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4/11 BRes Data tematdb/tematdb v1.1 20230814 tep check brjcsjp/data_excel/"/>
    </mc:Choice>
  </mc:AlternateContent>
  <xr:revisionPtr revIDLastSave="141" documentId="11_038AF68DB1B0D6C91BA609504C993CAA0E520309" xr6:coauthVersionLast="47" xr6:coauthVersionMax="47" xr10:uidLastSave="{4D0361AB-E2AF-4667-B722-F71A24FF6A9A}"/>
  <bookViews>
    <workbookView xWindow="-98" yWindow="-98" windowWidth="28996" windowHeight="15675" tabRatio="770" firstSheet="18" activeTab="34" xr2:uid="{00000000-000D-0000-FFFF-FFFF00000000}"/>
  </bookViews>
  <sheets>
    <sheet name="#00051" sheetId="54" r:id="rId1"/>
    <sheet name="#00052" sheetId="55" r:id="rId2"/>
    <sheet name="#00053" sheetId="56" r:id="rId3"/>
    <sheet name="#00054" sheetId="57" r:id="rId4"/>
    <sheet name="#00055" sheetId="58" r:id="rId5"/>
    <sheet name="#00056" sheetId="59" r:id="rId6"/>
    <sheet name="#00057" sheetId="60" r:id="rId7"/>
    <sheet name="#00058" sheetId="61" r:id="rId8"/>
    <sheet name="#00059" sheetId="62" r:id="rId9"/>
    <sheet name="#00060" sheetId="63" r:id="rId10"/>
    <sheet name="#00061" sheetId="64" r:id="rId11"/>
    <sheet name="#00062" sheetId="65" r:id="rId12"/>
    <sheet name="#00063" sheetId="66" r:id="rId13"/>
    <sheet name="#00064" sheetId="67" r:id="rId14"/>
    <sheet name="#00065" sheetId="68" r:id="rId15"/>
    <sheet name="#00066" sheetId="69" r:id="rId16"/>
    <sheet name="#00067" sheetId="70" r:id="rId17"/>
    <sheet name="#00068" sheetId="71" r:id="rId18"/>
    <sheet name="#00069" sheetId="72" r:id="rId19"/>
    <sheet name="#00070" sheetId="73" r:id="rId20"/>
    <sheet name="#00071" sheetId="74" r:id="rId21"/>
    <sheet name="#00072" sheetId="75" r:id="rId22"/>
    <sheet name="#00073" sheetId="76" r:id="rId23"/>
    <sheet name="#00074" sheetId="77" r:id="rId24"/>
    <sheet name="#00075" sheetId="78" r:id="rId25"/>
    <sheet name="#00076" sheetId="79" r:id="rId26"/>
    <sheet name="#00077" sheetId="80" r:id="rId27"/>
    <sheet name="#00078" sheetId="81" r:id="rId28"/>
    <sheet name="#00079" sheetId="82" r:id="rId29"/>
    <sheet name="#00080" sheetId="83" r:id="rId30"/>
    <sheet name="#00081" sheetId="84" r:id="rId31"/>
    <sheet name="#00082" sheetId="85" r:id="rId32"/>
    <sheet name="#00083" sheetId="86" r:id="rId33"/>
    <sheet name="#00084" sheetId="87" r:id="rId34"/>
    <sheet name="#00085" sheetId="88" r:id="rId35"/>
    <sheet name="#00086" sheetId="89" r:id="rId36"/>
    <sheet name="#00087" sheetId="90" r:id="rId37"/>
    <sheet name="#00088" sheetId="91" r:id="rId38"/>
    <sheet name="#00089" sheetId="92" r:id="rId39"/>
    <sheet name="#00090" sheetId="93" r:id="rId40"/>
    <sheet name="#00091" sheetId="94" r:id="rId41"/>
    <sheet name="#00092" sheetId="95" r:id="rId42"/>
    <sheet name="#00093" sheetId="96" r:id="rId43"/>
    <sheet name="#00094" sheetId="97" r:id="rId44"/>
    <sheet name="#00095" sheetId="98" r:id="rId45"/>
    <sheet name="#00096" sheetId="99" r:id="rId46"/>
    <sheet name="#00097" sheetId="100" r:id="rId47"/>
    <sheet name="#00098" sheetId="101" r:id="rId48"/>
    <sheet name="#00099" sheetId="102" r:id="rId49"/>
    <sheet name="#001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" i="67" l="1"/>
  <c r="D125" i="67"/>
  <c r="E124" i="67"/>
  <c r="D124" i="67"/>
  <c r="E123" i="67"/>
  <c r="D123" i="67"/>
  <c r="E122" i="67"/>
  <c r="D122" i="67"/>
  <c r="E121" i="67"/>
  <c r="D121" i="67"/>
  <c r="E120" i="67"/>
  <c r="D120" i="67"/>
  <c r="E119" i="67"/>
  <c r="D119" i="67"/>
  <c r="E118" i="67"/>
  <c r="D118" i="67"/>
  <c r="E117" i="67"/>
  <c r="D117" i="67"/>
  <c r="E116" i="67"/>
  <c r="D116" i="67"/>
  <c r="E115" i="67"/>
  <c r="D115" i="67"/>
  <c r="E114" i="67"/>
  <c r="D114" i="67"/>
  <c r="E113" i="67"/>
  <c r="D113" i="67"/>
  <c r="E112" i="67"/>
  <c r="D112" i="67"/>
  <c r="E111" i="67"/>
  <c r="D111" i="67"/>
  <c r="E110" i="67"/>
  <c r="D110" i="67"/>
  <c r="E109" i="67"/>
  <c r="D109" i="67"/>
  <c r="E108" i="67"/>
  <c r="D108" i="67"/>
  <c r="E107" i="67"/>
  <c r="D107" i="67"/>
  <c r="E106" i="67"/>
  <c r="D106" i="67"/>
  <c r="E105" i="67"/>
  <c r="D105" i="67"/>
  <c r="E104" i="67"/>
  <c r="D104" i="67"/>
  <c r="E103" i="67"/>
  <c r="D103" i="67"/>
  <c r="E102" i="67"/>
  <c r="D102" i="67"/>
  <c r="E101" i="67"/>
  <c r="D101" i="67"/>
  <c r="E100" i="67"/>
  <c r="D100" i="67"/>
  <c r="E99" i="67"/>
  <c r="D99" i="67"/>
  <c r="E98" i="67"/>
  <c r="D98" i="67"/>
  <c r="C125" i="67"/>
  <c r="B125" i="67"/>
  <c r="C124" i="67"/>
  <c r="B124" i="67"/>
  <c r="C123" i="67"/>
  <c r="B123" i="67"/>
  <c r="C122" i="67"/>
  <c r="B122" i="67"/>
  <c r="C121" i="67"/>
  <c r="B121" i="67"/>
  <c r="C120" i="67"/>
  <c r="B120" i="67"/>
  <c r="C119" i="67"/>
  <c r="B119" i="67"/>
  <c r="C118" i="67"/>
  <c r="B118" i="67"/>
  <c r="C117" i="67"/>
  <c r="B117" i="67"/>
  <c r="C116" i="67"/>
  <c r="B116" i="67"/>
  <c r="C115" i="67"/>
  <c r="B115" i="67"/>
  <c r="C114" i="67"/>
  <c r="B114" i="67"/>
  <c r="C113" i="67"/>
  <c r="B113" i="67"/>
  <c r="C112" i="67"/>
  <c r="B112" i="67"/>
  <c r="C111" i="67"/>
  <c r="B111" i="67"/>
  <c r="C110" i="67"/>
  <c r="B110" i="67"/>
  <c r="C109" i="67"/>
  <c r="B109" i="67"/>
  <c r="C108" i="67"/>
  <c r="B108" i="67"/>
  <c r="C107" i="67"/>
  <c r="B107" i="67"/>
  <c r="C106" i="67"/>
  <c r="B106" i="67"/>
  <c r="C105" i="67"/>
  <c r="B105" i="67"/>
  <c r="C104" i="67"/>
  <c r="B104" i="67"/>
  <c r="C103" i="67"/>
  <c r="B103" i="67"/>
  <c r="C102" i="67"/>
  <c r="B102" i="67"/>
  <c r="C101" i="67"/>
  <c r="B101" i="67"/>
  <c r="C100" i="67"/>
  <c r="B100" i="67"/>
  <c r="C99" i="67"/>
  <c r="B99" i="67"/>
  <c r="C98" i="67"/>
  <c r="B98" i="67"/>
  <c r="D54" i="98"/>
  <c r="K52" i="98"/>
  <c r="J52" i="98"/>
  <c r="I52" i="98"/>
  <c r="H52" i="98"/>
  <c r="G52" i="98"/>
  <c r="F52" i="98"/>
  <c r="E52" i="98"/>
  <c r="D52" i="98"/>
  <c r="K51" i="98"/>
  <c r="J51" i="98"/>
  <c r="I51" i="98"/>
  <c r="H51" i="98"/>
  <c r="G51" i="98"/>
  <c r="F51" i="98"/>
  <c r="E51" i="98"/>
  <c r="D51" i="98"/>
  <c r="K50" i="98"/>
  <c r="J50" i="98"/>
  <c r="I50" i="98"/>
  <c r="H50" i="98"/>
  <c r="G50" i="98"/>
  <c r="F50" i="98"/>
  <c r="E50" i="98"/>
  <c r="D50" i="98"/>
  <c r="K49" i="98"/>
  <c r="J49" i="98"/>
  <c r="I49" i="98"/>
  <c r="H49" i="98"/>
  <c r="G49" i="98"/>
  <c r="F49" i="98"/>
  <c r="E49" i="98"/>
  <c r="D49" i="98"/>
  <c r="K48" i="98"/>
  <c r="J48" i="98"/>
  <c r="I48" i="98"/>
  <c r="H48" i="98"/>
  <c r="G48" i="98"/>
  <c r="F48" i="98"/>
  <c r="E48" i="98"/>
  <c r="D48" i="98"/>
  <c r="K47" i="98"/>
  <c r="J47" i="98"/>
  <c r="I47" i="98"/>
  <c r="H47" i="98"/>
  <c r="G47" i="98"/>
  <c r="F47" i="98"/>
  <c r="E47" i="98"/>
  <c r="D47" i="98"/>
  <c r="K46" i="98"/>
  <c r="J46" i="98"/>
  <c r="I46" i="98"/>
  <c r="H46" i="98"/>
  <c r="G46" i="98"/>
  <c r="F46" i="98"/>
  <c r="E46" i="98"/>
  <c r="D46" i="98"/>
  <c r="K45" i="98"/>
  <c r="J45" i="98"/>
  <c r="I45" i="98"/>
  <c r="H45" i="98"/>
  <c r="G45" i="98"/>
  <c r="F45" i="98"/>
  <c r="E45" i="98"/>
  <c r="D45" i="98"/>
  <c r="J44" i="98"/>
  <c r="I44" i="98"/>
  <c r="H44" i="98"/>
  <c r="G44" i="98"/>
  <c r="F44" i="98"/>
  <c r="E44" i="98"/>
  <c r="D44" i="98"/>
  <c r="K44" i="98"/>
  <c r="V64" i="84"/>
  <c r="V41" i="84"/>
  <c r="O26" i="84"/>
  <c r="N26" i="84"/>
  <c r="O25" i="84"/>
  <c r="N25" i="84"/>
  <c r="O24" i="84"/>
  <c r="N24" i="84"/>
  <c r="O23" i="84"/>
  <c r="N23" i="84"/>
  <c r="O22" i="84"/>
  <c r="N22" i="84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V62" i="84"/>
  <c r="Q15" i="97"/>
  <c r="Q14" i="97"/>
  <c r="Q13" i="97"/>
  <c r="Q12" i="97"/>
  <c r="Q11" i="97"/>
  <c r="Q10" i="97"/>
  <c r="Q9" i="97"/>
  <c r="Q36" i="94"/>
  <c r="P36" i="94"/>
  <c r="Q35" i="94"/>
  <c r="P35" i="94"/>
  <c r="Q34" i="94"/>
  <c r="P34" i="94"/>
  <c r="Q33" i="94"/>
  <c r="P33" i="94"/>
  <c r="Q32" i="94"/>
  <c r="P32" i="94"/>
  <c r="Q31" i="94"/>
  <c r="P31" i="94"/>
  <c r="Q30" i="94"/>
  <c r="P30" i="94"/>
  <c r="Q29" i="94"/>
  <c r="P29" i="94"/>
  <c r="Q28" i="94"/>
  <c r="P28" i="94"/>
  <c r="Q27" i="94"/>
  <c r="P27" i="94"/>
  <c r="R52" i="89"/>
  <c r="R51" i="89"/>
  <c r="R44" i="89"/>
  <c r="R43" i="89"/>
  <c r="R36" i="89"/>
  <c r="R35" i="89"/>
  <c r="R28" i="89"/>
  <c r="R27" i="89"/>
  <c r="R20" i="89"/>
  <c r="R19" i="89"/>
  <c r="R12" i="89"/>
  <c r="R11" i="89"/>
  <c r="R9" i="89"/>
  <c r="N9" i="89"/>
  <c r="O9" i="89"/>
  <c r="P9" i="89"/>
  <c r="Q9" i="89"/>
  <c r="T9" i="89"/>
  <c r="U9" i="89"/>
  <c r="B11" i="89"/>
  <c r="B12" i="89" s="1"/>
  <c r="F11" i="89"/>
  <c r="F12" i="89" s="1"/>
  <c r="F13" i="89" s="1"/>
  <c r="F14" i="89" s="1"/>
  <c r="F15" i="89" s="1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F30" i="89" s="1"/>
  <c r="F31" i="89" s="1"/>
  <c r="F32" i="89" s="1"/>
  <c r="F33" i="89" s="1"/>
  <c r="F34" i="89" s="1"/>
  <c r="F35" i="89" s="1"/>
  <c r="F36" i="89" s="1"/>
  <c r="F37" i="89" s="1"/>
  <c r="F38" i="89" s="1"/>
  <c r="F39" i="89" s="1"/>
  <c r="F40" i="89" s="1"/>
  <c r="F41" i="89" s="1"/>
  <c r="F42" i="89" s="1"/>
  <c r="F43" i="89" s="1"/>
  <c r="F44" i="89" s="1"/>
  <c r="F45" i="89" s="1"/>
  <c r="F46" i="89" s="1"/>
  <c r="F47" i="89" s="1"/>
  <c r="F48" i="89" s="1"/>
  <c r="F49" i="89" s="1"/>
  <c r="F50" i="89" s="1"/>
  <c r="F51" i="89" s="1"/>
  <c r="F52" i="89" s="1"/>
  <c r="F53" i="89" s="1"/>
  <c r="J11" i="89"/>
  <c r="J12" i="89" s="1"/>
  <c r="J13" i="89" s="1"/>
  <c r="J14" i="89" s="1"/>
  <c r="J15" i="89" s="1"/>
  <c r="J16" i="89" s="1"/>
  <c r="J17" i="89" s="1"/>
  <c r="J18" i="89" s="1"/>
  <c r="J19" i="89" s="1"/>
  <c r="J20" i="89" s="1"/>
  <c r="J21" i="89" s="1"/>
  <c r="J22" i="89" s="1"/>
  <c r="J23" i="89" s="1"/>
  <c r="J24" i="89" s="1"/>
  <c r="J25" i="89" s="1"/>
  <c r="J26" i="89" s="1"/>
  <c r="J27" i="89" s="1"/>
  <c r="J28" i="89" s="1"/>
  <c r="J29" i="89" s="1"/>
  <c r="J30" i="89" s="1"/>
  <c r="J31" i="89" s="1"/>
  <c r="J32" i="89" s="1"/>
  <c r="J33" i="89" s="1"/>
  <c r="J34" i="89" s="1"/>
  <c r="J35" i="89" s="1"/>
  <c r="J36" i="89" s="1"/>
  <c r="J37" i="89" s="1"/>
  <c r="J38" i="89" s="1"/>
  <c r="J39" i="89" s="1"/>
  <c r="J40" i="89" s="1"/>
  <c r="J41" i="89" s="1"/>
  <c r="J42" i="89" s="1"/>
  <c r="J43" i="89" s="1"/>
  <c r="J44" i="89" s="1"/>
  <c r="J45" i="89" s="1"/>
  <c r="J46" i="89" s="1"/>
  <c r="J47" i="89" s="1"/>
  <c r="J48" i="89" s="1"/>
  <c r="J49" i="89" s="1"/>
  <c r="J50" i="89" s="1"/>
  <c r="J51" i="89" s="1"/>
  <c r="J52" i="89" s="1"/>
  <c r="J53" i="89" s="1"/>
  <c r="H11" i="89"/>
  <c r="H12" i="89" s="1"/>
  <c r="H13" i="89" s="1"/>
  <c r="H14" i="89" s="1"/>
  <c r="H15" i="89" s="1"/>
  <c r="H16" i="89" s="1"/>
  <c r="H17" i="89" s="1"/>
  <c r="H18" i="89" s="1"/>
  <c r="H19" i="89" s="1"/>
  <c r="H20" i="89" s="1"/>
  <c r="H21" i="89" s="1"/>
  <c r="H22" i="89" s="1"/>
  <c r="H23" i="89" s="1"/>
  <c r="H24" i="89" s="1"/>
  <c r="H25" i="89" s="1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D57" i="89"/>
  <c r="D56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R13" i="89" l="1"/>
  <c r="R21" i="89"/>
  <c r="R29" i="89"/>
  <c r="R37" i="89"/>
  <c r="R45" i="89"/>
  <c r="R14" i="89"/>
  <c r="R22" i="89"/>
  <c r="R30" i="89"/>
  <c r="R38" i="89"/>
  <c r="R46" i="89"/>
  <c r="R15" i="89"/>
  <c r="R23" i="89"/>
  <c r="R31" i="89"/>
  <c r="R39" i="89"/>
  <c r="R47" i="89"/>
  <c r="R16" i="89"/>
  <c r="R24" i="89"/>
  <c r="R32" i="89"/>
  <c r="R40" i="89"/>
  <c r="R48" i="89"/>
  <c r="R17" i="89"/>
  <c r="R25" i="89"/>
  <c r="R33" i="89"/>
  <c r="R41" i="89"/>
  <c r="R49" i="89"/>
  <c r="R10" i="89"/>
  <c r="R18" i="89"/>
  <c r="R26" i="89"/>
  <c r="R34" i="89"/>
  <c r="R42" i="89"/>
  <c r="R50" i="89"/>
  <c r="E57" i="89"/>
  <c r="D58" i="89"/>
  <c r="E58" i="89" s="1"/>
  <c r="B13" i="89"/>
  <c r="D59" i="89"/>
  <c r="E59" i="89" s="1"/>
  <c r="D60" i="89" l="1"/>
  <c r="E60" i="89" s="1"/>
  <c r="B14" i="89"/>
  <c r="D61" i="89" l="1"/>
  <c r="E61" i="89" s="1"/>
  <c r="B15" i="89"/>
  <c r="D62" i="89" l="1"/>
  <c r="E62" i="89" s="1"/>
  <c r="B16" i="89"/>
  <c r="D63" i="89" l="1"/>
  <c r="E63" i="89" s="1"/>
  <c r="B17" i="89"/>
  <c r="D64" i="89" l="1"/>
  <c r="E64" i="89" s="1"/>
  <c r="B18" i="89"/>
  <c r="B19" i="89" l="1"/>
  <c r="D65" i="89"/>
  <c r="E65" i="89" s="1"/>
  <c r="B20" i="89" l="1"/>
  <c r="D66" i="89"/>
  <c r="E66" i="89" s="1"/>
  <c r="B21" i="89" l="1"/>
  <c r="D67" i="89"/>
  <c r="E67" i="89" s="1"/>
  <c r="B22" i="89" l="1"/>
  <c r="D68" i="89"/>
  <c r="E68" i="89" s="1"/>
  <c r="D69" i="89" l="1"/>
  <c r="E69" i="89" s="1"/>
  <c r="B23" i="89"/>
  <c r="U64" i="84"/>
  <c r="T64" i="84"/>
  <c r="U63" i="84"/>
  <c r="T63" i="84"/>
  <c r="U62" i="84"/>
  <c r="T62" i="84"/>
  <c r="U61" i="84"/>
  <c r="T61" i="84"/>
  <c r="U60" i="84"/>
  <c r="T60" i="84"/>
  <c r="U59" i="84"/>
  <c r="T59" i="84"/>
  <c r="U58" i="84"/>
  <c r="T58" i="84"/>
  <c r="U57" i="84"/>
  <c r="T57" i="84"/>
  <c r="U56" i="84"/>
  <c r="T56" i="84"/>
  <c r="U55" i="84"/>
  <c r="T55" i="84"/>
  <c r="U54" i="84"/>
  <c r="T54" i="84"/>
  <c r="U53" i="84"/>
  <c r="T53" i="84"/>
  <c r="U52" i="84"/>
  <c r="T52" i="84"/>
  <c r="U51" i="84"/>
  <c r="T51" i="84"/>
  <c r="U50" i="84"/>
  <c r="T50" i="84"/>
  <c r="U49" i="84"/>
  <c r="T49" i="84"/>
  <c r="U48" i="84"/>
  <c r="T48" i="84"/>
  <c r="U47" i="84"/>
  <c r="T47" i="84"/>
  <c r="U46" i="84"/>
  <c r="T46" i="84"/>
  <c r="U45" i="84"/>
  <c r="T45" i="84"/>
  <c r="U44" i="84"/>
  <c r="T44" i="84"/>
  <c r="U43" i="84"/>
  <c r="T43" i="84"/>
  <c r="U42" i="84"/>
  <c r="T42" i="84"/>
  <c r="U41" i="84"/>
  <c r="T41" i="84"/>
  <c r="U40" i="84"/>
  <c r="T40" i="84"/>
  <c r="U39" i="84"/>
  <c r="T39" i="84"/>
  <c r="U38" i="84"/>
  <c r="T38" i="84"/>
  <c r="U37" i="84"/>
  <c r="T37" i="84"/>
  <c r="U36" i="84"/>
  <c r="T36" i="84"/>
  <c r="U35" i="84"/>
  <c r="T35" i="84"/>
  <c r="U34" i="84"/>
  <c r="T34" i="84"/>
  <c r="U33" i="84"/>
  <c r="T33" i="84"/>
  <c r="S55" i="84"/>
  <c r="R55" i="84"/>
  <c r="S54" i="84"/>
  <c r="R54" i="84"/>
  <c r="S53" i="84"/>
  <c r="R53" i="84"/>
  <c r="S52" i="84"/>
  <c r="R52" i="84"/>
  <c r="S51" i="84"/>
  <c r="R51" i="84"/>
  <c r="S50" i="84"/>
  <c r="R50" i="84"/>
  <c r="S49" i="84"/>
  <c r="R49" i="84"/>
  <c r="S48" i="84"/>
  <c r="R48" i="84"/>
  <c r="S47" i="84"/>
  <c r="R47" i="84"/>
  <c r="S46" i="84"/>
  <c r="R46" i="84"/>
  <c r="S45" i="84"/>
  <c r="R45" i="84"/>
  <c r="S44" i="84"/>
  <c r="R44" i="84"/>
  <c r="S43" i="84"/>
  <c r="R43" i="84"/>
  <c r="S42" i="84"/>
  <c r="R42" i="84"/>
  <c r="S41" i="84"/>
  <c r="R41" i="84"/>
  <c r="S40" i="84"/>
  <c r="R40" i="84"/>
  <c r="S39" i="84"/>
  <c r="R39" i="84"/>
  <c r="S38" i="84"/>
  <c r="R38" i="84"/>
  <c r="S37" i="84"/>
  <c r="R37" i="84"/>
  <c r="S36" i="84"/>
  <c r="R36" i="84"/>
  <c r="S35" i="84"/>
  <c r="R35" i="84"/>
  <c r="S34" i="84"/>
  <c r="R34" i="84"/>
  <c r="S33" i="84"/>
  <c r="R33" i="84"/>
  <c r="S32" i="84"/>
  <c r="R32" i="84"/>
  <c r="S31" i="84"/>
  <c r="R31" i="84"/>
  <c r="S30" i="84"/>
  <c r="R30" i="84"/>
  <c r="S29" i="84"/>
  <c r="R29" i="84"/>
  <c r="S28" i="84"/>
  <c r="R28" i="84"/>
  <c r="S27" i="84"/>
  <c r="R27" i="84"/>
  <c r="S26" i="84"/>
  <c r="R26" i="84"/>
  <c r="S25" i="84"/>
  <c r="R25" i="84"/>
  <c r="S24" i="84"/>
  <c r="R24" i="84"/>
  <c r="S23" i="84"/>
  <c r="R23" i="84"/>
  <c r="S22" i="84"/>
  <c r="R22" i="84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O24" i="79"/>
  <c r="O23" i="79" s="1"/>
  <c r="O22" i="79" s="1"/>
  <c r="O21" i="79" s="1"/>
  <c r="O20" i="79" s="1"/>
  <c r="O19" i="79" s="1"/>
  <c r="O18" i="79" s="1"/>
  <c r="O17" i="79" s="1"/>
  <c r="O16" i="79" s="1"/>
  <c r="O15" i="79" s="1"/>
  <c r="O14" i="79" s="1"/>
  <c r="O13" i="79" s="1"/>
  <c r="O12" i="79" s="1"/>
  <c r="O11" i="79" s="1"/>
  <c r="O10" i="79" s="1"/>
  <c r="O9" i="79" s="1"/>
  <c r="O25" i="79"/>
  <c r="O26" i="79"/>
  <c r="O27" i="79"/>
  <c r="S17" i="72"/>
  <c r="R17" i="72"/>
  <c r="S16" i="72"/>
  <c r="R16" i="72"/>
  <c r="S15" i="72"/>
  <c r="R15" i="72"/>
  <c r="S14" i="72"/>
  <c r="R14" i="72"/>
  <c r="S13" i="72"/>
  <c r="R13" i="72"/>
  <c r="S12" i="72"/>
  <c r="R12" i="72"/>
  <c r="S11" i="72"/>
  <c r="R11" i="72"/>
  <c r="S10" i="72"/>
  <c r="R10" i="72"/>
  <c r="S9" i="72"/>
  <c r="R9" i="72"/>
  <c r="O17" i="72"/>
  <c r="O16" i="72"/>
  <c r="O15" i="72"/>
  <c r="O14" i="72"/>
  <c r="O13" i="72"/>
  <c r="O12" i="72"/>
  <c r="O11" i="72"/>
  <c r="O10" i="72"/>
  <c r="O9" i="72"/>
  <c r="N17" i="72"/>
  <c r="N15" i="72"/>
  <c r="N14" i="72"/>
  <c r="N13" i="72"/>
  <c r="N12" i="72"/>
  <c r="N11" i="72"/>
  <c r="N10" i="72"/>
  <c r="N9" i="72"/>
  <c r="N16" i="72"/>
  <c r="D70" i="89" l="1"/>
  <c r="E70" i="89" s="1"/>
  <c r="B24" i="89"/>
  <c r="D71" i="89" l="1"/>
  <c r="E71" i="89" s="1"/>
  <c r="B25" i="89"/>
  <c r="S34" i="62"/>
  <c r="R34" i="62"/>
  <c r="H81" i="62"/>
  <c r="G81" i="62"/>
  <c r="H80" i="62"/>
  <c r="G80" i="62"/>
  <c r="H79" i="62"/>
  <c r="G79" i="62"/>
  <c r="H78" i="62"/>
  <c r="G78" i="62"/>
  <c r="H77" i="62"/>
  <c r="G77" i="62"/>
  <c r="H73" i="62"/>
  <c r="G73" i="62"/>
  <c r="H72" i="62"/>
  <c r="G72" i="62"/>
  <c r="H71" i="62"/>
  <c r="G71" i="62"/>
  <c r="H70" i="62"/>
  <c r="G70" i="62"/>
  <c r="H69" i="62"/>
  <c r="G69" i="62"/>
  <c r="H68" i="62"/>
  <c r="G68" i="62"/>
  <c r="H67" i="62"/>
  <c r="G67" i="62"/>
  <c r="H66" i="62"/>
  <c r="G66" i="62"/>
  <c r="H65" i="62"/>
  <c r="G65" i="62"/>
  <c r="H64" i="62"/>
  <c r="G64" i="62"/>
  <c r="H63" i="62"/>
  <c r="G63" i="62"/>
  <c r="H62" i="62"/>
  <c r="G62" i="62"/>
  <c r="H61" i="62"/>
  <c r="G61" i="62"/>
  <c r="H60" i="62"/>
  <c r="G60" i="62"/>
  <c r="H59" i="62"/>
  <c r="G59" i="62"/>
  <c r="H58" i="62"/>
  <c r="G58" i="62"/>
  <c r="H57" i="62"/>
  <c r="G57" i="62"/>
  <c r="H56" i="62"/>
  <c r="G56" i="62"/>
  <c r="H55" i="62"/>
  <c r="G55" i="62"/>
  <c r="H54" i="62"/>
  <c r="G54" i="62"/>
  <c r="H53" i="62"/>
  <c r="G53" i="62"/>
  <c r="H52" i="62"/>
  <c r="G52" i="62"/>
  <c r="H51" i="62"/>
  <c r="G51" i="62"/>
  <c r="H50" i="62"/>
  <c r="G50" i="62"/>
  <c r="H49" i="62"/>
  <c r="G49" i="62"/>
  <c r="S33" i="62"/>
  <c r="R33" i="62"/>
  <c r="S32" i="62"/>
  <c r="R32" i="62"/>
  <c r="S31" i="62"/>
  <c r="R31" i="62"/>
  <c r="S30" i="62"/>
  <c r="R30" i="62"/>
  <c r="S29" i="62"/>
  <c r="R29" i="62"/>
  <c r="S28" i="62"/>
  <c r="R28" i="62"/>
  <c r="S27" i="62"/>
  <c r="R27" i="62"/>
  <c r="S26" i="62"/>
  <c r="R26" i="62"/>
  <c r="S25" i="62"/>
  <c r="R25" i="62"/>
  <c r="S24" i="62"/>
  <c r="R24" i="62"/>
  <c r="S23" i="62"/>
  <c r="R23" i="62"/>
  <c r="S22" i="62"/>
  <c r="R22" i="62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R12" i="62"/>
  <c r="S11" i="62"/>
  <c r="R11" i="62"/>
  <c r="S9" i="62"/>
  <c r="R9" i="62"/>
  <c r="R10" i="62"/>
  <c r="S10" i="62"/>
  <c r="D72" i="89" l="1"/>
  <c r="E72" i="89" s="1"/>
  <c r="B26" i="89"/>
  <c r="N10" i="100"/>
  <c r="O10" i="100"/>
  <c r="P10" i="100"/>
  <c r="Q10" i="100"/>
  <c r="N11" i="100"/>
  <c r="O11" i="100"/>
  <c r="P11" i="100"/>
  <c r="Q11" i="100"/>
  <c r="N12" i="100"/>
  <c r="O12" i="100"/>
  <c r="P12" i="100"/>
  <c r="Q12" i="100"/>
  <c r="N13" i="100"/>
  <c r="O13" i="100"/>
  <c r="P13" i="100"/>
  <c r="Q13" i="100"/>
  <c r="N14" i="100"/>
  <c r="O14" i="100"/>
  <c r="P14" i="100"/>
  <c r="Q14" i="100"/>
  <c r="Q9" i="100"/>
  <c r="O9" i="100"/>
  <c r="N9" i="100"/>
  <c r="B27" i="89" l="1"/>
  <c r="D73" i="89"/>
  <c r="E73" i="89" s="1"/>
  <c r="N31" i="99"/>
  <c r="O31" i="99"/>
  <c r="P31" i="99"/>
  <c r="Q31" i="99"/>
  <c r="R31" i="99"/>
  <c r="S31" i="99"/>
  <c r="T31" i="99"/>
  <c r="U31" i="99"/>
  <c r="N10" i="98"/>
  <c r="O10" i="98"/>
  <c r="N11" i="98"/>
  <c r="O11" i="98"/>
  <c r="N12" i="98"/>
  <c r="O12" i="98"/>
  <c r="N13" i="98"/>
  <c r="O13" i="98"/>
  <c r="N14" i="98"/>
  <c r="O14" i="98"/>
  <c r="N15" i="98"/>
  <c r="O15" i="98"/>
  <c r="N16" i="98"/>
  <c r="O16" i="98"/>
  <c r="N17" i="98"/>
  <c r="O17" i="98"/>
  <c r="O9" i="98"/>
  <c r="N9" i="98"/>
  <c r="B28" i="89" l="1"/>
  <c r="D74" i="89"/>
  <c r="E74" i="89" s="1"/>
  <c r="V31" i="99"/>
  <c r="N10" i="96"/>
  <c r="O10" i="96"/>
  <c r="N11" i="96"/>
  <c r="O11" i="96"/>
  <c r="N12" i="96"/>
  <c r="O12" i="96"/>
  <c r="N13" i="96"/>
  <c r="O13" i="96"/>
  <c r="N14" i="96"/>
  <c r="O14" i="96"/>
  <c r="N15" i="96"/>
  <c r="O15" i="96"/>
  <c r="N16" i="96"/>
  <c r="O16" i="96"/>
  <c r="N17" i="96"/>
  <c r="O17" i="96"/>
  <c r="N18" i="96"/>
  <c r="O18" i="96"/>
  <c r="N19" i="96"/>
  <c r="O19" i="96"/>
  <c r="N20" i="96"/>
  <c r="O20" i="96"/>
  <c r="N21" i="96"/>
  <c r="O21" i="96"/>
  <c r="N22" i="96"/>
  <c r="O22" i="96"/>
  <c r="N23" i="96"/>
  <c r="O23" i="96"/>
  <c r="N24" i="96"/>
  <c r="O24" i="96"/>
  <c r="N25" i="96"/>
  <c r="O25" i="96"/>
  <c r="N26" i="96"/>
  <c r="O26" i="96"/>
  <c r="N27" i="96"/>
  <c r="O27" i="96"/>
  <c r="N28" i="96"/>
  <c r="O28" i="96"/>
  <c r="N29" i="96"/>
  <c r="O29" i="96"/>
  <c r="N30" i="96"/>
  <c r="O30" i="96"/>
  <c r="N31" i="96"/>
  <c r="O31" i="96"/>
  <c r="O9" i="96"/>
  <c r="N9" i="96"/>
  <c r="T31" i="95"/>
  <c r="U31" i="95"/>
  <c r="P31" i="95"/>
  <c r="Q31" i="95"/>
  <c r="P32" i="95"/>
  <c r="Q32" i="95"/>
  <c r="P33" i="95"/>
  <c r="Q33" i="95"/>
  <c r="P34" i="95"/>
  <c r="Q34" i="95"/>
  <c r="P35" i="95"/>
  <c r="Q35" i="95"/>
  <c r="P36" i="95"/>
  <c r="Q36" i="95"/>
  <c r="N10" i="95"/>
  <c r="O10" i="95"/>
  <c r="N11" i="95"/>
  <c r="O11" i="95"/>
  <c r="N12" i="95"/>
  <c r="O12" i="95"/>
  <c r="N13" i="95"/>
  <c r="O13" i="95"/>
  <c r="N14" i="95"/>
  <c r="O14" i="95"/>
  <c r="N15" i="95"/>
  <c r="O15" i="95"/>
  <c r="N16" i="95"/>
  <c r="O16" i="95"/>
  <c r="N17" i="95"/>
  <c r="O17" i="95"/>
  <c r="N18" i="95"/>
  <c r="O18" i="95"/>
  <c r="N19" i="95"/>
  <c r="O19" i="95"/>
  <c r="N20" i="95"/>
  <c r="O20" i="95"/>
  <c r="N21" i="95"/>
  <c r="O21" i="95"/>
  <c r="N22" i="95"/>
  <c r="O22" i="95"/>
  <c r="N23" i="95"/>
  <c r="O23" i="95"/>
  <c r="N24" i="95"/>
  <c r="O24" i="95"/>
  <c r="N25" i="95"/>
  <c r="O25" i="95"/>
  <c r="N26" i="95"/>
  <c r="O26" i="95"/>
  <c r="N27" i="95"/>
  <c r="O27" i="95"/>
  <c r="N28" i="95"/>
  <c r="O28" i="95"/>
  <c r="N29" i="95"/>
  <c r="O29" i="95"/>
  <c r="N30" i="95"/>
  <c r="O30" i="95"/>
  <c r="N31" i="95"/>
  <c r="O31" i="95"/>
  <c r="N32" i="95"/>
  <c r="O32" i="95"/>
  <c r="N33" i="95"/>
  <c r="O33" i="95"/>
  <c r="N34" i="95"/>
  <c r="O34" i="95"/>
  <c r="N35" i="95"/>
  <c r="O35" i="95"/>
  <c r="N36" i="95"/>
  <c r="O36" i="95"/>
  <c r="N37" i="95"/>
  <c r="O37" i="95"/>
  <c r="N38" i="95"/>
  <c r="O38" i="95"/>
  <c r="N39" i="95"/>
  <c r="O39" i="95"/>
  <c r="N40" i="95"/>
  <c r="O40" i="95"/>
  <c r="N9" i="95"/>
  <c r="O9" i="95"/>
  <c r="O10" i="94"/>
  <c r="O11" i="94"/>
  <c r="O12" i="94"/>
  <c r="O13" i="94"/>
  <c r="O14" i="94"/>
  <c r="O15" i="94"/>
  <c r="O16" i="94"/>
  <c r="O17" i="94"/>
  <c r="O18" i="94"/>
  <c r="O19" i="94"/>
  <c r="O20" i="94"/>
  <c r="O21" i="94"/>
  <c r="O22" i="94"/>
  <c r="O23" i="94"/>
  <c r="O24" i="94"/>
  <c r="O25" i="94"/>
  <c r="O26" i="94"/>
  <c r="O27" i="94"/>
  <c r="O28" i="94"/>
  <c r="O29" i="94"/>
  <c r="O30" i="94"/>
  <c r="O31" i="94"/>
  <c r="O32" i="94"/>
  <c r="O33" i="94"/>
  <c r="O9" i="94"/>
  <c r="N10" i="94"/>
  <c r="N11" i="94"/>
  <c r="N12" i="94"/>
  <c r="N13" i="94"/>
  <c r="N14" i="94"/>
  <c r="N15" i="94"/>
  <c r="N16" i="94"/>
  <c r="N17" i="94"/>
  <c r="N18" i="94"/>
  <c r="N19" i="94"/>
  <c r="N20" i="94"/>
  <c r="N21" i="94"/>
  <c r="N22" i="94"/>
  <c r="N23" i="94"/>
  <c r="N24" i="94"/>
  <c r="N25" i="94"/>
  <c r="N26" i="94"/>
  <c r="N27" i="94"/>
  <c r="N28" i="94"/>
  <c r="N29" i="94"/>
  <c r="N30" i="94"/>
  <c r="N31" i="94"/>
  <c r="N32" i="94"/>
  <c r="N33" i="94"/>
  <c r="N9" i="94"/>
  <c r="B29" i="89" l="1"/>
  <c r="D75" i="89"/>
  <c r="E75" i="89" s="1"/>
  <c r="P31" i="93"/>
  <c r="Q31" i="93"/>
  <c r="P32" i="93"/>
  <c r="Q32" i="93"/>
  <c r="P33" i="93"/>
  <c r="Q33" i="93"/>
  <c r="P34" i="93"/>
  <c r="Q34" i="93"/>
  <c r="P35" i="93"/>
  <c r="Q35" i="93"/>
  <c r="P36" i="93"/>
  <c r="Q36" i="93"/>
  <c r="P37" i="93"/>
  <c r="Q37" i="93"/>
  <c r="P38" i="93"/>
  <c r="Q38" i="93"/>
  <c r="P39" i="93"/>
  <c r="Q39" i="93"/>
  <c r="N31" i="93"/>
  <c r="O31" i="93"/>
  <c r="N32" i="93"/>
  <c r="O32" i="93"/>
  <c r="N33" i="93"/>
  <c r="O33" i="93"/>
  <c r="N34" i="93"/>
  <c r="O34" i="93"/>
  <c r="N35" i="93"/>
  <c r="O35" i="93"/>
  <c r="N36" i="93"/>
  <c r="O36" i="93"/>
  <c r="N37" i="93"/>
  <c r="O37" i="93"/>
  <c r="N38" i="93"/>
  <c r="O38" i="93"/>
  <c r="N39" i="93"/>
  <c r="O39" i="93"/>
  <c r="N40" i="93"/>
  <c r="O40" i="93"/>
  <c r="N41" i="93"/>
  <c r="O41" i="93"/>
  <c r="N42" i="93"/>
  <c r="O42" i="93"/>
  <c r="N43" i="93"/>
  <c r="O43" i="93"/>
  <c r="O10" i="92"/>
  <c r="O11" i="92"/>
  <c r="O12" i="92"/>
  <c r="O13" i="92"/>
  <c r="O14" i="92"/>
  <c r="O15" i="92"/>
  <c r="O9" i="92"/>
  <c r="B30" i="89" l="1"/>
  <c r="N30" i="89" s="1"/>
  <c r="D76" i="89"/>
  <c r="E76" i="89" s="1"/>
  <c r="N10" i="90"/>
  <c r="O10" i="90"/>
  <c r="N11" i="90"/>
  <c r="O11" i="90"/>
  <c r="N12" i="90"/>
  <c r="O12" i="90"/>
  <c r="N13" i="90"/>
  <c r="O13" i="90"/>
  <c r="N14" i="90"/>
  <c r="O14" i="90"/>
  <c r="N15" i="90"/>
  <c r="O15" i="90"/>
  <c r="N16" i="90"/>
  <c r="O16" i="90"/>
  <c r="N17" i="90"/>
  <c r="O17" i="90"/>
  <c r="O9" i="90"/>
  <c r="N9" i="90"/>
  <c r="N21" i="89"/>
  <c r="O21" i="89"/>
  <c r="P21" i="89"/>
  <c r="Q21" i="89"/>
  <c r="T21" i="89"/>
  <c r="U21" i="89"/>
  <c r="N22" i="89"/>
  <c r="O22" i="89"/>
  <c r="P22" i="89"/>
  <c r="Q22" i="89"/>
  <c r="T22" i="89"/>
  <c r="U22" i="89"/>
  <c r="N23" i="89"/>
  <c r="O23" i="89"/>
  <c r="P23" i="89"/>
  <c r="Q23" i="89"/>
  <c r="T23" i="89"/>
  <c r="U23" i="89"/>
  <c r="N24" i="89"/>
  <c r="O24" i="89"/>
  <c r="P24" i="89"/>
  <c r="Q24" i="89"/>
  <c r="T24" i="89"/>
  <c r="U24" i="89"/>
  <c r="N25" i="89"/>
  <c r="O25" i="89"/>
  <c r="P25" i="89"/>
  <c r="Q25" i="89"/>
  <c r="T25" i="89"/>
  <c r="U25" i="89"/>
  <c r="N26" i="89"/>
  <c r="O26" i="89"/>
  <c r="P26" i="89"/>
  <c r="Q26" i="89"/>
  <c r="T26" i="89"/>
  <c r="U26" i="89"/>
  <c r="N27" i="89"/>
  <c r="O27" i="89"/>
  <c r="P27" i="89"/>
  <c r="Q27" i="89"/>
  <c r="T27" i="89"/>
  <c r="U27" i="89"/>
  <c r="N28" i="89"/>
  <c r="O28" i="89"/>
  <c r="P28" i="89"/>
  <c r="Q28" i="89"/>
  <c r="T28" i="89"/>
  <c r="U28" i="89"/>
  <c r="N29" i="89"/>
  <c r="O29" i="89"/>
  <c r="P29" i="89"/>
  <c r="Q29" i="89"/>
  <c r="T29" i="89"/>
  <c r="U29" i="89"/>
  <c r="O30" i="89"/>
  <c r="P30" i="89"/>
  <c r="Q30" i="89"/>
  <c r="T30" i="89"/>
  <c r="U30" i="89"/>
  <c r="O31" i="89"/>
  <c r="P31" i="89"/>
  <c r="Q31" i="89"/>
  <c r="T31" i="89"/>
  <c r="U31" i="89"/>
  <c r="O32" i="89"/>
  <c r="P32" i="89"/>
  <c r="Q32" i="89"/>
  <c r="T32" i="89"/>
  <c r="U32" i="89"/>
  <c r="O33" i="89"/>
  <c r="P33" i="89"/>
  <c r="Q33" i="89"/>
  <c r="T33" i="89"/>
  <c r="U33" i="89"/>
  <c r="O34" i="89"/>
  <c r="P34" i="89"/>
  <c r="Q34" i="89"/>
  <c r="T34" i="89"/>
  <c r="U34" i="89"/>
  <c r="O35" i="89"/>
  <c r="P35" i="89"/>
  <c r="Q35" i="89"/>
  <c r="T35" i="89"/>
  <c r="U35" i="89"/>
  <c r="O36" i="89"/>
  <c r="P36" i="89"/>
  <c r="Q36" i="89"/>
  <c r="T36" i="89"/>
  <c r="U36" i="89"/>
  <c r="O37" i="89"/>
  <c r="P37" i="89"/>
  <c r="Q37" i="89"/>
  <c r="T37" i="89"/>
  <c r="U37" i="89"/>
  <c r="O38" i="89"/>
  <c r="P38" i="89"/>
  <c r="Q38" i="89"/>
  <c r="T38" i="89"/>
  <c r="U38" i="89"/>
  <c r="O39" i="89"/>
  <c r="P39" i="89"/>
  <c r="Q39" i="89"/>
  <c r="T39" i="89"/>
  <c r="U39" i="89"/>
  <c r="O40" i="89"/>
  <c r="P40" i="89"/>
  <c r="Q40" i="89"/>
  <c r="T40" i="89"/>
  <c r="U40" i="89"/>
  <c r="O41" i="89"/>
  <c r="P41" i="89"/>
  <c r="Q41" i="89"/>
  <c r="T41" i="89"/>
  <c r="U41" i="89"/>
  <c r="O42" i="89"/>
  <c r="P42" i="89"/>
  <c r="Q42" i="89"/>
  <c r="T42" i="89"/>
  <c r="U42" i="89"/>
  <c r="O43" i="89"/>
  <c r="P43" i="89"/>
  <c r="Q43" i="89"/>
  <c r="T43" i="89"/>
  <c r="U43" i="89"/>
  <c r="O44" i="89"/>
  <c r="P44" i="89"/>
  <c r="Q44" i="89"/>
  <c r="T44" i="89"/>
  <c r="U44" i="89"/>
  <c r="O45" i="89"/>
  <c r="P45" i="89"/>
  <c r="Q45" i="89"/>
  <c r="T45" i="89"/>
  <c r="U45" i="89"/>
  <c r="O46" i="89"/>
  <c r="P46" i="89"/>
  <c r="Q46" i="89"/>
  <c r="T46" i="89"/>
  <c r="U46" i="89"/>
  <c r="O47" i="89"/>
  <c r="P47" i="89"/>
  <c r="Q47" i="89"/>
  <c r="T47" i="89"/>
  <c r="U47" i="89"/>
  <c r="O48" i="89"/>
  <c r="P48" i="89"/>
  <c r="Q48" i="89"/>
  <c r="T48" i="89"/>
  <c r="U48" i="89"/>
  <c r="O49" i="89"/>
  <c r="P49" i="89"/>
  <c r="Q49" i="89"/>
  <c r="T49" i="89"/>
  <c r="U49" i="89"/>
  <c r="O50" i="89"/>
  <c r="P50" i="89"/>
  <c r="Q50" i="89"/>
  <c r="T50" i="89"/>
  <c r="U50" i="89"/>
  <c r="O51" i="89"/>
  <c r="P51" i="89"/>
  <c r="Q51" i="89"/>
  <c r="T51" i="89"/>
  <c r="U51" i="89"/>
  <c r="O52" i="89"/>
  <c r="P52" i="89"/>
  <c r="Q52" i="89"/>
  <c r="T52" i="89"/>
  <c r="U52" i="89"/>
  <c r="O53" i="89"/>
  <c r="P53" i="89"/>
  <c r="Q53" i="89"/>
  <c r="T53" i="89"/>
  <c r="U53" i="89"/>
  <c r="N21" i="88"/>
  <c r="O21" i="88"/>
  <c r="P21" i="88"/>
  <c r="Q21" i="88"/>
  <c r="R21" i="88"/>
  <c r="S21" i="88"/>
  <c r="T21" i="88"/>
  <c r="U21" i="88"/>
  <c r="N22" i="88"/>
  <c r="O22" i="88"/>
  <c r="P22" i="88"/>
  <c r="Q22" i="88"/>
  <c r="R22" i="88"/>
  <c r="S22" i="88"/>
  <c r="T22" i="88"/>
  <c r="U22" i="88"/>
  <c r="S24" i="89" l="1"/>
  <c r="V25" i="89" s="1"/>
  <c r="W25" i="89" s="1"/>
  <c r="S20" i="89"/>
  <c r="V21" i="89" s="1"/>
  <c r="W21" i="89" s="1"/>
  <c r="V26" i="89"/>
  <c r="W26" i="89" s="1"/>
  <c r="S25" i="89"/>
  <c r="V22" i="89"/>
  <c r="S21" i="89"/>
  <c r="S28" i="89"/>
  <c r="V29" i="89" s="1"/>
  <c r="W29" i="89" s="1"/>
  <c r="S29" i="89"/>
  <c r="V30" i="89" s="1"/>
  <c r="W30" i="89" s="1"/>
  <c r="S26" i="89"/>
  <c r="V27" i="89" s="1"/>
  <c r="W27" i="89" s="1"/>
  <c r="S22" i="89"/>
  <c r="V23" i="89" s="1"/>
  <c r="W23" i="89" s="1"/>
  <c r="S27" i="89"/>
  <c r="V28" i="89" s="1"/>
  <c r="W28" i="89" s="1"/>
  <c r="S23" i="89"/>
  <c r="V24" i="89" s="1"/>
  <c r="W24" i="89" s="1"/>
  <c r="W22" i="89"/>
  <c r="D77" i="89"/>
  <c r="E77" i="89" s="1"/>
  <c r="B31" i="89"/>
  <c r="V22" i="88"/>
  <c r="V21" i="88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V15" i="90" s="1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O22" i="91"/>
  <c r="N22" i="91"/>
  <c r="Q21" i="91"/>
  <c r="P21" i="91"/>
  <c r="O21" i="91"/>
  <c r="N21" i="91"/>
  <c r="Q20" i="91"/>
  <c r="P20" i="91"/>
  <c r="O20" i="91"/>
  <c r="N20" i="91"/>
  <c r="Q19" i="91"/>
  <c r="P19" i="91"/>
  <c r="O19" i="91"/>
  <c r="N19" i="91"/>
  <c r="U18" i="91"/>
  <c r="T18" i="91"/>
  <c r="S18" i="91"/>
  <c r="R18" i="91"/>
  <c r="Q18" i="91"/>
  <c r="P18" i="91"/>
  <c r="O18" i="91"/>
  <c r="N18" i="91"/>
  <c r="U17" i="91"/>
  <c r="T17" i="91"/>
  <c r="S17" i="91"/>
  <c r="R17" i="91"/>
  <c r="Q17" i="91"/>
  <c r="P17" i="91"/>
  <c r="O17" i="91"/>
  <c r="N17" i="91"/>
  <c r="U16" i="91"/>
  <c r="T16" i="91"/>
  <c r="S16" i="91"/>
  <c r="R16" i="91"/>
  <c r="Q16" i="91"/>
  <c r="P16" i="91"/>
  <c r="O16" i="91"/>
  <c r="N16" i="91"/>
  <c r="U15" i="91"/>
  <c r="T15" i="91"/>
  <c r="S15" i="91"/>
  <c r="R15" i="91"/>
  <c r="Q15" i="91"/>
  <c r="P15" i="91"/>
  <c r="O15" i="91"/>
  <c r="N15" i="91"/>
  <c r="U14" i="91"/>
  <c r="T14" i="91"/>
  <c r="S14" i="91"/>
  <c r="R14" i="91"/>
  <c r="Q14" i="91"/>
  <c r="P14" i="91"/>
  <c r="O14" i="91"/>
  <c r="N14" i="91"/>
  <c r="U13" i="91"/>
  <c r="T13" i="91"/>
  <c r="S13" i="91"/>
  <c r="R13" i="91"/>
  <c r="Q13" i="91"/>
  <c r="P13" i="91"/>
  <c r="O13" i="91"/>
  <c r="N13" i="91"/>
  <c r="U12" i="91"/>
  <c r="T12" i="91"/>
  <c r="S12" i="91"/>
  <c r="R12" i="91"/>
  <c r="Q12" i="91"/>
  <c r="P12" i="91"/>
  <c r="O12" i="91"/>
  <c r="N12" i="91"/>
  <c r="U11" i="91"/>
  <c r="T11" i="91"/>
  <c r="S11" i="91"/>
  <c r="R11" i="91"/>
  <c r="Q11" i="91"/>
  <c r="P11" i="91"/>
  <c r="O11" i="91"/>
  <c r="N11" i="91"/>
  <c r="U10" i="91"/>
  <c r="T10" i="91"/>
  <c r="S10" i="91"/>
  <c r="R10" i="91"/>
  <c r="Q10" i="91"/>
  <c r="P10" i="91"/>
  <c r="O10" i="91"/>
  <c r="N10" i="91"/>
  <c r="U9" i="91"/>
  <c r="T9" i="91"/>
  <c r="S9" i="91"/>
  <c r="R9" i="91"/>
  <c r="Q9" i="91"/>
  <c r="P9" i="91"/>
  <c r="O9" i="91"/>
  <c r="N9" i="91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Q19" i="93"/>
  <c r="P19" i="93"/>
  <c r="O19" i="93"/>
  <c r="N19" i="93"/>
  <c r="Q18" i="93"/>
  <c r="P18" i="93"/>
  <c r="O18" i="93"/>
  <c r="N18" i="93"/>
  <c r="Q17" i="93"/>
  <c r="P17" i="93"/>
  <c r="O17" i="93"/>
  <c r="N17" i="93"/>
  <c r="Q16" i="93"/>
  <c r="P16" i="93"/>
  <c r="O16" i="93"/>
  <c r="N16" i="93"/>
  <c r="Q15" i="93"/>
  <c r="P15" i="93"/>
  <c r="O15" i="93"/>
  <c r="N15" i="93"/>
  <c r="Q14" i="93"/>
  <c r="P14" i="93"/>
  <c r="O14" i="93"/>
  <c r="N14" i="93"/>
  <c r="U13" i="93"/>
  <c r="T13" i="93"/>
  <c r="S13" i="93"/>
  <c r="R13" i="93"/>
  <c r="Q13" i="93"/>
  <c r="P13" i="93"/>
  <c r="O13" i="93"/>
  <c r="N13" i="93"/>
  <c r="U12" i="93"/>
  <c r="T12" i="93"/>
  <c r="S12" i="93"/>
  <c r="R12" i="93"/>
  <c r="Q12" i="93"/>
  <c r="P12" i="93"/>
  <c r="O12" i="93"/>
  <c r="N12" i="93"/>
  <c r="U11" i="93"/>
  <c r="T11" i="93"/>
  <c r="S11" i="93"/>
  <c r="R11" i="93"/>
  <c r="Q11" i="93"/>
  <c r="P11" i="93"/>
  <c r="O11" i="93"/>
  <c r="N11" i="93"/>
  <c r="U10" i="93"/>
  <c r="T10" i="93"/>
  <c r="S10" i="93"/>
  <c r="R10" i="93"/>
  <c r="Q10" i="93"/>
  <c r="P10" i="93"/>
  <c r="O10" i="93"/>
  <c r="V9" i="93" s="1"/>
  <c r="N10" i="93"/>
  <c r="U9" i="93"/>
  <c r="T9" i="93"/>
  <c r="S9" i="93"/>
  <c r="R9" i="93"/>
  <c r="Q9" i="93"/>
  <c r="P9" i="93"/>
  <c r="O9" i="93"/>
  <c r="N9" i="93"/>
  <c r="Q26" i="94"/>
  <c r="P26" i="94"/>
  <c r="Q25" i="94"/>
  <c r="P25" i="94"/>
  <c r="Q24" i="94"/>
  <c r="P24" i="94"/>
  <c r="Q23" i="94"/>
  <c r="P23" i="94"/>
  <c r="Q22" i="94"/>
  <c r="P22" i="94"/>
  <c r="Q21" i="94"/>
  <c r="P21" i="94"/>
  <c r="Q20" i="94"/>
  <c r="P20" i="94"/>
  <c r="Q19" i="94"/>
  <c r="P19" i="94"/>
  <c r="U18" i="94"/>
  <c r="T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30" i="95"/>
  <c r="T30" i="95"/>
  <c r="Q30" i="95"/>
  <c r="P30" i="95"/>
  <c r="U29" i="95"/>
  <c r="T29" i="95"/>
  <c r="Q29" i="95"/>
  <c r="P29" i="95"/>
  <c r="U28" i="95"/>
  <c r="T28" i="95"/>
  <c r="Q28" i="95"/>
  <c r="P28" i="95"/>
  <c r="U27" i="95"/>
  <c r="T27" i="95"/>
  <c r="Q27" i="95"/>
  <c r="P27" i="95"/>
  <c r="U26" i="95"/>
  <c r="T26" i="95"/>
  <c r="Q26" i="95"/>
  <c r="P26" i="95"/>
  <c r="U25" i="95"/>
  <c r="T25" i="95"/>
  <c r="Q25" i="95"/>
  <c r="P25" i="95"/>
  <c r="U24" i="95"/>
  <c r="T24" i="95"/>
  <c r="Q24" i="95"/>
  <c r="P24" i="95"/>
  <c r="U23" i="95"/>
  <c r="T23" i="95"/>
  <c r="Q23" i="95"/>
  <c r="P23" i="95"/>
  <c r="U22" i="95"/>
  <c r="T22" i="95"/>
  <c r="Q22" i="95"/>
  <c r="P22" i="95"/>
  <c r="U21" i="95"/>
  <c r="T21" i="95"/>
  <c r="Q21" i="95"/>
  <c r="P21" i="95"/>
  <c r="U20" i="95"/>
  <c r="T20" i="95"/>
  <c r="S20" i="95"/>
  <c r="V31" i="95" s="1"/>
  <c r="W31" i="95" s="1"/>
  <c r="R20" i="95"/>
  <c r="Q20" i="95"/>
  <c r="P20" i="95"/>
  <c r="U19" i="95"/>
  <c r="T19" i="95"/>
  <c r="S19" i="95"/>
  <c r="R19" i="95"/>
  <c r="Q19" i="95"/>
  <c r="P19" i="95"/>
  <c r="U18" i="95"/>
  <c r="T18" i="95"/>
  <c r="S18" i="95"/>
  <c r="R18" i="95"/>
  <c r="Q18" i="95"/>
  <c r="P18" i="95"/>
  <c r="U17" i="95"/>
  <c r="T17" i="95"/>
  <c r="S17" i="95"/>
  <c r="R17" i="95"/>
  <c r="Q17" i="95"/>
  <c r="P17" i="95"/>
  <c r="U16" i="95"/>
  <c r="T16" i="95"/>
  <c r="S16" i="95"/>
  <c r="R16" i="95"/>
  <c r="Q16" i="95"/>
  <c r="P16" i="95"/>
  <c r="U15" i="95"/>
  <c r="T15" i="95"/>
  <c r="S15" i="95"/>
  <c r="R15" i="95"/>
  <c r="Q15" i="95"/>
  <c r="P15" i="95"/>
  <c r="U14" i="95"/>
  <c r="T14" i="95"/>
  <c r="S14" i="95"/>
  <c r="R14" i="95"/>
  <c r="Q14" i="95"/>
  <c r="P14" i="95"/>
  <c r="U13" i="95"/>
  <c r="T13" i="95"/>
  <c r="S13" i="95"/>
  <c r="R13" i="95"/>
  <c r="Q13" i="95"/>
  <c r="P13" i="95"/>
  <c r="U12" i="95"/>
  <c r="T12" i="95"/>
  <c r="S12" i="95"/>
  <c r="R12" i="95"/>
  <c r="Q12" i="95"/>
  <c r="P12" i="95"/>
  <c r="U11" i="95"/>
  <c r="T11" i="95"/>
  <c r="S11" i="95"/>
  <c r="R11" i="95"/>
  <c r="Q11" i="95"/>
  <c r="P11" i="95"/>
  <c r="U10" i="95"/>
  <c r="T10" i="95"/>
  <c r="S10" i="95"/>
  <c r="R10" i="95"/>
  <c r="Q10" i="95"/>
  <c r="P10" i="95"/>
  <c r="U9" i="95"/>
  <c r="T9" i="95"/>
  <c r="S9" i="95"/>
  <c r="R9" i="95"/>
  <c r="Q9" i="95"/>
  <c r="P9" i="95"/>
  <c r="Q30" i="96"/>
  <c r="P30" i="96"/>
  <c r="Q29" i="96"/>
  <c r="P29" i="96"/>
  <c r="Q28" i="96"/>
  <c r="P28" i="96"/>
  <c r="Q27" i="96"/>
  <c r="P27" i="96"/>
  <c r="Q26" i="96"/>
  <c r="P26" i="96"/>
  <c r="Q25" i="96"/>
  <c r="P25" i="96"/>
  <c r="Q24" i="96"/>
  <c r="P24" i="96"/>
  <c r="Q23" i="96"/>
  <c r="P23" i="96"/>
  <c r="Q22" i="96"/>
  <c r="P22" i="96"/>
  <c r="Q21" i="96"/>
  <c r="P21" i="96"/>
  <c r="Q20" i="96"/>
  <c r="P20" i="96"/>
  <c r="Q19" i="96"/>
  <c r="P19" i="96"/>
  <c r="Q18" i="96"/>
  <c r="P18" i="96"/>
  <c r="Q17" i="96"/>
  <c r="P17" i="96"/>
  <c r="U16" i="96"/>
  <c r="T16" i="96"/>
  <c r="Q16" i="96"/>
  <c r="P16" i="96"/>
  <c r="U15" i="96"/>
  <c r="T15" i="96"/>
  <c r="Q15" i="96"/>
  <c r="P15" i="96"/>
  <c r="U14" i="96"/>
  <c r="T14" i="96"/>
  <c r="Q14" i="96"/>
  <c r="P14" i="96"/>
  <c r="U13" i="96"/>
  <c r="T13" i="96"/>
  <c r="Q13" i="96"/>
  <c r="P13" i="96"/>
  <c r="U12" i="96"/>
  <c r="T12" i="96"/>
  <c r="Q12" i="96"/>
  <c r="P12" i="96"/>
  <c r="U11" i="96"/>
  <c r="T11" i="96"/>
  <c r="Q11" i="96"/>
  <c r="P11" i="96"/>
  <c r="U10" i="96"/>
  <c r="T10" i="96"/>
  <c r="Q10" i="96"/>
  <c r="P10" i="96"/>
  <c r="U9" i="96"/>
  <c r="T9" i="96"/>
  <c r="Q9" i="96"/>
  <c r="P9" i="96"/>
  <c r="U15" i="97"/>
  <c r="T15" i="97"/>
  <c r="S15" i="97"/>
  <c r="R15" i="97"/>
  <c r="P15" i="97"/>
  <c r="O15" i="97"/>
  <c r="N15" i="97"/>
  <c r="U14" i="97"/>
  <c r="T14" i="97"/>
  <c r="S14" i="97"/>
  <c r="R14" i="97"/>
  <c r="P14" i="97"/>
  <c r="O14" i="97"/>
  <c r="N14" i="97"/>
  <c r="U13" i="97"/>
  <c r="T13" i="97"/>
  <c r="S13" i="97"/>
  <c r="R13" i="97"/>
  <c r="P13" i="97"/>
  <c r="O13" i="97"/>
  <c r="N13" i="97"/>
  <c r="U12" i="97"/>
  <c r="T12" i="97"/>
  <c r="S12" i="97"/>
  <c r="R12" i="97"/>
  <c r="P12" i="97"/>
  <c r="O12" i="97"/>
  <c r="N12" i="97"/>
  <c r="U11" i="97"/>
  <c r="T11" i="97"/>
  <c r="S11" i="97"/>
  <c r="R11" i="97"/>
  <c r="P11" i="97"/>
  <c r="O11" i="97"/>
  <c r="N11" i="97"/>
  <c r="U10" i="97"/>
  <c r="T10" i="97"/>
  <c r="S10" i="97"/>
  <c r="R10" i="97"/>
  <c r="P10" i="97"/>
  <c r="O10" i="97"/>
  <c r="N10" i="97"/>
  <c r="U9" i="97"/>
  <c r="T9" i="97"/>
  <c r="S9" i="97"/>
  <c r="R9" i="97"/>
  <c r="P9" i="97"/>
  <c r="O9" i="97"/>
  <c r="N9" i="97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U30" i="99"/>
  <c r="T30" i="99"/>
  <c r="S30" i="99"/>
  <c r="R30" i="99"/>
  <c r="Q30" i="99"/>
  <c r="P30" i="99"/>
  <c r="O30" i="99"/>
  <c r="N30" i="99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N28" i="99"/>
  <c r="U27" i="99"/>
  <c r="T27" i="99"/>
  <c r="S27" i="99"/>
  <c r="R27" i="99"/>
  <c r="Q27" i="99"/>
  <c r="P27" i="99"/>
  <c r="O27" i="99"/>
  <c r="N27" i="99"/>
  <c r="U26" i="99"/>
  <c r="T26" i="99"/>
  <c r="S26" i="99"/>
  <c r="R26" i="99"/>
  <c r="Q26" i="99"/>
  <c r="P26" i="99"/>
  <c r="O26" i="99"/>
  <c r="N26" i="99"/>
  <c r="U25" i="99"/>
  <c r="T25" i="99"/>
  <c r="S25" i="99"/>
  <c r="R25" i="99"/>
  <c r="Q25" i="99"/>
  <c r="P25" i="99"/>
  <c r="O25" i="99"/>
  <c r="N25" i="99"/>
  <c r="U24" i="99"/>
  <c r="T24" i="99"/>
  <c r="S24" i="99"/>
  <c r="R24" i="99"/>
  <c r="Q24" i="99"/>
  <c r="P24" i="99"/>
  <c r="O24" i="99"/>
  <c r="N24" i="99"/>
  <c r="U23" i="99"/>
  <c r="T23" i="99"/>
  <c r="S23" i="99"/>
  <c r="R23" i="99"/>
  <c r="Q23" i="99"/>
  <c r="P23" i="99"/>
  <c r="O23" i="99"/>
  <c r="N23" i="99"/>
  <c r="U22" i="99"/>
  <c r="T22" i="99"/>
  <c r="S22" i="99"/>
  <c r="R22" i="99"/>
  <c r="Q22" i="99"/>
  <c r="P22" i="99"/>
  <c r="O22" i="99"/>
  <c r="N22" i="99"/>
  <c r="U21" i="99"/>
  <c r="T21" i="99"/>
  <c r="S21" i="99"/>
  <c r="R21" i="99"/>
  <c r="Q21" i="99"/>
  <c r="P21" i="99"/>
  <c r="O21" i="99"/>
  <c r="N21" i="99"/>
  <c r="U20" i="99"/>
  <c r="T20" i="99"/>
  <c r="S20" i="99"/>
  <c r="R20" i="99"/>
  <c r="Q20" i="99"/>
  <c r="P20" i="99"/>
  <c r="O20" i="99"/>
  <c r="N20" i="99"/>
  <c r="U19" i="99"/>
  <c r="T19" i="99"/>
  <c r="S19" i="99"/>
  <c r="R19" i="99"/>
  <c r="Q19" i="99"/>
  <c r="P19" i="99"/>
  <c r="O19" i="99"/>
  <c r="N19" i="99"/>
  <c r="U18" i="99"/>
  <c r="T18" i="99"/>
  <c r="S18" i="99"/>
  <c r="R18" i="99"/>
  <c r="Q18" i="99"/>
  <c r="P18" i="99"/>
  <c r="O18" i="99"/>
  <c r="N18" i="99"/>
  <c r="U17" i="99"/>
  <c r="T17" i="99"/>
  <c r="S17" i="99"/>
  <c r="R17" i="99"/>
  <c r="Q17" i="99"/>
  <c r="P17" i="99"/>
  <c r="O17" i="99"/>
  <c r="N17" i="99"/>
  <c r="U16" i="99"/>
  <c r="T16" i="99"/>
  <c r="S16" i="99"/>
  <c r="R16" i="99"/>
  <c r="Q16" i="99"/>
  <c r="P16" i="99"/>
  <c r="O16" i="99"/>
  <c r="N16" i="99"/>
  <c r="U15" i="99"/>
  <c r="T15" i="99"/>
  <c r="S15" i="99"/>
  <c r="R15" i="99"/>
  <c r="Q15" i="99"/>
  <c r="P15" i="99"/>
  <c r="O15" i="99"/>
  <c r="N15" i="99"/>
  <c r="U14" i="99"/>
  <c r="T14" i="99"/>
  <c r="S14" i="99"/>
  <c r="R14" i="99"/>
  <c r="Q14" i="99"/>
  <c r="P14" i="99"/>
  <c r="O14" i="99"/>
  <c r="N14" i="99"/>
  <c r="U13" i="99"/>
  <c r="T13" i="99"/>
  <c r="S13" i="99"/>
  <c r="R13" i="99"/>
  <c r="Q13" i="99"/>
  <c r="P13" i="99"/>
  <c r="O13" i="99"/>
  <c r="N13" i="99"/>
  <c r="U12" i="99"/>
  <c r="T12" i="99"/>
  <c r="S12" i="99"/>
  <c r="R12" i="99"/>
  <c r="Q12" i="99"/>
  <c r="P12" i="99"/>
  <c r="O12" i="99"/>
  <c r="N12" i="99"/>
  <c r="U11" i="99"/>
  <c r="T11" i="99"/>
  <c r="S11" i="99"/>
  <c r="R11" i="99"/>
  <c r="Q11" i="99"/>
  <c r="P11" i="99"/>
  <c r="O11" i="99"/>
  <c r="N11" i="99"/>
  <c r="U10" i="99"/>
  <c r="T10" i="99"/>
  <c r="S10" i="99"/>
  <c r="R10" i="99"/>
  <c r="Q10" i="99"/>
  <c r="P10" i="99"/>
  <c r="O10" i="99"/>
  <c r="N10" i="99"/>
  <c r="U9" i="99"/>
  <c r="T9" i="99"/>
  <c r="S9" i="99"/>
  <c r="R9" i="99"/>
  <c r="Q9" i="99"/>
  <c r="P9" i="99"/>
  <c r="O9" i="99"/>
  <c r="N9" i="99"/>
  <c r="U14" i="100"/>
  <c r="T14" i="100"/>
  <c r="S14" i="100"/>
  <c r="V14" i="100" s="1"/>
  <c r="R14" i="100"/>
  <c r="U13" i="100"/>
  <c r="T13" i="100"/>
  <c r="S13" i="100"/>
  <c r="R13" i="100"/>
  <c r="U12" i="100"/>
  <c r="T12" i="100"/>
  <c r="S12" i="100"/>
  <c r="V12" i="100" s="1"/>
  <c r="R12" i="100"/>
  <c r="U11" i="100"/>
  <c r="T11" i="100"/>
  <c r="S11" i="100"/>
  <c r="R11" i="100"/>
  <c r="U10" i="100"/>
  <c r="T10" i="100"/>
  <c r="S10" i="100"/>
  <c r="V10" i="100" s="1"/>
  <c r="R10" i="100"/>
  <c r="U9" i="100"/>
  <c r="T9" i="100"/>
  <c r="S9" i="100"/>
  <c r="R9" i="100"/>
  <c r="P9" i="100"/>
  <c r="U17" i="101"/>
  <c r="T17" i="101"/>
  <c r="S17" i="101"/>
  <c r="R17" i="101"/>
  <c r="Q17" i="101"/>
  <c r="P17" i="101"/>
  <c r="O17" i="101"/>
  <c r="N17" i="101"/>
  <c r="U16" i="101"/>
  <c r="T16" i="101"/>
  <c r="S16" i="101"/>
  <c r="R16" i="101"/>
  <c r="Q16" i="101"/>
  <c r="P16" i="101"/>
  <c r="O16" i="101"/>
  <c r="N16" i="101"/>
  <c r="U15" i="101"/>
  <c r="T15" i="101"/>
  <c r="S15" i="101"/>
  <c r="R15" i="101"/>
  <c r="Q15" i="101"/>
  <c r="P15" i="101"/>
  <c r="O15" i="101"/>
  <c r="N15" i="101"/>
  <c r="U14" i="101"/>
  <c r="T14" i="101"/>
  <c r="S14" i="101"/>
  <c r="R14" i="101"/>
  <c r="Q14" i="101"/>
  <c r="P14" i="101"/>
  <c r="O14" i="101"/>
  <c r="N14" i="101"/>
  <c r="U13" i="101"/>
  <c r="T13" i="101"/>
  <c r="S13" i="101"/>
  <c r="R13" i="101"/>
  <c r="Q13" i="101"/>
  <c r="P13" i="101"/>
  <c r="O13" i="101"/>
  <c r="N13" i="101"/>
  <c r="U12" i="101"/>
  <c r="T12" i="101"/>
  <c r="S12" i="101"/>
  <c r="R12" i="101"/>
  <c r="Q12" i="101"/>
  <c r="P12" i="101"/>
  <c r="O12" i="101"/>
  <c r="N12" i="101"/>
  <c r="U11" i="101"/>
  <c r="T11" i="101"/>
  <c r="S11" i="101"/>
  <c r="R11" i="101"/>
  <c r="Q11" i="101"/>
  <c r="P11" i="101"/>
  <c r="O11" i="101"/>
  <c r="N11" i="101"/>
  <c r="U10" i="101"/>
  <c r="T10" i="101"/>
  <c r="S10" i="101"/>
  <c r="R10" i="101"/>
  <c r="Q10" i="101"/>
  <c r="P10" i="101"/>
  <c r="O10" i="101"/>
  <c r="N10" i="101"/>
  <c r="U9" i="101"/>
  <c r="T9" i="101"/>
  <c r="S9" i="101"/>
  <c r="R9" i="101"/>
  <c r="Q9" i="101"/>
  <c r="P9" i="101"/>
  <c r="O9" i="101"/>
  <c r="N9" i="101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9" i="102"/>
  <c r="T9" i="102"/>
  <c r="S9" i="102"/>
  <c r="R9" i="102"/>
  <c r="Q9" i="102"/>
  <c r="P9" i="102"/>
  <c r="O9" i="102"/>
  <c r="N9" i="102"/>
  <c r="U19" i="103"/>
  <c r="T19" i="103"/>
  <c r="S19" i="103"/>
  <c r="R19" i="103"/>
  <c r="Q19" i="103"/>
  <c r="P19" i="103"/>
  <c r="O19" i="103"/>
  <c r="N19" i="103"/>
  <c r="U18" i="103"/>
  <c r="T18" i="103"/>
  <c r="S18" i="103"/>
  <c r="R18" i="103"/>
  <c r="Q18" i="103"/>
  <c r="P18" i="103"/>
  <c r="O18" i="103"/>
  <c r="N18" i="103"/>
  <c r="U17" i="103"/>
  <c r="T17" i="103"/>
  <c r="S17" i="103"/>
  <c r="R17" i="103"/>
  <c r="Q17" i="103"/>
  <c r="P17" i="103"/>
  <c r="O17" i="103"/>
  <c r="N17" i="103"/>
  <c r="U16" i="103"/>
  <c r="T16" i="103"/>
  <c r="S16" i="103"/>
  <c r="R16" i="103"/>
  <c r="Q16" i="103"/>
  <c r="P16" i="103"/>
  <c r="O16" i="103"/>
  <c r="N16" i="103"/>
  <c r="U15" i="103"/>
  <c r="T15" i="103"/>
  <c r="S15" i="103"/>
  <c r="R15" i="103"/>
  <c r="Q15" i="103"/>
  <c r="P15" i="103"/>
  <c r="O15" i="103"/>
  <c r="N15" i="103"/>
  <c r="U14" i="103"/>
  <c r="T14" i="103"/>
  <c r="S14" i="103"/>
  <c r="R14" i="103"/>
  <c r="Q14" i="103"/>
  <c r="P14" i="103"/>
  <c r="O14" i="103"/>
  <c r="N14" i="103"/>
  <c r="U13" i="103"/>
  <c r="T13" i="103"/>
  <c r="S13" i="103"/>
  <c r="R13" i="103"/>
  <c r="Q13" i="103"/>
  <c r="P13" i="103"/>
  <c r="O13" i="103"/>
  <c r="N13" i="103"/>
  <c r="U12" i="103"/>
  <c r="T12" i="103"/>
  <c r="S12" i="103"/>
  <c r="R12" i="103"/>
  <c r="Q12" i="103"/>
  <c r="P12" i="103"/>
  <c r="O12" i="103"/>
  <c r="N12" i="103"/>
  <c r="U11" i="103"/>
  <c r="T11" i="103"/>
  <c r="S11" i="103"/>
  <c r="R11" i="103"/>
  <c r="Q11" i="103"/>
  <c r="P11" i="103"/>
  <c r="O11" i="103"/>
  <c r="N11" i="103"/>
  <c r="U10" i="103"/>
  <c r="T10" i="103"/>
  <c r="S10" i="103"/>
  <c r="R10" i="103"/>
  <c r="Q10" i="103"/>
  <c r="P10" i="103"/>
  <c r="O10" i="103"/>
  <c r="N10" i="103"/>
  <c r="U9" i="103"/>
  <c r="T9" i="103"/>
  <c r="S9" i="103"/>
  <c r="R9" i="103"/>
  <c r="Q9" i="103"/>
  <c r="P9" i="103"/>
  <c r="O9" i="103"/>
  <c r="N9" i="103"/>
  <c r="V14" i="98" l="1"/>
  <c r="V13" i="94"/>
  <c r="V18" i="94"/>
  <c r="V12" i="92"/>
  <c r="W19" i="103"/>
  <c r="W10" i="101"/>
  <c r="V11" i="100"/>
  <c r="V13" i="100"/>
  <c r="W10" i="103"/>
  <c r="W13" i="103"/>
  <c r="W15" i="103"/>
  <c r="V29" i="95"/>
  <c r="W29" i="95" s="1"/>
  <c r="V11" i="94"/>
  <c r="V12" i="94"/>
  <c r="V17" i="94"/>
  <c r="V9" i="94"/>
  <c r="V12" i="93"/>
  <c r="V10" i="93"/>
  <c r="V11" i="93"/>
  <c r="W12" i="101"/>
  <c r="W14" i="103"/>
  <c r="V11" i="95"/>
  <c r="V13" i="95"/>
  <c r="V17" i="95"/>
  <c r="V10" i="94"/>
  <c r="D78" i="89"/>
  <c r="E78" i="89" s="1"/>
  <c r="B32" i="89"/>
  <c r="N31" i="89"/>
  <c r="S30" i="89" s="1"/>
  <c r="V31" i="89" s="1"/>
  <c r="W31" i="89" s="1"/>
  <c r="F73" i="89"/>
  <c r="F71" i="89"/>
  <c r="F75" i="89"/>
  <c r="F76" i="89"/>
  <c r="F70" i="89"/>
  <c r="F68" i="89"/>
  <c r="F77" i="89"/>
  <c r="F74" i="89"/>
  <c r="F69" i="89"/>
  <c r="F72" i="89"/>
  <c r="V14" i="97"/>
  <c r="V12" i="97"/>
  <c r="V10" i="97"/>
  <c r="V11" i="99"/>
  <c r="V13" i="99"/>
  <c r="V15" i="99"/>
  <c r="V21" i="99"/>
  <c r="V23" i="99"/>
  <c r="V25" i="99"/>
  <c r="V27" i="99"/>
  <c r="V17" i="98"/>
  <c r="V13" i="93"/>
  <c r="V10" i="92"/>
  <c r="V16" i="90"/>
  <c r="V12" i="90"/>
  <c r="V10" i="103"/>
  <c r="V12" i="103"/>
  <c r="W12" i="103" s="1"/>
  <c r="V14" i="103"/>
  <c r="V16" i="103"/>
  <c r="W16" i="103" s="1"/>
  <c r="V18" i="103"/>
  <c r="W18" i="103" s="1"/>
  <c r="V11" i="102"/>
  <c r="V13" i="102"/>
  <c r="V11" i="101"/>
  <c r="W11" i="101" s="1"/>
  <c r="V13" i="101"/>
  <c r="W13" i="101" s="1"/>
  <c r="V15" i="101"/>
  <c r="W15" i="101" s="1"/>
  <c r="V17" i="101"/>
  <c r="W17" i="101" s="1"/>
  <c r="V10" i="90"/>
  <c r="V13" i="90"/>
  <c r="V17" i="99"/>
  <c r="V19" i="99"/>
  <c r="V29" i="99"/>
  <c r="V10" i="98"/>
  <c r="V11" i="97"/>
  <c r="V13" i="97"/>
  <c r="V15" i="97"/>
  <c r="V11" i="90"/>
  <c r="V13" i="103"/>
  <c r="V15" i="103"/>
  <c r="V17" i="103"/>
  <c r="W17" i="103" s="1"/>
  <c r="V19" i="103"/>
  <c r="V10" i="102"/>
  <c r="V12" i="102"/>
  <c r="V14" i="102"/>
  <c r="V10" i="101"/>
  <c r="V12" i="101"/>
  <c r="V14" i="101"/>
  <c r="W14" i="101" s="1"/>
  <c r="V16" i="101"/>
  <c r="W16" i="101" s="1"/>
  <c r="V11" i="92"/>
  <c r="V14" i="90"/>
  <c r="V17" i="90"/>
  <c r="V11" i="103"/>
  <c r="W11" i="103" s="1"/>
  <c r="V9" i="100"/>
  <c r="V10" i="99"/>
  <c r="V12" i="99"/>
  <c r="V14" i="99"/>
  <c r="V16" i="99"/>
  <c r="V18" i="99"/>
  <c r="V20" i="99"/>
  <c r="V22" i="99"/>
  <c r="V24" i="99"/>
  <c r="V26" i="99"/>
  <c r="V28" i="99"/>
  <c r="V30" i="99"/>
  <c r="V13" i="98"/>
  <c r="V10" i="91"/>
  <c r="V11" i="91"/>
  <c r="V12" i="91"/>
  <c r="V13" i="91"/>
  <c r="V14" i="91"/>
  <c r="V15" i="91"/>
  <c r="V17" i="91"/>
  <c r="V12" i="98"/>
  <c r="V16" i="98"/>
  <c r="V9" i="95"/>
  <c r="V20" i="95"/>
  <c r="W20" i="95" s="1"/>
  <c r="V15" i="92"/>
  <c r="V11" i="98"/>
  <c r="V15" i="98"/>
  <c r="V14" i="92"/>
  <c r="V13" i="92"/>
  <c r="V16" i="91"/>
  <c r="V18" i="91"/>
  <c r="V16" i="94"/>
  <c r="V9" i="103"/>
  <c r="W9" i="103" s="1"/>
  <c r="V9" i="102"/>
  <c r="V9" i="101"/>
  <c r="W9" i="101" s="1"/>
  <c r="V9" i="99"/>
  <c r="V9" i="98"/>
  <c r="V9" i="97"/>
  <c r="V9" i="92"/>
  <c r="V9" i="91"/>
  <c r="V9" i="90"/>
  <c r="N10" i="87"/>
  <c r="O10" i="87"/>
  <c r="N11" i="87"/>
  <c r="O11" i="87"/>
  <c r="N12" i="87"/>
  <c r="O12" i="87"/>
  <c r="V11" i="87" s="1"/>
  <c r="N13" i="87"/>
  <c r="O13" i="87"/>
  <c r="N14" i="87"/>
  <c r="O14" i="87"/>
  <c r="N15" i="87"/>
  <c r="O15" i="87"/>
  <c r="N16" i="87"/>
  <c r="O16" i="87"/>
  <c r="N17" i="87"/>
  <c r="O17" i="87"/>
  <c r="N18" i="87"/>
  <c r="O18" i="87"/>
  <c r="N19" i="87"/>
  <c r="O19" i="87"/>
  <c r="N20" i="87"/>
  <c r="O20" i="87"/>
  <c r="N21" i="87"/>
  <c r="O21" i="87"/>
  <c r="N22" i="87"/>
  <c r="O22" i="87"/>
  <c r="N23" i="87"/>
  <c r="O23" i="87"/>
  <c r="N24" i="87"/>
  <c r="O24" i="87"/>
  <c r="V20" i="87" s="1"/>
  <c r="O9" i="87"/>
  <c r="N9" i="87"/>
  <c r="N10" i="86"/>
  <c r="O10" i="86"/>
  <c r="N11" i="86"/>
  <c r="O11" i="86"/>
  <c r="N12" i="86"/>
  <c r="O12" i="86"/>
  <c r="N13" i="86"/>
  <c r="O13" i="86"/>
  <c r="N14" i="86"/>
  <c r="O14" i="86"/>
  <c r="N15" i="86"/>
  <c r="O15" i="86"/>
  <c r="N16" i="86"/>
  <c r="O16" i="86"/>
  <c r="N17" i="86"/>
  <c r="O17" i="86"/>
  <c r="N18" i="86"/>
  <c r="O18" i="86"/>
  <c r="O9" i="86"/>
  <c r="N9" i="86"/>
  <c r="N21" i="85"/>
  <c r="O21" i="85"/>
  <c r="U20" i="87"/>
  <c r="T20" i="87"/>
  <c r="S20" i="87"/>
  <c r="R20" i="87"/>
  <c r="U19" i="87"/>
  <c r="T19" i="87"/>
  <c r="S19" i="87"/>
  <c r="R19" i="87"/>
  <c r="U18" i="87"/>
  <c r="T18" i="87"/>
  <c r="S18" i="87"/>
  <c r="R18" i="87"/>
  <c r="Q18" i="87"/>
  <c r="P18" i="87"/>
  <c r="U17" i="87"/>
  <c r="T17" i="87"/>
  <c r="S17" i="87"/>
  <c r="R17" i="87"/>
  <c r="Q17" i="87"/>
  <c r="P17" i="87"/>
  <c r="U16" i="87"/>
  <c r="T16" i="87"/>
  <c r="S16" i="87"/>
  <c r="R16" i="87"/>
  <c r="Q16" i="87"/>
  <c r="P16" i="87"/>
  <c r="U15" i="87"/>
  <c r="T15" i="87"/>
  <c r="S15" i="87"/>
  <c r="R15" i="87"/>
  <c r="Q15" i="87"/>
  <c r="P15" i="87"/>
  <c r="U14" i="87"/>
  <c r="T14" i="87"/>
  <c r="S14" i="87"/>
  <c r="R14" i="87"/>
  <c r="Q14" i="87"/>
  <c r="P14" i="87"/>
  <c r="U13" i="87"/>
  <c r="T13" i="87"/>
  <c r="S13" i="87"/>
  <c r="R13" i="87"/>
  <c r="Q13" i="87"/>
  <c r="P13" i="87"/>
  <c r="U12" i="87"/>
  <c r="T12" i="87"/>
  <c r="S12" i="87"/>
  <c r="R12" i="87"/>
  <c r="Q12" i="87"/>
  <c r="P12" i="87"/>
  <c r="U11" i="87"/>
  <c r="T11" i="87"/>
  <c r="S11" i="87"/>
  <c r="R11" i="87"/>
  <c r="Q11" i="87"/>
  <c r="P11" i="87"/>
  <c r="U10" i="87"/>
  <c r="T10" i="87"/>
  <c r="S10" i="87"/>
  <c r="R10" i="87"/>
  <c r="Q10" i="87"/>
  <c r="P10" i="87"/>
  <c r="U9" i="87"/>
  <c r="T9" i="87"/>
  <c r="S9" i="87"/>
  <c r="R9" i="87"/>
  <c r="Q9" i="87"/>
  <c r="P9" i="87"/>
  <c r="U20" i="88"/>
  <c r="T20" i="88"/>
  <c r="S20" i="88"/>
  <c r="R20" i="88"/>
  <c r="Q20" i="88"/>
  <c r="P20" i="88"/>
  <c r="O20" i="88"/>
  <c r="N20" i="88"/>
  <c r="U19" i="88"/>
  <c r="T19" i="88"/>
  <c r="S19" i="88"/>
  <c r="R19" i="88"/>
  <c r="Q19" i="88"/>
  <c r="P19" i="88"/>
  <c r="O19" i="88"/>
  <c r="N19" i="88"/>
  <c r="U18" i="88"/>
  <c r="T18" i="88"/>
  <c r="S18" i="88"/>
  <c r="R18" i="88"/>
  <c r="Q18" i="88"/>
  <c r="P18" i="88"/>
  <c r="O18" i="88"/>
  <c r="N18" i="88"/>
  <c r="U17" i="88"/>
  <c r="T17" i="88"/>
  <c r="S17" i="88"/>
  <c r="R17" i="88"/>
  <c r="Q17" i="88"/>
  <c r="P17" i="88"/>
  <c r="O17" i="88"/>
  <c r="N17" i="88"/>
  <c r="U16" i="88"/>
  <c r="T16" i="88"/>
  <c r="S16" i="88"/>
  <c r="R16" i="88"/>
  <c r="Q16" i="88"/>
  <c r="P16" i="88"/>
  <c r="O16" i="88"/>
  <c r="N16" i="88"/>
  <c r="U15" i="88"/>
  <c r="T15" i="88"/>
  <c r="S15" i="88"/>
  <c r="R15" i="88"/>
  <c r="Q15" i="88"/>
  <c r="P15" i="88"/>
  <c r="O15" i="88"/>
  <c r="N15" i="88"/>
  <c r="U14" i="88"/>
  <c r="T14" i="88"/>
  <c r="S14" i="88"/>
  <c r="R14" i="88"/>
  <c r="Q14" i="88"/>
  <c r="P14" i="88"/>
  <c r="O14" i="88"/>
  <c r="N14" i="88"/>
  <c r="U13" i="88"/>
  <c r="T13" i="88"/>
  <c r="S13" i="88"/>
  <c r="R13" i="88"/>
  <c r="Q13" i="88"/>
  <c r="P13" i="88"/>
  <c r="O13" i="88"/>
  <c r="N13" i="88"/>
  <c r="U12" i="88"/>
  <c r="T12" i="88"/>
  <c r="S12" i="88"/>
  <c r="R12" i="88"/>
  <c r="Q12" i="88"/>
  <c r="P12" i="88"/>
  <c r="O12" i="88"/>
  <c r="N12" i="88"/>
  <c r="U11" i="88"/>
  <c r="T11" i="88"/>
  <c r="S11" i="88"/>
  <c r="R11" i="88"/>
  <c r="Q11" i="88"/>
  <c r="P11" i="88"/>
  <c r="O11" i="88"/>
  <c r="N11" i="88"/>
  <c r="U10" i="88"/>
  <c r="T10" i="88"/>
  <c r="S10" i="88"/>
  <c r="R10" i="88"/>
  <c r="Q10" i="88"/>
  <c r="P10" i="88"/>
  <c r="O10" i="88"/>
  <c r="N10" i="88"/>
  <c r="U9" i="88"/>
  <c r="T9" i="88"/>
  <c r="S9" i="88"/>
  <c r="R9" i="88"/>
  <c r="Q9" i="88"/>
  <c r="P9" i="88"/>
  <c r="O9" i="88"/>
  <c r="N9" i="88"/>
  <c r="U20" i="89"/>
  <c r="T20" i="89"/>
  <c r="Q20" i="89"/>
  <c r="P20" i="89"/>
  <c r="O20" i="89"/>
  <c r="N20" i="89"/>
  <c r="U19" i="89"/>
  <c r="T19" i="89"/>
  <c r="Q19" i="89"/>
  <c r="P19" i="89"/>
  <c r="O19" i="89"/>
  <c r="N19" i="89"/>
  <c r="U18" i="89"/>
  <c r="T18" i="89"/>
  <c r="Q18" i="89"/>
  <c r="P18" i="89"/>
  <c r="O18" i="89"/>
  <c r="N18" i="89"/>
  <c r="U17" i="89"/>
  <c r="T17" i="89"/>
  <c r="Q17" i="89"/>
  <c r="P17" i="89"/>
  <c r="O17" i="89"/>
  <c r="N17" i="89"/>
  <c r="U16" i="89"/>
  <c r="T16" i="89"/>
  <c r="Q16" i="89"/>
  <c r="P16" i="89"/>
  <c r="O16" i="89"/>
  <c r="N16" i="89"/>
  <c r="U15" i="89"/>
  <c r="T15" i="89"/>
  <c r="Q15" i="89"/>
  <c r="P15" i="89"/>
  <c r="O15" i="89"/>
  <c r="N15" i="89"/>
  <c r="U14" i="89"/>
  <c r="T14" i="89"/>
  <c r="Q14" i="89"/>
  <c r="P14" i="89"/>
  <c r="O14" i="89"/>
  <c r="N14" i="89"/>
  <c r="U13" i="89"/>
  <c r="T13" i="89"/>
  <c r="Q13" i="89"/>
  <c r="P13" i="89"/>
  <c r="O13" i="89"/>
  <c r="N13" i="89"/>
  <c r="U12" i="89"/>
  <c r="T12" i="89"/>
  <c r="Q12" i="89"/>
  <c r="P12" i="89"/>
  <c r="O12" i="89"/>
  <c r="N12" i="89"/>
  <c r="U11" i="89"/>
  <c r="T11" i="89"/>
  <c r="Q11" i="89"/>
  <c r="P11" i="89"/>
  <c r="O11" i="89"/>
  <c r="N11" i="89"/>
  <c r="U10" i="89"/>
  <c r="T10" i="89"/>
  <c r="Q10" i="89"/>
  <c r="P10" i="89"/>
  <c r="O10" i="89"/>
  <c r="N10" i="89"/>
  <c r="S11" i="89" l="1"/>
  <c r="V12" i="89" s="1"/>
  <c r="W12" i="89" s="1"/>
  <c r="S15" i="89"/>
  <c r="V16" i="89" s="1"/>
  <c r="W16" i="89" s="1"/>
  <c r="V15" i="89"/>
  <c r="W15" i="89" s="1"/>
  <c r="S14" i="89"/>
  <c r="V13" i="87"/>
  <c r="V20" i="89"/>
  <c r="W20" i="89" s="1"/>
  <c r="S19" i="89"/>
  <c r="V19" i="89"/>
  <c r="W19" i="89" s="1"/>
  <c r="S18" i="89"/>
  <c r="V19" i="87"/>
  <c r="S9" i="89"/>
  <c r="V10" i="89" s="1"/>
  <c r="W10" i="89" s="1"/>
  <c r="S13" i="89"/>
  <c r="V14" i="89" s="1"/>
  <c r="W14" i="89" s="1"/>
  <c r="S17" i="89"/>
  <c r="V18" i="89" s="1"/>
  <c r="W18" i="89" s="1"/>
  <c r="V17" i="87"/>
  <c r="V11" i="89"/>
  <c r="W11" i="89" s="1"/>
  <c r="S10" i="89"/>
  <c r="V13" i="89"/>
  <c r="W13" i="89" s="1"/>
  <c r="S12" i="89"/>
  <c r="S16" i="89"/>
  <c r="V17" i="89" s="1"/>
  <c r="W17" i="89" s="1"/>
  <c r="D79" i="89"/>
  <c r="E79" i="89" s="1"/>
  <c r="B33" i="89"/>
  <c r="N32" i="89"/>
  <c r="S31" i="89" s="1"/>
  <c r="V10" i="88"/>
  <c r="V18" i="87"/>
  <c r="V11" i="88"/>
  <c r="V12" i="88"/>
  <c r="V13" i="88"/>
  <c r="V14" i="88"/>
  <c r="V15" i="88"/>
  <c r="V16" i="88"/>
  <c r="V17" i="88"/>
  <c r="V18" i="88"/>
  <c r="V19" i="88"/>
  <c r="V20" i="88"/>
  <c r="V9" i="87"/>
  <c r="V9" i="88"/>
  <c r="O9" i="84"/>
  <c r="P21" i="84"/>
  <c r="Q21" i="84"/>
  <c r="R21" i="84"/>
  <c r="S21" i="84"/>
  <c r="T21" i="84"/>
  <c r="U21" i="84"/>
  <c r="P22" i="84"/>
  <c r="Q22" i="84"/>
  <c r="T22" i="84"/>
  <c r="U22" i="84"/>
  <c r="P23" i="84"/>
  <c r="Q23" i="84"/>
  <c r="T23" i="84"/>
  <c r="U23" i="84"/>
  <c r="P24" i="84"/>
  <c r="Q24" i="84"/>
  <c r="T24" i="84"/>
  <c r="U24" i="84"/>
  <c r="P25" i="84"/>
  <c r="Q25" i="84"/>
  <c r="T25" i="84"/>
  <c r="U25" i="84"/>
  <c r="P26" i="84"/>
  <c r="Q26" i="84"/>
  <c r="T26" i="84"/>
  <c r="U26" i="84"/>
  <c r="T27" i="84"/>
  <c r="U27" i="84"/>
  <c r="T28" i="84"/>
  <c r="U28" i="84"/>
  <c r="T29" i="84"/>
  <c r="U29" i="84"/>
  <c r="T30" i="84"/>
  <c r="U30" i="84"/>
  <c r="T31" i="84"/>
  <c r="U31" i="84"/>
  <c r="T32" i="84"/>
  <c r="U32" i="84"/>
  <c r="N21" i="83"/>
  <c r="O21" i="83"/>
  <c r="P21" i="83"/>
  <c r="Q21" i="83"/>
  <c r="R21" i="83"/>
  <c r="S21" i="83"/>
  <c r="T21" i="83"/>
  <c r="U21" i="83"/>
  <c r="N22" i="83"/>
  <c r="O22" i="83"/>
  <c r="P22" i="83"/>
  <c r="Q22" i="83"/>
  <c r="R22" i="83"/>
  <c r="S22" i="83"/>
  <c r="T22" i="83"/>
  <c r="U22" i="83"/>
  <c r="N23" i="83"/>
  <c r="O23" i="83"/>
  <c r="P23" i="83"/>
  <c r="Q23" i="83"/>
  <c r="R23" i="83"/>
  <c r="S23" i="83"/>
  <c r="T23" i="83"/>
  <c r="U23" i="83"/>
  <c r="N24" i="83"/>
  <c r="O24" i="83"/>
  <c r="P24" i="83"/>
  <c r="Q24" i="83"/>
  <c r="R24" i="83"/>
  <c r="S24" i="83"/>
  <c r="T24" i="83"/>
  <c r="U24" i="83"/>
  <c r="N25" i="83"/>
  <c r="O25" i="83"/>
  <c r="P25" i="83"/>
  <c r="Q25" i="83"/>
  <c r="R25" i="83"/>
  <c r="S25" i="83"/>
  <c r="Q18" i="86"/>
  <c r="V15" i="86" s="1"/>
  <c r="P18" i="86"/>
  <c r="Q17" i="86"/>
  <c r="P17" i="86"/>
  <c r="Q16" i="86"/>
  <c r="V14" i="86" s="1"/>
  <c r="P16" i="86"/>
  <c r="U15" i="86"/>
  <c r="T15" i="86"/>
  <c r="S15" i="86"/>
  <c r="R15" i="86"/>
  <c r="Q15" i="86"/>
  <c r="P15" i="86"/>
  <c r="U14" i="86"/>
  <c r="T14" i="86"/>
  <c r="S14" i="86"/>
  <c r="R14" i="86"/>
  <c r="Q14" i="86"/>
  <c r="P14" i="86"/>
  <c r="U13" i="86"/>
  <c r="T13" i="86"/>
  <c r="S13" i="86"/>
  <c r="R13" i="86"/>
  <c r="Q13" i="86"/>
  <c r="P13" i="86"/>
  <c r="U12" i="86"/>
  <c r="T12" i="86"/>
  <c r="S12" i="86"/>
  <c r="R12" i="86"/>
  <c r="Q12" i="86"/>
  <c r="P12" i="86"/>
  <c r="U11" i="86"/>
  <c r="T11" i="86"/>
  <c r="S11" i="86"/>
  <c r="R11" i="86"/>
  <c r="Q11" i="86"/>
  <c r="P11" i="86"/>
  <c r="U10" i="86"/>
  <c r="T10" i="86"/>
  <c r="S10" i="86"/>
  <c r="R10" i="86"/>
  <c r="Q10" i="86"/>
  <c r="P10" i="86"/>
  <c r="U9" i="86"/>
  <c r="T9" i="86"/>
  <c r="S9" i="86"/>
  <c r="R9" i="86"/>
  <c r="Q9" i="86"/>
  <c r="P9" i="86"/>
  <c r="O20" i="85"/>
  <c r="N20" i="85"/>
  <c r="O19" i="85"/>
  <c r="N19" i="85"/>
  <c r="O18" i="85"/>
  <c r="N18" i="85"/>
  <c r="U17" i="85"/>
  <c r="T17" i="85"/>
  <c r="O17" i="85"/>
  <c r="N17" i="85"/>
  <c r="U16" i="85"/>
  <c r="T16" i="85"/>
  <c r="O16" i="85"/>
  <c r="N16" i="85"/>
  <c r="U15" i="85"/>
  <c r="T15" i="85"/>
  <c r="O15" i="85"/>
  <c r="N15" i="85"/>
  <c r="U14" i="85"/>
  <c r="T14" i="85"/>
  <c r="O14" i="85"/>
  <c r="N14" i="85"/>
  <c r="U13" i="85"/>
  <c r="T13" i="85"/>
  <c r="O13" i="85"/>
  <c r="N13" i="85"/>
  <c r="U12" i="85"/>
  <c r="T12" i="85"/>
  <c r="O12" i="85"/>
  <c r="N12" i="85"/>
  <c r="U11" i="85"/>
  <c r="T11" i="85"/>
  <c r="O11" i="85"/>
  <c r="N11" i="85"/>
  <c r="U10" i="85"/>
  <c r="T10" i="85"/>
  <c r="O10" i="85"/>
  <c r="N10" i="85"/>
  <c r="U9" i="85"/>
  <c r="T9" i="85"/>
  <c r="O9" i="85"/>
  <c r="N9" i="85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N9" i="84"/>
  <c r="U20" i="83"/>
  <c r="T20" i="83"/>
  <c r="S20" i="83"/>
  <c r="R20" i="83"/>
  <c r="Q20" i="83"/>
  <c r="P20" i="83"/>
  <c r="O20" i="83"/>
  <c r="V19" i="83" s="1"/>
  <c r="N20" i="83"/>
  <c r="U19" i="83"/>
  <c r="T19" i="83"/>
  <c r="S19" i="83"/>
  <c r="R19" i="83"/>
  <c r="Q19" i="83"/>
  <c r="P19" i="83"/>
  <c r="O19" i="83"/>
  <c r="V18" i="83" s="1"/>
  <c r="N19" i="83"/>
  <c r="U18" i="83"/>
  <c r="T18" i="83"/>
  <c r="S18" i="83"/>
  <c r="R18" i="83"/>
  <c r="Q18" i="83"/>
  <c r="P18" i="83"/>
  <c r="O18" i="83"/>
  <c r="V17" i="83" s="1"/>
  <c r="N18" i="83"/>
  <c r="U17" i="83"/>
  <c r="T17" i="83"/>
  <c r="S17" i="83"/>
  <c r="R17" i="83"/>
  <c r="Q17" i="83"/>
  <c r="P17" i="83"/>
  <c r="O17" i="83"/>
  <c r="V16" i="83" s="1"/>
  <c r="N17" i="83"/>
  <c r="U16" i="83"/>
  <c r="T16" i="83"/>
  <c r="S16" i="83"/>
  <c r="R16" i="83"/>
  <c r="Q16" i="83"/>
  <c r="P16" i="83"/>
  <c r="O16" i="83"/>
  <c r="V15" i="83" s="1"/>
  <c r="N16" i="83"/>
  <c r="U15" i="83"/>
  <c r="T15" i="83"/>
  <c r="S15" i="83"/>
  <c r="R15" i="83"/>
  <c r="Q15" i="83"/>
  <c r="P15" i="83"/>
  <c r="O15" i="83"/>
  <c r="V14" i="83" s="1"/>
  <c r="N15" i="83"/>
  <c r="U14" i="83"/>
  <c r="T14" i="83"/>
  <c r="S14" i="83"/>
  <c r="R14" i="83"/>
  <c r="Q14" i="83"/>
  <c r="P14" i="83"/>
  <c r="O14" i="83"/>
  <c r="V13" i="83" s="1"/>
  <c r="N14" i="83"/>
  <c r="U13" i="83"/>
  <c r="T13" i="83"/>
  <c r="S13" i="83"/>
  <c r="R13" i="83"/>
  <c r="Q13" i="83"/>
  <c r="P13" i="83"/>
  <c r="O13" i="83"/>
  <c r="V12" i="83" s="1"/>
  <c r="N13" i="83"/>
  <c r="U12" i="83"/>
  <c r="T12" i="83"/>
  <c r="S12" i="83"/>
  <c r="R12" i="83"/>
  <c r="Q12" i="83"/>
  <c r="P12" i="83"/>
  <c r="O12" i="83"/>
  <c r="V11" i="83" s="1"/>
  <c r="N12" i="83"/>
  <c r="U11" i="83"/>
  <c r="T11" i="83"/>
  <c r="S11" i="83"/>
  <c r="R11" i="83"/>
  <c r="Q11" i="83"/>
  <c r="P11" i="83"/>
  <c r="O11" i="83"/>
  <c r="V10" i="83" s="1"/>
  <c r="N11" i="83"/>
  <c r="U10" i="83"/>
  <c r="T10" i="83"/>
  <c r="S10" i="83"/>
  <c r="R10" i="83"/>
  <c r="Q10" i="83"/>
  <c r="P10" i="83"/>
  <c r="O10" i="83"/>
  <c r="V9" i="83" s="1"/>
  <c r="N10" i="83"/>
  <c r="U9" i="83"/>
  <c r="T9" i="83"/>
  <c r="S9" i="83"/>
  <c r="R9" i="83"/>
  <c r="Q9" i="83"/>
  <c r="P9" i="83"/>
  <c r="O9" i="83"/>
  <c r="N9" i="83"/>
  <c r="V23" i="83" l="1"/>
  <c r="V20" i="83"/>
  <c r="V24" i="83"/>
  <c r="V22" i="83"/>
  <c r="V21" i="83"/>
  <c r="V26" i="84"/>
  <c r="V14" i="84"/>
  <c r="V32" i="89"/>
  <c r="W32" i="89" s="1"/>
  <c r="F78" i="89"/>
  <c r="D80" i="89"/>
  <c r="E80" i="89" s="1"/>
  <c r="B34" i="89"/>
  <c r="N33" i="89"/>
  <c r="S32" i="89" s="1"/>
  <c r="V33" i="89" s="1"/>
  <c r="W33" i="89" s="1"/>
  <c r="F64" i="89"/>
  <c r="F65" i="89"/>
  <c r="F60" i="89"/>
  <c r="F61" i="89"/>
  <c r="F57" i="89"/>
  <c r="F62" i="89"/>
  <c r="F67" i="89"/>
  <c r="F58" i="89"/>
  <c r="F63" i="89"/>
  <c r="F66" i="89"/>
  <c r="F59" i="89"/>
  <c r="V9" i="84"/>
  <c r="V9" i="86"/>
  <c r="V9" i="85"/>
  <c r="T31" i="79"/>
  <c r="U31" i="79"/>
  <c r="T32" i="79"/>
  <c r="U32" i="79"/>
  <c r="T33" i="79"/>
  <c r="U33" i="79"/>
  <c r="T34" i="79"/>
  <c r="U34" i="79"/>
  <c r="T35" i="79"/>
  <c r="U35" i="79"/>
  <c r="T36" i="79"/>
  <c r="U36" i="79"/>
  <c r="P31" i="79"/>
  <c r="Q31" i="79"/>
  <c r="P32" i="79"/>
  <c r="Q32" i="79"/>
  <c r="P33" i="79"/>
  <c r="Q33" i="79"/>
  <c r="P34" i="79"/>
  <c r="Q34" i="79"/>
  <c r="P35" i="79"/>
  <c r="Q35" i="79"/>
  <c r="P36" i="79"/>
  <c r="Q36" i="79"/>
  <c r="P37" i="79"/>
  <c r="Q37" i="79"/>
  <c r="P38" i="79"/>
  <c r="Q38" i="79"/>
  <c r="P39" i="79"/>
  <c r="Q39" i="79"/>
  <c r="P40" i="79"/>
  <c r="Q40" i="79"/>
  <c r="P41" i="79"/>
  <c r="Q41" i="79"/>
  <c r="P42" i="79"/>
  <c r="Q42" i="79"/>
  <c r="P43" i="79"/>
  <c r="Q43" i="79"/>
  <c r="P44" i="79"/>
  <c r="Q44" i="79"/>
  <c r="P45" i="79"/>
  <c r="Q45" i="79"/>
  <c r="P46" i="79"/>
  <c r="Q46" i="79"/>
  <c r="P47" i="79"/>
  <c r="Q47" i="79"/>
  <c r="P48" i="79"/>
  <c r="Q48" i="79"/>
  <c r="P49" i="79"/>
  <c r="Q49" i="79"/>
  <c r="P50" i="79"/>
  <c r="Q50" i="79"/>
  <c r="P51" i="79"/>
  <c r="Q51" i="79"/>
  <c r="P52" i="79"/>
  <c r="Q52" i="79"/>
  <c r="P53" i="79"/>
  <c r="Q53" i="79"/>
  <c r="P54" i="79"/>
  <c r="Q54" i="79"/>
  <c r="P55" i="79"/>
  <c r="Q55" i="79"/>
  <c r="P56" i="79"/>
  <c r="Q56" i="79"/>
  <c r="N31" i="79"/>
  <c r="O31" i="79"/>
  <c r="N32" i="79"/>
  <c r="O32" i="79"/>
  <c r="N33" i="79"/>
  <c r="O33" i="79"/>
  <c r="N34" i="79"/>
  <c r="O34" i="79"/>
  <c r="N35" i="79"/>
  <c r="O35" i="79"/>
  <c r="N36" i="79"/>
  <c r="O36" i="79"/>
  <c r="N37" i="79"/>
  <c r="O37" i="79"/>
  <c r="N38" i="79"/>
  <c r="O38" i="79"/>
  <c r="N39" i="79"/>
  <c r="O39" i="79"/>
  <c r="N40" i="79"/>
  <c r="O40" i="79"/>
  <c r="N41" i="79"/>
  <c r="O41" i="79"/>
  <c r="N42" i="79"/>
  <c r="O42" i="79"/>
  <c r="N43" i="79"/>
  <c r="O43" i="79"/>
  <c r="N44" i="79"/>
  <c r="O44" i="79"/>
  <c r="N45" i="79"/>
  <c r="O45" i="79"/>
  <c r="N46" i="79"/>
  <c r="O46" i="79"/>
  <c r="N47" i="79"/>
  <c r="O47" i="79"/>
  <c r="N48" i="79"/>
  <c r="O48" i="79"/>
  <c r="N49" i="79"/>
  <c r="O49" i="79"/>
  <c r="N50" i="79"/>
  <c r="O50" i="79"/>
  <c r="N51" i="79"/>
  <c r="O51" i="79"/>
  <c r="N52" i="79"/>
  <c r="O52" i="79"/>
  <c r="N53" i="79"/>
  <c r="O53" i="79"/>
  <c r="N54" i="79"/>
  <c r="O54" i="79"/>
  <c r="N55" i="79"/>
  <c r="O55" i="79"/>
  <c r="N56" i="79"/>
  <c r="O56" i="79"/>
  <c r="N57" i="79"/>
  <c r="O57" i="79"/>
  <c r="N58" i="79"/>
  <c r="O58" i="79"/>
  <c r="F79" i="89" l="1"/>
  <c r="B35" i="89"/>
  <c r="D81" i="89"/>
  <c r="E81" i="89" s="1"/>
  <c r="N34" i="89"/>
  <c r="S33" i="89" s="1"/>
  <c r="V34" i="89" s="1"/>
  <c r="W34" i="89" s="1"/>
  <c r="S21" i="82"/>
  <c r="R21" i="82"/>
  <c r="U20" i="82"/>
  <c r="T20" i="82"/>
  <c r="S20" i="82"/>
  <c r="R20" i="82"/>
  <c r="Q20" i="82"/>
  <c r="P20" i="82"/>
  <c r="O20" i="82"/>
  <c r="V20" i="82" s="1"/>
  <c r="N20" i="82"/>
  <c r="U19" i="82"/>
  <c r="T19" i="82"/>
  <c r="S19" i="82"/>
  <c r="R19" i="82"/>
  <c r="Q19" i="82"/>
  <c r="P19" i="82"/>
  <c r="O19" i="82"/>
  <c r="N19" i="82"/>
  <c r="U18" i="82"/>
  <c r="T18" i="82"/>
  <c r="S18" i="82"/>
  <c r="R18" i="82"/>
  <c r="Q18" i="82"/>
  <c r="P18" i="82"/>
  <c r="O18" i="82"/>
  <c r="N18" i="82"/>
  <c r="U17" i="82"/>
  <c r="T17" i="82"/>
  <c r="S17" i="82"/>
  <c r="R17" i="82"/>
  <c r="Q17" i="82"/>
  <c r="P17" i="82"/>
  <c r="O17" i="82"/>
  <c r="V17" i="82" s="1"/>
  <c r="N17" i="82"/>
  <c r="U16" i="82"/>
  <c r="T16" i="82"/>
  <c r="S16" i="82"/>
  <c r="R16" i="82"/>
  <c r="Q16" i="82"/>
  <c r="P16" i="82"/>
  <c r="O16" i="82"/>
  <c r="N16" i="82"/>
  <c r="U15" i="82"/>
  <c r="T15" i="82"/>
  <c r="S15" i="82"/>
  <c r="R15" i="82"/>
  <c r="Q15" i="82"/>
  <c r="P15" i="82"/>
  <c r="O15" i="82"/>
  <c r="N15" i="82"/>
  <c r="U14" i="82"/>
  <c r="T14" i="82"/>
  <c r="S14" i="82"/>
  <c r="R14" i="82"/>
  <c r="Q14" i="82"/>
  <c r="P14" i="82"/>
  <c r="O14" i="82"/>
  <c r="N14" i="82"/>
  <c r="U13" i="82"/>
  <c r="T13" i="82"/>
  <c r="S13" i="82"/>
  <c r="R13" i="82"/>
  <c r="Q13" i="82"/>
  <c r="P13" i="82"/>
  <c r="O13" i="82"/>
  <c r="V13" i="82" s="1"/>
  <c r="N13" i="82"/>
  <c r="U12" i="82"/>
  <c r="T12" i="82"/>
  <c r="S12" i="82"/>
  <c r="R12" i="82"/>
  <c r="Q12" i="82"/>
  <c r="P12" i="82"/>
  <c r="O12" i="82"/>
  <c r="N12" i="82"/>
  <c r="U11" i="82"/>
  <c r="T11" i="82"/>
  <c r="S11" i="82"/>
  <c r="R11" i="82"/>
  <c r="Q11" i="82"/>
  <c r="P11" i="82"/>
  <c r="O11" i="82"/>
  <c r="N11" i="82"/>
  <c r="U10" i="82"/>
  <c r="T10" i="82"/>
  <c r="S10" i="82"/>
  <c r="R10" i="82"/>
  <c r="Q10" i="82"/>
  <c r="P10" i="82"/>
  <c r="O10" i="82"/>
  <c r="V10" i="82" s="1"/>
  <c r="N10" i="82"/>
  <c r="U9" i="82"/>
  <c r="T9" i="82"/>
  <c r="S9" i="82"/>
  <c r="R9" i="82"/>
  <c r="Q9" i="82"/>
  <c r="P9" i="82"/>
  <c r="O9" i="82"/>
  <c r="N9" i="82"/>
  <c r="U18" i="81"/>
  <c r="T18" i="81"/>
  <c r="S18" i="81"/>
  <c r="R18" i="81"/>
  <c r="Q18" i="81"/>
  <c r="P18" i="81"/>
  <c r="O18" i="81"/>
  <c r="V18" i="81" s="1"/>
  <c r="N18" i="81"/>
  <c r="U17" i="81"/>
  <c r="T17" i="81"/>
  <c r="S17" i="81"/>
  <c r="R17" i="81"/>
  <c r="Q17" i="81"/>
  <c r="P17" i="81"/>
  <c r="O17" i="81"/>
  <c r="V17" i="81" s="1"/>
  <c r="N17" i="81"/>
  <c r="U16" i="81"/>
  <c r="T16" i="81"/>
  <c r="S16" i="81"/>
  <c r="R16" i="81"/>
  <c r="Q16" i="81"/>
  <c r="P16" i="81"/>
  <c r="O16" i="81"/>
  <c r="V16" i="81" s="1"/>
  <c r="N16" i="81"/>
  <c r="U15" i="81"/>
  <c r="T15" i="81"/>
  <c r="S15" i="81"/>
  <c r="R15" i="81"/>
  <c r="Q15" i="81"/>
  <c r="P15" i="81"/>
  <c r="O15" i="81"/>
  <c r="V15" i="81" s="1"/>
  <c r="N15" i="81"/>
  <c r="U14" i="81"/>
  <c r="T14" i="81"/>
  <c r="S14" i="81"/>
  <c r="R14" i="81"/>
  <c r="Q14" i="81"/>
  <c r="P14" i="81"/>
  <c r="O14" i="81"/>
  <c r="V14" i="81" s="1"/>
  <c r="N14" i="81"/>
  <c r="U13" i="81"/>
  <c r="T13" i="81"/>
  <c r="S13" i="81"/>
  <c r="R13" i="81"/>
  <c r="Q13" i="81"/>
  <c r="P13" i="81"/>
  <c r="O13" i="81"/>
  <c r="V13" i="81" s="1"/>
  <c r="N13" i="81"/>
  <c r="U12" i="81"/>
  <c r="T12" i="81"/>
  <c r="S12" i="81"/>
  <c r="R12" i="81"/>
  <c r="Q12" i="81"/>
  <c r="P12" i="81"/>
  <c r="O12" i="81"/>
  <c r="V12" i="81" s="1"/>
  <c r="N12" i="81"/>
  <c r="U11" i="81"/>
  <c r="T11" i="81"/>
  <c r="S11" i="81"/>
  <c r="R11" i="81"/>
  <c r="Q11" i="81"/>
  <c r="P11" i="81"/>
  <c r="O11" i="81"/>
  <c r="V11" i="81" s="1"/>
  <c r="N11" i="81"/>
  <c r="U10" i="81"/>
  <c r="T10" i="81"/>
  <c r="S10" i="81"/>
  <c r="R10" i="81"/>
  <c r="Q10" i="81"/>
  <c r="P10" i="81"/>
  <c r="O10" i="81"/>
  <c r="V10" i="81" s="1"/>
  <c r="N10" i="81"/>
  <c r="U9" i="81"/>
  <c r="T9" i="81"/>
  <c r="S9" i="81"/>
  <c r="R9" i="81"/>
  <c r="Q9" i="81"/>
  <c r="P9" i="81"/>
  <c r="O9" i="81"/>
  <c r="N9" i="81"/>
  <c r="U18" i="80"/>
  <c r="T18" i="80"/>
  <c r="S18" i="80"/>
  <c r="R18" i="80"/>
  <c r="Q18" i="80"/>
  <c r="P18" i="80"/>
  <c r="O18" i="80"/>
  <c r="V18" i="80" s="1"/>
  <c r="N18" i="80"/>
  <c r="U17" i="80"/>
  <c r="T17" i="80"/>
  <c r="S17" i="80"/>
  <c r="R17" i="80"/>
  <c r="Q17" i="80"/>
  <c r="P17" i="80"/>
  <c r="O17" i="80"/>
  <c r="V17" i="80" s="1"/>
  <c r="N17" i="80"/>
  <c r="U16" i="80"/>
  <c r="T16" i="80"/>
  <c r="S16" i="80"/>
  <c r="R16" i="80"/>
  <c r="Q16" i="80"/>
  <c r="P16" i="80"/>
  <c r="O16" i="80"/>
  <c r="V16" i="80" s="1"/>
  <c r="N16" i="80"/>
  <c r="U15" i="80"/>
  <c r="T15" i="80"/>
  <c r="S15" i="80"/>
  <c r="R15" i="80"/>
  <c r="Q15" i="80"/>
  <c r="P15" i="80"/>
  <c r="O15" i="80"/>
  <c r="V15" i="80" s="1"/>
  <c r="N15" i="80"/>
  <c r="U14" i="80"/>
  <c r="T14" i="80"/>
  <c r="S14" i="80"/>
  <c r="R14" i="80"/>
  <c r="Q14" i="80"/>
  <c r="P14" i="80"/>
  <c r="O14" i="80"/>
  <c r="V14" i="80" s="1"/>
  <c r="N14" i="80"/>
  <c r="U13" i="80"/>
  <c r="T13" i="80"/>
  <c r="S13" i="80"/>
  <c r="R13" i="80"/>
  <c r="Q13" i="80"/>
  <c r="P13" i="80"/>
  <c r="O13" i="80"/>
  <c r="V13" i="80" s="1"/>
  <c r="N13" i="80"/>
  <c r="U12" i="80"/>
  <c r="T12" i="80"/>
  <c r="S12" i="80"/>
  <c r="R12" i="80"/>
  <c r="Q12" i="80"/>
  <c r="P12" i="80"/>
  <c r="O12" i="80"/>
  <c r="V12" i="80" s="1"/>
  <c r="N12" i="80"/>
  <c r="U11" i="80"/>
  <c r="T11" i="80"/>
  <c r="S11" i="80"/>
  <c r="R11" i="80"/>
  <c r="Q11" i="80"/>
  <c r="P11" i="80"/>
  <c r="O11" i="80"/>
  <c r="V11" i="80" s="1"/>
  <c r="N11" i="80"/>
  <c r="U10" i="80"/>
  <c r="T10" i="80"/>
  <c r="S10" i="80"/>
  <c r="R10" i="80"/>
  <c r="Q10" i="80"/>
  <c r="P10" i="80"/>
  <c r="O10" i="80"/>
  <c r="V10" i="80" s="1"/>
  <c r="N10" i="80"/>
  <c r="U9" i="80"/>
  <c r="T9" i="80"/>
  <c r="S9" i="80"/>
  <c r="R9" i="80"/>
  <c r="Q9" i="80"/>
  <c r="P9" i="80"/>
  <c r="O9" i="80"/>
  <c r="N9" i="80"/>
  <c r="F80" i="89" l="1"/>
  <c r="B36" i="89"/>
  <c r="D82" i="89"/>
  <c r="E82" i="89" s="1"/>
  <c r="N35" i="89"/>
  <c r="S34" i="89" s="1"/>
  <c r="V35" i="89" s="1"/>
  <c r="W35" i="89" s="1"/>
  <c r="V9" i="82"/>
  <c r="V9" i="81"/>
  <c r="V9" i="80"/>
  <c r="S10" i="67"/>
  <c r="S11" i="67"/>
  <c r="S12" i="67"/>
  <c r="S13" i="67"/>
  <c r="S14" i="67"/>
  <c r="S15" i="67"/>
  <c r="S16" i="67"/>
  <c r="S17" i="67"/>
  <c r="S18" i="67"/>
  <c r="S19" i="67"/>
  <c r="S20" i="67"/>
  <c r="S21" i="67"/>
  <c r="S22" i="67"/>
  <c r="S23" i="67"/>
  <c r="S24" i="67"/>
  <c r="S25" i="67"/>
  <c r="S9" i="67"/>
  <c r="R25" i="67"/>
  <c r="R10" i="67"/>
  <c r="R11" i="67"/>
  <c r="R12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9" i="67"/>
  <c r="F81" i="89" l="1"/>
  <c r="B37" i="89"/>
  <c r="D83" i="89"/>
  <c r="E83" i="89" s="1"/>
  <c r="N36" i="89"/>
  <c r="S35" i="89" s="1"/>
  <c r="V36" i="89" s="1"/>
  <c r="W36" i="89" s="1"/>
  <c r="F82" i="89"/>
  <c r="N18" i="78"/>
  <c r="O18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O9" i="78"/>
  <c r="N9" i="78"/>
  <c r="P31" i="75"/>
  <c r="Q31" i="75"/>
  <c r="P32" i="75"/>
  <c r="Q32" i="75"/>
  <c r="P33" i="75"/>
  <c r="Q33" i="75"/>
  <c r="P34" i="75"/>
  <c r="Q34" i="75"/>
  <c r="P35" i="75"/>
  <c r="Q35" i="75"/>
  <c r="P36" i="75"/>
  <c r="Q36" i="75"/>
  <c r="P37" i="75"/>
  <c r="Q37" i="75"/>
  <c r="P38" i="75"/>
  <c r="Q38" i="75"/>
  <c r="P39" i="75"/>
  <c r="Q39" i="75"/>
  <c r="P40" i="75"/>
  <c r="Q40" i="75"/>
  <c r="P41" i="75"/>
  <c r="Q41" i="75"/>
  <c r="P42" i="75"/>
  <c r="Q42" i="75"/>
  <c r="P43" i="75"/>
  <c r="Q43" i="75"/>
  <c r="P44" i="75"/>
  <c r="Q44" i="75"/>
  <c r="N10" i="75"/>
  <c r="O10" i="75"/>
  <c r="N11" i="75"/>
  <c r="O11" i="75"/>
  <c r="N12" i="75"/>
  <c r="O12" i="75"/>
  <c r="N13" i="75"/>
  <c r="O13" i="75"/>
  <c r="N14" i="75"/>
  <c r="O14" i="75"/>
  <c r="N15" i="75"/>
  <c r="O15" i="75"/>
  <c r="N16" i="75"/>
  <c r="O16" i="75"/>
  <c r="N17" i="75"/>
  <c r="O17" i="75"/>
  <c r="N18" i="75"/>
  <c r="O18" i="75"/>
  <c r="N19" i="75"/>
  <c r="O19" i="75"/>
  <c r="N20" i="75"/>
  <c r="O20" i="75"/>
  <c r="N21" i="75"/>
  <c r="O21" i="75"/>
  <c r="N22" i="75"/>
  <c r="O22" i="75"/>
  <c r="N23" i="75"/>
  <c r="O23" i="75"/>
  <c r="N24" i="75"/>
  <c r="O24" i="75"/>
  <c r="N25" i="75"/>
  <c r="O25" i="75"/>
  <c r="O9" i="75"/>
  <c r="N9" i="75"/>
  <c r="O10" i="74"/>
  <c r="O11" i="74"/>
  <c r="O12" i="74"/>
  <c r="O13" i="74"/>
  <c r="O14" i="74"/>
  <c r="O15" i="74"/>
  <c r="O16" i="74"/>
  <c r="O17" i="74"/>
  <c r="O18" i="74"/>
  <c r="O19" i="74"/>
  <c r="O9" i="74"/>
  <c r="V15" i="75" l="1"/>
  <c r="B38" i="89"/>
  <c r="D84" i="89"/>
  <c r="E84" i="89" s="1"/>
  <c r="N37" i="89"/>
  <c r="S36" i="89" s="1"/>
  <c r="V37" i="89" s="1"/>
  <c r="W37" i="89" s="1"/>
  <c r="U30" i="79"/>
  <c r="T30" i="79"/>
  <c r="Q30" i="79"/>
  <c r="P30" i="79"/>
  <c r="O30" i="79"/>
  <c r="N30" i="79"/>
  <c r="U29" i="79"/>
  <c r="T29" i="79"/>
  <c r="Q29" i="79"/>
  <c r="P29" i="79"/>
  <c r="O29" i="79"/>
  <c r="N29" i="79"/>
  <c r="U28" i="79"/>
  <c r="T28" i="79"/>
  <c r="Q28" i="79"/>
  <c r="P28" i="79"/>
  <c r="O28" i="79"/>
  <c r="N28" i="79"/>
  <c r="U27" i="79"/>
  <c r="T27" i="79"/>
  <c r="Q27" i="79"/>
  <c r="P27" i="79"/>
  <c r="N27" i="79"/>
  <c r="U26" i="79"/>
  <c r="T26" i="79"/>
  <c r="Q26" i="79"/>
  <c r="P26" i="79"/>
  <c r="N26" i="79"/>
  <c r="U25" i="79"/>
  <c r="T25" i="79"/>
  <c r="Q25" i="79"/>
  <c r="P25" i="79"/>
  <c r="N25" i="79"/>
  <c r="U24" i="79"/>
  <c r="T24" i="79"/>
  <c r="S24" i="79"/>
  <c r="R24" i="79"/>
  <c r="Q24" i="79"/>
  <c r="P24" i="79"/>
  <c r="N24" i="79"/>
  <c r="U23" i="79"/>
  <c r="T23" i="79"/>
  <c r="S23" i="79"/>
  <c r="R23" i="79"/>
  <c r="Q23" i="79"/>
  <c r="P23" i="79"/>
  <c r="N23" i="79"/>
  <c r="U22" i="79"/>
  <c r="T22" i="79"/>
  <c r="S22" i="79"/>
  <c r="R22" i="79"/>
  <c r="Q22" i="79"/>
  <c r="P22" i="79"/>
  <c r="N22" i="79"/>
  <c r="U21" i="79"/>
  <c r="T21" i="79"/>
  <c r="S21" i="79"/>
  <c r="R21" i="79"/>
  <c r="Q21" i="79"/>
  <c r="P21" i="79"/>
  <c r="N21" i="79"/>
  <c r="U20" i="79"/>
  <c r="T20" i="79"/>
  <c r="S20" i="79"/>
  <c r="R20" i="79"/>
  <c r="Q20" i="79"/>
  <c r="P20" i="79"/>
  <c r="N20" i="79"/>
  <c r="U19" i="79"/>
  <c r="T19" i="79"/>
  <c r="S19" i="79"/>
  <c r="V22" i="79" s="1"/>
  <c r="R19" i="79"/>
  <c r="Q19" i="79"/>
  <c r="P19" i="79"/>
  <c r="N19" i="79"/>
  <c r="U18" i="79"/>
  <c r="T18" i="79"/>
  <c r="S18" i="79"/>
  <c r="R18" i="79"/>
  <c r="Q18" i="79"/>
  <c r="P18" i="79"/>
  <c r="N18" i="79"/>
  <c r="U17" i="79"/>
  <c r="T17" i="79"/>
  <c r="S17" i="79"/>
  <c r="R17" i="79"/>
  <c r="Q17" i="79"/>
  <c r="P17" i="79"/>
  <c r="N17" i="79"/>
  <c r="U16" i="79"/>
  <c r="T16" i="79"/>
  <c r="S16" i="79"/>
  <c r="R16" i="79"/>
  <c r="Q16" i="79"/>
  <c r="P16" i="79"/>
  <c r="N16" i="79"/>
  <c r="U15" i="79"/>
  <c r="T15" i="79"/>
  <c r="S15" i="79"/>
  <c r="R15" i="79"/>
  <c r="Q15" i="79"/>
  <c r="P15" i="79"/>
  <c r="N15" i="79"/>
  <c r="U14" i="79"/>
  <c r="T14" i="79"/>
  <c r="S14" i="79"/>
  <c r="R14" i="79"/>
  <c r="Q14" i="79"/>
  <c r="P14" i="79"/>
  <c r="N14" i="79"/>
  <c r="U13" i="79"/>
  <c r="T13" i="79"/>
  <c r="S13" i="79"/>
  <c r="R13" i="79"/>
  <c r="Q13" i="79"/>
  <c r="P13" i="79"/>
  <c r="N13" i="79"/>
  <c r="U12" i="79"/>
  <c r="T12" i="79"/>
  <c r="S12" i="79"/>
  <c r="R12" i="79"/>
  <c r="Q12" i="79"/>
  <c r="P12" i="79"/>
  <c r="N12" i="79"/>
  <c r="U11" i="79"/>
  <c r="T11" i="79"/>
  <c r="S11" i="79"/>
  <c r="R11" i="79"/>
  <c r="Q11" i="79"/>
  <c r="P11" i="79"/>
  <c r="N11" i="79"/>
  <c r="U10" i="79"/>
  <c r="T10" i="79"/>
  <c r="S10" i="79"/>
  <c r="R10" i="79"/>
  <c r="Q10" i="79"/>
  <c r="P10" i="79"/>
  <c r="N10" i="79"/>
  <c r="U9" i="79"/>
  <c r="T9" i="79"/>
  <c r="S9" i="79"/>
  <c r="R9" i="79"/>
  <c r="Q9" i="79"/>
  <c r="P9" i="79"/>
  <c r="N9" i="79"/>
  <c r="U18" i="78"/>
  <c r="T18" i="78"/>
  <c r="Q18" i="78"/>
  <c r="P18" i="78"/>
  <c r="U17" i="78"/>
  <c r="T17" i="78"/>
  <c r="Q17" i="78"/>
  <c r="P17" i="78"/>
  <c r="U16" i="78"/>
  <c r="T16" i="78"/>
  <c r="Q16" i="78"/>
  <c r="V16" i="78" s="1"/>
  <c r="P16" i="78"/>
  <c r="U15" i="78"/>
  <c r="T15" i="78"/>
  <c r="Q15" i="78"/>
  <c r="P15" i="78"/>
  <c r="U14" i="78"/>
  <c r="T14" i="78"/>
  <c r="Q14" i="78"/>
  <c r="V14" i="78" s="1"/>
  <c r="P14" i="78"/>
  <c r="U13" i="78"/>
  <c r="T13" i="78"/>
  <c r="S13" i="78"/>
  <c r="R13" i="78"/>
  <c r="Q13" i="78"/>
  <c r="P13" i="78"/>
  <c r="U12" i="78"/>
  <c r="T12" i="78"/>
  <c r="S12" i="78"/>
  <c r="R12" i="78"/>
  <c r="Q12" i="78"/>
  <c r="V12" i="78" s="1"/>
  <c r="P12" i="78"/>
  <c r="U11" i="78"/>
  <c r="T11" i="78"/>
  <c r="S11" i="78"/>
  <c r="R11" i="78"/>
  <c r="Q11" i="78"/>
  <c r="P11" i="78"/>
  <c r="U10" i="78"/>
  <c r="T10" i="78"/>
  <c r="S10" i="78"/>
  <c r="R10" i="78"/>
  <c r="Q10" i="78"/>
  <c r="P10" i="78"/>
  <c r="U9" i="78"/>
  <c r="T9" i="78"/>
  <c r="S9" i="78"/>
  <c r="R9" i="78"/>
  <c r="Q9" i="78"/>
  <c r="P9" i="78"/>
  <c r="U26" i="77"/>
  <c r="T26" i="77"/>
  <c r="S26" i="77"/>
  <c r="R26" i="77"/>
  <c r="Q26" i="77"/>
  <c r="P26" i="77"/>
  <c r="O26" i="77"/>
  <c r="N26" i="77"/>
  <c r="U25" i="77"/>
  <c r="T25" i="77"/>
  <c r="S25" i="77"/>
  <c r="R25" i="77"/>
  <c r="Q25" i="77"/>
  <c r="P25" i="77"/>
  <c r="O25" i="77"/>
  <c r="N25" i="77"/>
  <c r="U24" i="77"/>
  <c r="T24" i="77"/>
  <c r="S24" i="77"/>
  <c r="R24" i="77"/>
  <c r="Q24" i="77"/>
  <c r="P24" i="77"/>
  <c r="O24" i="77"/>
  <c r="N24" i="77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Q17" i="76"/>
  <c r="P17" i="76"/>
  <c r="O17" i="76"/>
  <c r="N17" i="76"/>
  <c r="Q16" i="76"/>
  <c r="P16" i="76"/>
  <c r="O16" i="76"/>
  <c r="N16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R10" i="76"/>
  <c r="Q10" i="76"/>
  <c r="P10" i="76"/>
  <c r="O10" i="76"/>
  <c r="N10" i="76"/>
  <c r="U9" i="76"/>
  <c r="T9" i="76"/>
  <c r="S9" i="76"/>
  <c r="R9" i="76"/>
  <c r="Q9" i="76"/>
  <c r="P9" i="76"/>
  <c r="O9" i="76"/>
  <c r="N9" i="76"/>
  <c r="Q30" i="75"/>
  <c r="P30" i="75"/>
  <c r="Q29" i="75"/>
  <c r="P29" i="75"/>
  <c r="Q28" i="75"/>
  <c r="P28" i="75"/>
  <c r="Q27" i="75"/>
  <c r="P27" i="75"/>
  <c r="Q26" i="75"/>
  <c r="P26" i="75"/>
  <c r="Q25" i="75"/>
  <c r="P25" i="75"/>
  <c r="Q24" i="75"/>
  <c r="P24" i="75"/>
  <c r="Q23" i="75"/>
  <c r="P23" i="75"/>
  <c r="Q22" i="75"/>
  <c r="P22" i="75"/>
  <c r="Q21" i="75"/>
  <c r="P21" i="75"/>
  <c r="Q20" i="75"/>
  <c r="P20" i="75"/>
  <c r="U19" i="75"/>
  <c r="T19" i="75"/>
  <c r="S19" i="75"/>
  <c r="V19" i="75" s="1"/>
  <c r="R19" i="75"/>
  <c r="Q19" i="75"/>
  <c r="P19" i="75"/>
  <c r="U18" i="75"/>
  <c r="T18" i="75"/>
  <c r="S18" i="75"/>
  <c r="V18" i="75" s="1"/>
  <c r="R18" i="75"/>
  <c r="Q18" i="75"/>
  <c r="P18" i="75"/>
  <c r="U17" i="75"/>
  <c r="T17" i="75"/>
  <c r="S17" i="75"/>
  <c r="V17" i="75" s="1"/>
  <c r="R17" i="75"/>
  <c r="Q17" i="75"/>
  <c r="P17" i="75"/>
  <c r="U16" i="75"/>
  <c r="T16" i="75"/>
  <c r="S16" i="75"/>
  <c r="V16" i="75" s="1"/>
  <c r="R16" i="75"/>
  <c r="Q16" i="75"/>
  <c r="P16" i="75"/>
  <c r="U15" i="75"/>
  <c r="T15" i="75"/>
  <c r="S15" i="75"/>
  <c r="R15" i="75"/>
  <c r="Q15" i="75"/>
  <c r="P15" i="75"/>
  <c r="U14" i="75"/>
  <c r="T14" i="75"/>
  <c r="S14" i="75"/>
  <c r="V14" i="75" s="1"/>
  <c r="R14" i="75"/>
  <c r="Q14" i="75"/>
  <c r="P14" i="75"/>
  <c r="U13" i="75"/>
  <c r="T13" i="75"/>
  <c r="S13" i="75"/>
  <c r="V13" i="75" s="1"/>
  <c r="R13" i="75"/>
  <c r="Q13" i="75"/>
  <c r="P13" i="75"/>
  <c r="U12" i="75"/>
  <c r="T12" i="75"/>
  <c r="S12" i="75"/>
  <c r="V12" i="75" s="1"/>
  <c r="R12" i="75"/>
  <c r="Q12" i="75"/>
  <c r="P12" i="75"/>
  <c r="U11" i="75"/>
  <c r="T11" i="75"/>
  <c r="S11" i="75"/>
  <c r="V11" i="75" s="1"/>
  <c r="R11" i="75"/>
  <c r="Q11" i="75"/>
  <c r="P11" i="75"/>
  <c r="U10" i="75"/>
  <c r="T10" i="75"/>
  <c r="S10" i="75"/>
  <c r="V10" i="75" s="1"/>
  <c r="R10" i="75"/>
  <c r="Q10" i="75"/>
  <c r="P10" i="75"/>
  <c r="U9" i="75"/>
  <c r="T9" i="75"/>
  <c r="S9" i="75"/>
  <c r="V9" i="75" s="1"/>
  <c r="R9" i="75"/>
  <c r="Q9" i="75"/>
  <c r="P9" i="75"/>
  <c r="N10" i="73"/>
  <c r="O10" i="73"/>
  <c r="N11" i="73"/>
  <c r="O11" i="73"/>
  <c r="N12" i="73"/>
  <c r="O12" i="73"/>
  <c r="N13" i="73"/>
  <c r="O13" i="73"/>
  <c r="N14" i="73"/>
  <c r="O14" i="73"/>
  <c r="N15" i="73"/>
  <c r="O15" i="73"/>
  <c r="N16" i="73"/>
  <c r="O16" i="73"/>
  <c r="N17" i="73"/>
  <c r="O17" i="73"/>
  <c r="N18" i="73"/>
  <c r="O18" i="73"/>
  <c r="N19" i="73"/>
  <c r="O19" i="73"/>
  <c r="N20" i="73"/>
  <c r="O20" i="73"/>
  <c r="N21" i="73"/>
  <c r="O21" i="73"/>
  <c r="N22" i="73"/>
  <c r="O22" i="73"/>
  <c r="N23" i="73"/>
  <c r="O23" i="73"/>
  <c r="N24" i="73"/>
  <c r="O24" i="73"/>
  <c r="O9" i="73"/>
  <c r="N9" i="73"/>
  <c r="F83" i="89" l="1"/>
  <c r="V13" i="76"/>
  <c r="V33" i="79"/>
  <c r="V32" i="79"/>
  <c r="V23" i="73"/>
  <c r="V11" i="76"/>
  <c r="V12" i="76"/>
  <c r="V14" i="76"/>
  <c r="D85" i="89"/>
  <c r="E85" i="89" s="1"/>
  <c r="B39" i="89"/>
  <c r="N38" i="89"/>
  <c r="S37" i="89" s="1"/>
  <c r="V38" i="89" s="1"/>
  <c r="W38" i="89" s="1"/>
  <c r="V10" i="77"/>
  <c r="V12" i="77"/>
  <c r="V14" i="77"/>
  <c r="V16" i="77"/>
  <c r="V18" i="77"/>
  <c r="V20" i="77"/>
  <c r="V22" i="77"/>
  <c r="V24" i="77"/>
  <c r="V26" i="77"/>
  <c r="V18" i="78"/>
  <c r="V23" i="79"/>
  <c r="V15" i="77"/>
  <c r="V19" i="77"/>
  <c r="V21" i="77"/>
  <c r="V23" i="77"/>
  <c r="V25" i="77"/>
  <c r="V13" i="77"/>
  <c r="V11" i="77"/>
  <c r="V17" i="77"/>
  <c r="V10" i="76"/>
  <c r="V9" i="79"/>
  <c r="V9" i="78"/>
  <c r="V9" i="77"/>
  <c r="V9" i="76"/>
  <c r="O10" i="71"/>
  <c r="O11" i="71"/>
  <c r="O12" i="71"/>
  <c r="O13" i="71"/>
  <c r="O14" i="71"/>
  <c r="O15" i="71"/>
  <c r="O16" i="71"/>
  <c r="O9" i="71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V14" i="74" s="1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V12" i="74" s="1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Q26" i="73"/>
  <c r="V25" i="73" s="1"/>
  <c r="P26" i="73"/>
  <c r="U25" i="73"/>
  <c r="T25" i="73"/>
  <c r="Q25" i="73"/>
  <c r="P25" i="73"/>
  <c r="U24" i="73"/>
  <c r="T24" i="73"/>
  <c r="Q24" i="73"/>
  <c r="P24" i="73"/>
  <c r="U23" i="73"/>
  <c r="T23" i="73"/>
  <c r="S23" i="73"/>
  <c r="R23" i="73"/>
  <c r="Q23" i="73"/>
  <c r="P23" i="73"/>
  <c r="U22" i="73"/>
  <c r="T22" i="73"/>
  <c r="S22" i="73"/>
  <c r="R22" i="73"/>
  <c r="Q22" i="73"/>
  <c r="P22" i="73"/>
  <c r="U21" i="73"/>
  <c r="T21" i="73"/>
  <c r="S21" i="73"/>
  <c r="R21" i="73"/>
  <c r="Q21" i="73"/>
  <c r="V21" i="73" s="1"/>
  <c r="P21" i="73"/>
  <c r="U20" i="73"/>
  <c r="T20" i="73"/>
  <c r="S20" i="73"/>
  <c r="R20" i="73"/>
  <c r="Q20" i="73"/>
  <c r="V20" i="73" s="1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V13" i="73" s="1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Q27" i="72"/>
  <c r="P27" i="72"/>
  <c r="Q26" i="72"/>
  <c r="P26" i="72"/>
  <c r="Q25" i="72"/>
  <c r="P25" i="72"/>
  <c r="Q24" i="72"/>
  <c r="P24" i="72"/>
  <c r="Q23" i="72"/>
  <c r="P23" i="72"/>
  <c r="Q22" i="72"/>
  <c r="P22" i="72"/>
  <c r="Q21" i="72"/>
  <c r="P21" i="72"/>
  <c r="Q20" i="72"/>
  <c r="W14" i="72" s="1"/>
  <c r="V14" i="72" s="1"/>
  <c r="P20" i="72"/>
  <c r="Q19" i="72"/>
  <c r="P19" i="72"/>
  <c r="Q18" i="72"/>
  <c r="W13" i="72" s="1"/>
  <c r="P18" i="72"/>
  <c r="Q17" i="72"/>
  <c r="P17" i="72"/>
  <c r="Q16" i="72"/>
  <c r="P16" i="72"/>
  <c r="U15" i="72"/>
  <c r="T15" i="72"/>
  <c r="Q15" i="72"/>
  <c r="W12" i="72" s="1"/>
  <c r="P15" i="72"/>
  <c r="U14" i="72"/>
  <c r="T14" i="72"/>
  <c r="Q14" i="72"/>
  <c r="P14" i="72"/>
  <c r="U13" i="72"/>
  <c r="T13" i="72"/>
  <c r="Q13" i="72"/>
  <c r="W11" i="72" s="1"/>
  <c r="P13" i="72"/>
  <c r="U12" i="72"/>
  <c r="T12" i="72"/>
  <c r="Q12" i="72"/>
  <c r="P12" i="72"/>
  <c r="U11" i="72"/>
  <c r="T11" i="72"/>
  <c r="Q11" i="72"/>
  <c r="W10" i="72" s="1"/>
  <c r="P11" i="72"/>
  <c r="U10" i="72"/>
  <c r="T10" i="72"/>
  <c r="Q10" i="72"/>
  <c r="P10" i="72"/>
  <c r="U9" i="72"/>
  <c r="T9" i="72"/>
  <c r="Q9" i="72"/>
  <c r="W9" i="72" s="1"/>
  <c r="P9" i="72"/>
  <c r="V11" i="74" l="1"/>
  <c r="V19" i="74"/>
  <c r="F84" i="89"/>
  <c r="V9" i="72"/>
  <c r="V10" i="72"/>
  <c r="V11" i="72"/>
  <c r="V13" i="72"/>
  <c r="V10" i="74"/>
  <c r="V18" i="74"/>
  <c r="V17" i="74"/>
  <c r="V16" i="74"/>
  <c r="V15" i="74"/>
  <c r="F85" i="89"/>
  <c r="D86" i="89"/>
  <c r="E86" i="89" s="1"/>
  <c r="B40" i="89"/>
  <c r="N39" i="89"/>
  <c r="S38" i="89" s="1"/>
  <c r="V39" i="89" s="1"/>
  <c r="W39" i="89" s="1"/>
  <c r="V9" i="74"/>
  <c r="O10" i="70"/>
  <c r="O11" i="70"/>
  <c r="O12" i="70"/>
  <c r="O13" i="70"/>
  <c r="O14" i="70"/>
  <c r="O15" i="70"/>
  <c r="O16" i="70"/>
  <c r="O17" i="70"/>
  <c r="O18" i="70"/>
  <c r="O19" i="70"/>
  <c r="O9" i="70"/>
  <c r="V18" i="70" l="1"/>
  <c r="D87" i="89"/>
  <c r="E87" i="89" s="1"/>
  <c r="B41" i="89"/>
  <c r="N40" i="89"/>
  <c r="S39" i="89" s="1"/>
  <c r="V40" i="89" s="1"/>
  <c r="W40" i="89" s="1"/>
  <c r="O10" i="69"/>
  <c r="O11" i="69"/>
  <c r="O12" i="69"/>
  <c r="O13" i="69"/>
  <c r="O14" i="69"/>
  <c r="O15" i="69"/>
  <c r="O16" i="69"/>
  <c r="O17" i="69"/>
  <c r="O18" i="69"/>
  <c r="O19" i="69"/>
  <c r="O20" i="69"/>
  <c r="O21" i="69"/>
  <c r="O9" i="69"/>
  <c r="N31" i="68"/>
  <c r="O31" i="68"/>
  <c r="P31" i="68"/>
  <c r="Q31" i="68"/>
  <c r="R31" i="68"/>
  <c r="S31" i="68"/>
  <c r="T31" i="68"/>
  <c r="U31" i="68"/>
  <c r="N32" i="68"/>
  <c r="O32" i="68"/>
  <c r="P32" i="68"/>
  <c r="Q32" i="68"/>
  <c r="R32" i="68"/>
  <c r="S32" i="68"/>
  <c r="T32" i="68"/>
  <c r="U32" i="68"/>
  <c r="N33" i="68"/>
  <c r="O33" i="68"/>
  <c r="P33" i="68"/>
  <c r="Q33" i="68"/>
  <c r="R33" i="68"/>
  <c r="S33" i="68"/>
  <c r="T33" i="68"/>
  <c r="U33" i="68"/>
  <c r="N34" i="68"/>
  <c r="O34" i="68"/>
  <c r="P34" i="68"/>
  <c r="Q34" i="68"/>
  <c r="R34" i="68"/>
  <c r="S34" i="68"/>
  <c r="T34" i="68"/>
  <c r="U34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22" i="68"/>
  <c r="O23" i="68"/>
  <c r="O24" i="68"/>
  <c r="O25" i="68"/>
  <c r="O26" i="68"/>
  <c r="O27" i="68"/>
  <c r="O28" i="68"/>
  <c r="O29" i="68"/>
  <c r="O30" i="68"/>
  <c r="O9" i="68"/>
  <c r="T10" i="67"/>
  <c r="U10" i="67"/>
  <c r="T11" i="67"/>
  <c r="U11" i="67"/>
  <c r="T12" i="67"/>
  <c r="U12" i="67"/>
  <c r="T13" i="67"/>
  <c r="U13" i="67"/>
  <c r="T14" i="67"/>
  <c r="U14" i="67"/>
  <c r="T15" i="67"/>
  <c r="U15" i="67"/>
  <c r="T16" i="67"/>
  <c r="U16" i="67"/>
  <c r="T17" i="67"/>
  <c r="U17" i="67"/>
  <c r="T18" i="67"/>
  <c r="U18" i="67"/>
  <c r="T19" i="67"/>
  <c r="U19" i="67"/>
  <c r="T20" i="67"/>
  <c r="U20" i="67"/>
  <c r="T21" i="67"/>
  <c r="U21" i="67"/>
  <c r="T22" i="67"/>
  <c r="U22" i="67"/>
  <c r="T23" i="67"/>
  <c r="U23" i="67"/>
  <c r="T24" i="67"/>
  <c r="U24" i="67"/>
  <c r="T25" i="67"/>
  <c r="U25" i="67"/>
  <c r="T26" i="67"/>
  <c r="U26" i="67"/>
  <c r="T27" i="67"/>
  <c r="U27" i="67"/>
  <c r="T28" i="67"/>
  <c r="U28" i="67"/>
  <c r="T29" i="67"/>
  <c r="U29" i="67"/>
  <c r="T30" i="67"/>
  <c r="U30" i="67"/>
  <c r="T31" i="67"/>
  <c r="U31" i="67"/>
  <c r="T32" i="67"/>
  <c r="U32" i="67"/>
  <c r="T33" i="67"/>
  <c r="U33" i="67"/>
  <c r="T34" i="67"/>
  <c r="U34" i="67"/>
  <c r="U9" i="67"/>
  <c r="T9" i="67"/>
  <c r="N31" i="67"/>
  <c r="O31" i="67"/>
  <c r="P31" i="67"/>
  <c r="Q31" i="67"/>
  <c r="N32" i="67"/>
  <c r="O32" i="67"/>
  <c r="P32" i="67"/>
  <c r="Q32" i="67"/>
  <c r="N33" i="67"/>
  <c r="O33" i="67"/>
  <c r="P33" i="67"/>
  <c r="Q33" i="67"/>
  <c r="N34" i="67"/>
  <c r="O34" i="67"/>
  <c r="P34" i="67"/>
  <c r="Q34" i="67"/>
  <c r="N35" i="67"/>
  <c r="O35" i="67"/>
  <c r="P35" i="67"/>
  <c r="Q35" i="67"/>
  <c r="N36" i="67"/>
  <c r="O36" i="67"/>
  <c r="P36" i="67"/>
  <c r="Q36" i="67"/>
  <c r="P10" i="67"/>
  <c r="Q10" i="67"/>
  <c r="P11" i="67"/>
  <c r="Q11" i="67"/>
  <c r="P12" i="67"/>
  <c r="Q12" i="67"/>
  <c r="P13" i="67"/>
  <c r="Q13" i="67"/>
  <c r="P14" i="67"/>
  <c r="Q14" i="67"/>
  <c r="P15" i="67"/>
  <c r="Q15" i="67"/>
  <c r="P16" i="67"/>
  <c r="Q16" i="67"/>
  <c r="P17" i="67"/>
  <c r="Q17" i="67"/>
  <c r="P18" i="67"/>
  <c r="Q18" i="67"/>
  <c r="P19" i="67"/>
  <c r="Q19" i="67"/>
  <c r="P20" i="67"/>
  <c r="Q20" i="67"/>
  <c r="P21" i="67"/>
  <c r="Q21" i="67"/>
  <c r="P22" i="67"/>
  <c r="Q22" i="67"/>
  <c r="P23" i="67"/>
  <c r="Q23" i="67"/>
  <c r="P24" i="67"/>
  <c r="Q24" i="67"/>
  <c r="P25" i="67"/>
  <c r="Q25" i="67"/>
  <c r="P26" i="67"/>
  <c r="Q26" i="67"/>
  <c r="P27" i="67"/>
  <c r="Q27" i="67"/>
  <c r="P28" i="67"/>
  <c r="Q28" i="67"/>
  <c r="P29" i="67"/>
  <c r="Q29" i="67"/>
  <c r="P30" i="67"/>
  <c r="Q30" i="67"/>
  <c r="Q9" i="67"/>
  <c r="P9" i="67"/>
  <c r="O10" i="67"/>
  <c r="O11" i="67"/>
  <c r="O12" i="67"/>
  <c r="O13" i="67"/>
  <c r="O14" i="67"/>
  <c r="O15" i="67"/>
  <c r="O16" i="67"/>
  <c r="O17" i="67"/>
  <c r="O18" i="67"/>
  <c r="O19" i="67"/>
  <c r="O20" i="67"/>
  <c r="O21" i="67"/>
  <c r="O22" i="67"/>
  <c r="O23" i="67"/>
  <c r="O24" i="67"/>
  <c r="O25" i="67"/>
  <c r="O26" i="67"/>
  <c r="O27" i="67"/>
  <c r="O28" i="67"/>
  <c r="O29" i="67"/>
  <c r="O30" i="67"/>
  <c r="O9" i="67"/>
  <c r="N9" i="67"/>
  <c r="Q16" i="71"/>
  <c r="P16" i="71"/>
  <c r="N16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P10" i="71"/>
  <c r="N10" i="71"/>
  <c r="U9" i="71"/>
  <c r="T9" i="71"/>
  <c r="S9" i="71"/>
  <c r="R9" i="71"/>
  <c r="Q9" i="71"/>
  <c r="P9" i="71"/>
  <c r="N9" i="71"/>
  <c r="U19" i="70"/>
  <c r="T19" i="70"/>
  <c r="S19" i="70"/>
  <c r="R19" i="70"/>
  <c r="Q19" i="70"/>
  <c r="V19" i="70" s="1"/>
  <c r="P19" i="70"/>
  <c r="N19" i="70"/>
  <c r="U18" i="70"/>
  <c r="T18" i="70"/>
  <c r="S18" i="70"/>
  <c r="R18" i="70"/>
  <c r="Q18" i="70"/>
  <c r="P18" i="70"/>
  <c r="N18" i="70"/>
  <c r="U17" i="70"/>
  <c r="T17" i="70"/>
  <c r="V17" i="70" s="1"/>
  <c r="S17" i="70"/>
  <c r="R17" i="70"/>
  <c r="Q17" i="70"/>
  <c r="P17" i="70"/>
  <c r="N17" i="70"/>
  <c r="U16" i="70"/>
  <c r="T16" i="70"/>
  <c r="S16" i="70"/>
  <c r="V16" i="70" s="1"/>
  <c r="R16" i="70"/>
  <c r="Q16" i="70"/>
  <c r="P16" i="70"/>
  <c r="N16" i="70"/>
  <c r="U15" i="70"/>
  <c r="T15" i="70"/>
  <c r="S15" i="70"/>
  <c r="V15" i="70" s="1"/>
  <c r="R15" i="70"/>
  <c r="Q15" i="70"/>
  <c r="P15" i="70"/>
  <c r="N15" i="70"/>
  <c r="U14" i="70"/>
  <c r="T14" i="70"/>
  <c r="S14" i="70"/>
  <c r="R14" i="70"/>
  <c r="Q14" i="70"/>
  <c r="V14" i="70" s="1"/>
  <c r="P14" i="70"/>
  <c r="N14" i="70"/>
  <c r="U13" i="70"/>
  <c r="T13" i="70"/>
  <c r="S13" i="70"/>
  <c r="R13" i="70"/>
  <c r="Q13" i="70"/>
  <c r="V13" i="70" s="1"/>
  <c r="P13" i="70"/>
  <c r="N13" i="70"/>
  <c r="U12" i="70"/>
  <c r="T12" i="70"/>
  <c r="S12" i="70"/>
  <c r="R12" i="70"/>
  <c r="Q12" i="70"/>
  <c r="V12" i="70" s="1"/>
  <c r="P12" i="70"/>
  <c r="N12" i="70"/>
  <c r="U11" i="70"/>
  <c r="T11" i="70"/>
  <c r="S11" i="70"/>
  <c r="R11" i="70"/>
  <c r="Q11" i="70"/>
  <c r="V11" i="70" s="1"/>
  <c r="P11" i="70"/>
  <c r="N11" i="70"/>
  <c r="U10" i="70"/>
  <c r="T10" i="70"/>
  <c r="S10" i="70"/>
  <c r="R10" i="70"/>
  <c r="Q10" i="70"/>
  <c r="V10" i="70" s="1"/>
  <c r="P10" i="70"/>
  <c r="N10" i="70"/>
  <c r="U9" i="70"/>
  <c r="T9" i="70"/>
  <c r="S9" i="70"/>
  <c r="R9" i="70"/>
  <c r="Q9" i="70"/>
  <c r="P9" i="70"/>
  <c r="N9" i="70"/>
  <c r="U21" i="69"/>
  <c r="T21" i="69"/>
  <c r="R21" i="69"/>
  <c r="Q21" i="69"/>
  <c r="P21" i="69"/>
  <c r="N21" i="69"/>
  <c r="U20" i="69"/>
  <c r="T20" i="69"/>
  <c r="R20" i="69"/>
  <c r="Q20" i="69"/>
  <c r="P20" i="69"/>
  <c r="N20" i="69"/>
  <c r="U19" i="69"/>
  <c r="T19" i="69"/>
  <c r="R19" i="69"/>
  <c r="Q19" i="69"/>
  <c r="P19" i="69"/>
  <c r="N19" i="69"/>
  <c r="U18" i="69"/>
  <c r="T18" i="69"/>
  <c r="R18" i="69"/>
  <c r="Q18" i="69"/>
  <c r="P18" i="69"/>
  <c r="N18" i="69"/>
  <c r="U17" i="69"/>
  <c r="T17" i="69"/>
  <c r="R17" i="69"/>
  <c r="Q17" i="69"/>
  <c r="P17" i="69"/>
  <c r="N17" i="69"/>
  <c r="U16" i="69"/>
  <c r="T16" i="69"/>
  <c r="R16" i="69"/>
  <c r="Q16" i="69"/>
  <c r="P16" i="69"/>
  <c r="N16" i="69"/>
  <c r="U15" i="69"/>
  <c r="T15" i="69"/>
  <c r="R15" i="69"/>
  <c r="Q15" i="69"/>
  <c r="P15" i="69"/>
  <c r="N15" i="69"/>
  <c r="U14" i="69"/>
  <c r="T14" i="69"/>
  <c r="R14" i="69"/>
  <c r="Q14" i="69"/>
  <c r="P14" i="69"/>
  <c r="N14" i="69"/>
  <c r="U13" i="69"/>
  <c r="T13" i="69"/>
  <c r="R13" i="69"/>
  <c r="Q13" i="69"/>
  <c r="P13" i="69"/>
  <c r="N13" i="69"/>
  <c r="U12" i="69"/>
  <c r="T12" i="69"/>
  <c r="R12" i="69"/>
  <c r="Q12" i="69"/>
  <c r="P12" i="69"/>
  <c r="N12" i="69"/>
  <c r="U11" i="69"/>
  <c r="T11" i="69"/>
  <c r="R11" i="69"/>
  <c r="Q11" i="69"/>
  <c r="P11" i="69"/>
  <c r="N11" i="69"/>
  <c r="U10" i="69"/>
  <c r="T10" i="69"/>
  <c r="R10" i="69"/>
  <c r="Q10" i="69"/>
  <c r="P10" i="69"/>
  <c r="N10" i="69"/>
  <c r="U9" i="69"/>
  <c r="T9" i="69"/>
  <c r="R9" i="69"/>
  <c r="Q9" i="69"/>
  <c r="P9" i="69"/>
  <c r="N9" i="69"/>
  <c r="U30" i="68"/>
  <c r="T30" i="68"/>
  <c r="S30" i="68"/>
  <c r="R30" i="68"/>
  <c r="Q30" i="68"/>
  <c r="P30" i="68"/>
  <c r="N30" i="68"/>
  <c r="U29" i="68"/>
  <c r="T29" i="68"/>
  <c r="S29" i="68"/>
  <c r="R29" i="68"/>
  <c r="Q29" i="68"/>
  <c r="P29" i="68"/>
  <c r="N29" i="68"/>
  <c r="U28" i="68"/>
  <c r="T28" i="68"/>
  <c r="S28" i="68"/>
  <c r="R28" i="68"/>
  <c r="Q28" i="68"/>
  <c r="P28" i="68"/>
  <c r="N28" i="68"/>
  <c r="U27" i="68"/>
  <c r="T27" i="68"/>
  <c r="S27" i="68"/>
  <c r="R27" i="68"/>
  <c r="Q27" i="68"/>
  <c r="P27" i="68"/>
  <c r="N27" i="68"/>
  <c r="U26" i="68"/>
  <c r="T26" i="68"/>
  <c r="S26" i="68"/>
  <c r="R26" i="68"/>
  <c r="Q26" i="68"/>
  <c r="P26" i="68"/>
  <c r="N26" i="68"/>
  <c r="U25" i="68"/>
  <c r="T25" i="68"/>
  <c r="S25" i="68"/>
  <c r="R25" i="68"/>
  <c r="Q25" i="68"/>
  <c r="P25" i="68"/>
  <c r="N25" i="68"/>
  <c r="U24" i="68"/>
  <c r="T24" i="68"/>
  <c r="S24" i="68"/>
  <c r="R24" i="68"/>
  <c r="Q24" i="68"/>
  <c r="P24" i="68"/>
  <c r="N24" i="68"/>
  <c r="U23" i="68"/>
  <c r="T23" i="68"/>
  <c r="S23" i="68"/>
  <c r="R23" i="68"/>
  <c r="Q23" i="68"/>
  <c r="P23" i="68"/>
  <c r="N23" i="68"/>
  <c r="U22" i="68"/>
  <c r="T22" i="68"/>
  <c r="S22" i="68"/>
  <c r="R22" i="68"/>
  <c r="Q22" i="68"/>
  <c r="P22" i="68"/>
  <c r="N22" i="68"/>
  <c r="U21" i="68"/>
  <c r="T21" i="68"/>
  <c r="S21" i="68"/>
  <c r="R21" i="68"/>
  <c r="Q21" i="68"/>
  <c r="P21" i="68"/>
  <c r="N21" i="68"/>
  <c r="U20" i="68"/>
  <c r="T20" i="68"/>
  <c r="S20" i="68"/>
  <c r="R20" i="68"/>
  <c r="Q20" i="68"/>
  <c r="P20" i="68"/>
  <c r="N20" i="68"/>
  <c r="U19" i="68"/>
  <c r="T19" i="68"/>
  <c r="S19" i="68"/>
  <c r="R19" i="68"/>
  <c r="Q19" i="68"/>
  <c r="P19" i="68"/>
  <c r="N19" i="68"/>
  <c r="U18" i="68"/>
  <c r="T18" i="68"/>
  <c r="S18" i="68"/>
  <c r="R18" i="68"/>
  <c r="Q18" i="68"/>
  <c r="P18" i="68"/>
  <c r="N18" i="68"/>
  <c r="U17" i="68"/>
  <c r="T17" i="68"/>
  <c r="S17" i="68"/>
  <c r="R17" i="68"/>
  <c r="Q17" i="68"/>
  <c r="P17" i="68"/>
  <c r="N17" i="68"/>
  <c r="U16" i="68"/>
  <c r="T16" i="68"/>
  <c r="S16" i="68"/>
  <c r="R16" i="68"/>
  <c r="Q16" i="68"/>
  <c r="P16" i="68"/>
  <c r="N16" i="68"/>
  <c r="U15" i="68"/>
  <c r="T15" i="68"/>
  <c r="S15" i="68"/>
  <c r="R15" i="68"/>
  <c r="Q15" i="68"/>
  <c r="P15" i="68"/>
  <c r="N15" i="68"/>
  <c r="U14" i="68"/>
  <c r="T14" i="68"/>
  <c r="S14" i="68"/>
  <c r="R14" i="68"/>
  <c r="Q14" i="68"/>
  <c r="P14" i="68"/>
  <c r="N14" i="68"/>
  <c r="U13" i="68"/>
  <c r="T13" i="68"/>
  <c r="S13" i="68"/>
  <c r="R13" i="68"/>
  <c r="Q13" i="68"/>
  <c r="P13" i="68"/>
  <c r="N13" i="68"/>
  <c r="U12" i="68"/>
  <c r="T12" i="68"/>
  <c r="S12" i="68"/>
  <c r="R12" i="68"/>
  <c r="Q12" i="68"/>
  <c r="P12" i="68"/>
  <c r="N12" i="68"/>
  <c r="U11" i="68"/>
  <c r="T11" i="68"/>
  <c r="S11" i="68"/>
  <c r="R11" i="68"/>
  <c r="Q11" i="68"/>
  <c r="P11" i="68"/>
  <c r="N11" i="68"/>
  <c r="U10" i="68"/>
  <c r="T10" i="68"/>
  <c r="S10" i="68"/>
  <c r="R10" i="68"/>
  <c r="Q10" i="68"/>
  <c r="P10" i="68"/>
  <c r="N10" i="68"/>
  <c r="U9" i="68"/>
  <c r="T9" i="68"/>
  <c r="S9" i="68"/>
  <c r="R9" i="68"/>
  <c r="Q9" i="68"/>
  <c r="P9" i="68"/>
  <c r="N9" i="68"/>
  <c r="V22" i="68" l="1"/>
  <c r="V29" i="68"/>
  <c r="V20" i="68"/>
  <c r="V19" i="68"/>
  <c r="V33" i="68"/>
  <c r="V31" i="68"/>
  <c r="V13" i="71"/>
  <c r="V26" i="68"/>
  <c r="V18" i="68"/>
  <c r="V10" i="68"/>
  <c r="V30" i="68"/>
  <c r="V21" i="68"/>
  <c r="V11" i="68"/>
  <c r="V12" i="71"/>
  <c r="V30" i="67"/>
  <c r="W30" i="67" s="1"/>
  <c r="V25" i="68"/>
  <c r="V11" i="71"/>
  <c r="V24" i="68"/>
  <c r="V16" i="68"/>
  <c r="V14" i="68"/>
  <c r="V13" i="68"/>
  <c r="V28" i="68"/>
  <c r="V12" i="68"/>
  <c r="V27" i="68"/>
  <c r="V34" i="68"/>
  <c r="V32" i="68"/>
  <c r="V25" i="67"/>
  <c r="W25" i="67" s="1"/>
  <c r="V34" i="67"/>
  <c r="W34" i="67" s="1"/>
  <c r="V17" i="68"/>
  <c r="F86" i="89"/>
  <c r="V10" i="71"/>
  <c r="V14" i="71"/>
  <c r="V23" i="67"/>
  <c r="W23" i="67" s="1"/>
  <c r="V23" i="68"/>
  <c r="V15" i="68"/>
  <c r="D88" i="89"/>
  <c r="E88" i="89" s="1"/>
  <c r="B42" i="89"/>
  <c r="N41" i="89"/>
  <c r="S40" i="89" s="1"/>
  <c r="V41" i="89" s="1"/>
  <c r="W41" i="89" s="1"/>
  <c r="S15" i="69"/>
  <c r="V9" i="71"/>
  <c r="S19" i="69"/>
  <c r="V19" i="69" s="1"/>
  <c r="S11" i="69"/>
  <c r="V11" i="69" s="1"/>
  <c r="V33" i="67"/>
  <c r="W33" i="67" s="1"/>
  <c r="S21" i="69"/>
  <c r="V21" i="69" s="1"/>
  <c r="S17" i="69"/>
  <c r="V17" i="69" s="1"/>
  <c r="S13" i="69"/>
  <c r="V13" i="69" s="1"/>
  <c r="S20" i="69"/>
  <c r="V20" i="69" s="1"/>
  <c r="S16" i="69"/>
  <c r="V16" i="69" s="1"/>
  <c r="S12" i="69"/>
  <c r="V12" i="69" s="1"/>
  <c r="S9" i="69"/>
  <c r="V9" i="69" s="1"/>
  <c r="S18" i="69"/>
  <c r="V18" i="69" s="1"/>
  <c r="S14" i="69"/>
  <c r="V14" i="69" s="1"/>
  <c r="S10" i="69"/>
  <c r="V10" i="69" s="1"/>
  <c r="V9" i="70"/>
  <c r="V15" i="69"/>
  <c r="V9" i="68"/>
  <c r="N10" i="66"/>
  <c r="O10" i="66"/>
  <c r="N11" i="66"/>
  <c r="O11" i="66"/>
  <c r="N12" i="66"/>
  <c r="O12" i="66"/>
  <c r="N13" i="66"/>
  <c r="O13" i="66"/>
  <c r="V13" i="66" s="1"/>
  <c r="N14" i="66"/>
  <c r="O14" i="66"/>
  <c r="N15" i="66"/>
  <c r="O15" i="66"/>
  <c r="O9" i="66"/>
  <c r="N9" i="66"/>
  <c r="O10" i="65"/>
  <c r="O11" i="65"/>
  <c r="O12" i="65"/>
  <c r="O13" i="65"/>
  <c r="O9" i="65"/>
  <c r="T10" i="64"/>
  <c r="U10" i="64" s="1"/>
  <c r="T11" i="64"/>
  <c r="U11" i="64" s="1"/>
  <c r="T12" i="64"/>
  <c r="U12" i="64" s="1"/>
  <c r="T13" i="64"/>
  <c r="U13" i="64" s="1"/>
  <c r="T14" i="64"/>
  <c r="U14" i="64" s="1"/>
  <c r="T15" i="64"/>
  <c r="U15" i="64" s="1"/>
  <c r="T16" i="64"/>
  <c r="U16" i="64" s="1"/>
  <c r="T17" i="64"/>
  <c r="U17" i="64" s="1"/>
  <c r="T18" i="64"/>
  <c r="U18" i="64" s="1"/>
  <c r="T19" i="64"/>
  <c r="U19" i="64" s="1"/>
  <c r="T9" i="64"/>
  <c r="U9" i="64" s="1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N12" i="67"/>
  <c r="N11" i="67"/>
  <c r="N10" i="67"/>
  <c r="U15" i="66"/>
  <c r="T15" i="66"/>
  <c r="S15" i="66"/>
  <c r="R15" i="66"/>
  <c r="Q15" i="66"/>
  <c r="P15" i="66"/>
  <c r="U14" i="66"/>
  <c r="T14" i="66"/>
  <c r="S14" i="66"/>
  <c r="R14" i="66"/>
  <c r="Q14" i="66"/>
  <c r="P14" i="66"/>
  <c r="U13" i="66"/>
  <c r="T13" i="66"/>
  <c r="S13" i="66"/>
  <c r="R13" i="66"/>
  <c r="Q13" i="66"/>
  <c r="P13" i="66"/>
  <c r="U12" i="66"/>
  <c r="T12" i="66"/>
  <c r="S12" i="66"/>
  <c r="R12" i="66"/>
  <c r="Q12" i="66"/>
  <c r="P12" i="66"/>
  <c r="U11" i="66"/>
  <c r="T11" i="66"/>
  <c r="S11" i="66"/>
  <c r="R11" i="66"/>
  <c r="Q11" i="66"/>
  <c r="P11" i="66"/>
  <c r="U10" i="66"/>
  <c r="T10" i="66"/>
  <c r="S10" i="66"/>
  <c r="R10" i="66"/>
  <c r="Q10" i="66"/>
  <c r="P10" i="66"/>
  <c r="U9" i="66"/>
  <c r="T9" i="66"/>
  <c r="S9" i="66"/>
  <c r="R9" i="66"/>
  <c r="Q9" i="66"/>
  <c r="P9" i="66"/>
  <c r="U13" i="65"/>
  <c r="T13" i="65"/>
  <c r="S13" i="65"/>
  <c r="R13" i="65"/>
  <c r="Q13" i="65"/>
  <c r="P13" i="65"/>
  <c r="N13" i="65"/>
  <c r="U12" i="65"/>
  <c r="T12" i="65"/>
  <c r="S12" i="65"/>
  <c r="R12" i="65"/>
  <c r="Q12" i="65"/>
  <c r="P12" i="65"/>
  <c r="N12" i="65"/>
  <c r="U11" i="65"/>
  <c r="T11" i="65"/>
  <c r="S11" i="65"/>
  <c r="R11" i="65"/>
  <c r="Q11" i="65"/>
  <c r="P11" i="65"/>
  <c r="N11" i="65"/>
  <c r="U10" i="65"/>
  <c r="T10" i="65"/>
  <c r="S10" i="65"/>
  <c r="R10" i="65"/>
  <c r="Q10" i="65"/>
  <c r="P10" i="65"/>
  <c r="N10" i="65"/>
  <c r="U9" i="65"/>
  <c r="T9" i="65"/>
  <c r="S9" i="65"/>
  <c r="R9" i="65"/>
  <c r="Q9" i="65"/>
  <c r="P9" i="65"/>
  <c r="N9" i="65"/>
  <c r="V10" i="65" l="1"/>
  <c r="V12" i="66"/>
  <c r="V15" i="66"/>
  <c r="V11" i="66"/>
  <c r="V11" i="65"/>
  <c r="V13" i="65"/>
  <c r="V14" i="66"/>
  <c r="V10" i="66"/>
  <c r="V12" i="65"/>
  <c r="F87" i="89"/>
  <c r="B43" i="89"/>
  <c r="D89" i="89"/>
  <c r="E89" i="89" s="1"/>
  <c r="N42" i="89"/>
  <c r="S41" i="89" s="1"/>
  <c r="V42" i="89" s="1"/>
  <c r="W42" i="89" s="1"/>
  <c r="V9" i="67"/>
  <c r="V9" i="66"/>
  <c r="V9" i="65"/>
  <c r="P31" i="62"/>
  <c r="Q31" i="62"/>
  <c r="T31" i="62"/>
  <c r="U31" i="62"/>
  <c r="P32" i="62"/>
  <c r="Q32" i="62"/>
  <c r="T32" i="62"/>
  <c r="U32" i="62"/>
  <c r="P33" i="62"/>
  <c r="Q33" i="62"/>
  <c r="T33" i="62"/>
  <c r="U33" i="62"/>
  <c r="P34" i="62"/>
  <c r="Q34" i="62"/>
  <c r="T34" i="62"/>
  <c r="U34" i="62"/>
  <c r="P35" i="62"/>
  <c r="Q35" i="62"/>
  <c r="N10" i="62"/>
  <c r="O10" i="62"/>
  <c r="N11" i="62"/>
  <c r="O11" i="62"/>
  <c r="N12" i="62"/>
  <c r="O12" i="62"/>
  <c r="N13" i="62"/>
  <c r="O13" i="62"/>
  <c r="N14" i="62"/>
  <c r="O14" i="62"/>
  <c r="N15" i="62"/>
  <c r="O15" i="62"/>
  <c r="N16" i="62"/>
  <c r="O16" i="62"/>
  <c r="N17" i="62"/>
  <c r="O17" i="62"/>
  <c r="N18" i="62"/>
  <c r="O18" i="62"/>
  <c r="N19" i="62"/>
  <c r="O19" i="62"/>
  <c r="N20" i="62"/>
  <c r="O20" i="62"/>
  <c r="N21" i="62"/>
  <c r="O21" i="62"/>
  <c r="N22" i="62"/>
  <c r="O22" i="62"/>
  <c r="N23" i="62"/>
  <c r="O23" i="62"/>
  <c r="N24" i="62"/>
  <c r="O24" i="62"/>
  <c r="N25" i="62"/>
  <c r="O25" i="62"/>
  <c r="N26" i="62"/>
  <c r="O26" i="62"/>
  <c r="N27" i="62"/>
  <c r="O27" i="62"/>
  <c r="N28" i="62"/>
  <c r="O28" i="62"/>
  <c r="N9" i="62"/>
  <c r="O9" i="62"/>
  <c r="O10" i="63"/>
  <c r="O11" i="63"/>
  <c r="O12" i="63"/>
  <c r="O13" i="63"/>
  <c r="O14" i="63"/>
  <c r="O15" i="63"/>
  <c r="O16" i="63"/>
  <c r="O9" i="63"/>
  <c r="N10" i="60"/>
  <c r="O10" i="60"/>
  <c r="N11" i="60"/>
  <c r="O11" i="60"/>
  <c r="N12" i="60"/>
  <c r="O12" i="60"/>
  <c r="N13" i="60"/>
  <c r="O13" i="60"/>
  <c r="N14" i="60"/>
  <c r="O14" i="60"/>
  <c r="N15" i="60"/>
  <c r="O15" i="60"/>
  <c r="V17" i="60" s="1"/>
  <c r="N16" i="60"/>
  <c r="O16" i="60"/>
  <c r="N17" i="60"/>
  <c r="O17" i="60"/>
  <c r="N18" i="60"/>
  <c r="O18" i="60"/>
  <c r="N9" i="60"/>
  <c r="O9" i="60"/>
  <c r="N10" i="59"/>
  <c r="N11" i="59"/>
  <c r="N12" i="59"/>
  <c r="N13" i="59"/>
  <c r="N14" i="59"/>
  <c r="N15" i="59"/>
  <c r="N16" i="59"/>
  <c r="N17" i="59"/>
  <c r="N18" i="59"/>
  <c r="N19" i="59"/>
  <c r="N9" i="59"/>
  <c r="O10" i="59"/>
  <c r="O11" i="59"/>
  <c r="O12" i="59"/>
  <c r="O13" i="59"/>
  <c r="O14" i="59"/>
  <c r="O15" i="59"/>
  <c r="O16" i="59"/>
  <c r="O17" i="59"/>
  <c r="O18" i="59"/>
  <c r="O19" i="59"/>
  <c r="O9" i="59"/>
  <c r="N10" i="56"/>
  <c r="O10" i="56"/>
  <c r="V10" i="56" s="1"/>
  <c r="N11" i="56"/>
  <c r="O11" i="56"/>
  <c r="N12" i="56"/>
  <c r="O12" i="56"/>
  <c r="N13" i="56"/>
  <c r="O13" i="56"/>
  <c r="N14" i="56"/>
  <c r="O14" i="56"/>
  <c r="V14" i="56" s="1"/>
  <c r="N15" i="56"/>
  <c r="O15" i="56"/>
  <c r="N16" i="56"/>
  <c r="O16" i="56"/>
  <c r="N17" i="56"/>
  <c r="O17" i="56"/>
  <c r="N18" i="56"/>
  <c r="O18" i="56"/>
  <c r="V18" i="56" s="1"/>
  <c r="O9" i="56"/>
  <c r="N9" i="56"/>
  <c r="T10" i="55"/>
  <c r="T11" i="55"/>
  <c r="T12" i="55"/>
  <c r="T13" i="55"/>
  <c r="T14" i="55"/>
  <c r="T9" i="55"/>
  <c r="R10" i="55"/>
  <c r="R11" i="55"/>
  <c r="R12" i="55"/>
  <c r="R13" i="55"/>
  <c r="R14" i="55"/>
  <c r="R9" i="55"/>
  <c r="P10" i="55"/>
  <c r="P11" i="55"/>
  <c r="P12" i="55"/>
  <c r="P13" i="55"/>
  <c r="P14" i="55"/>
  <c r="P9" i="55"/>
  <c r="N10" i="55"/>
  <c r="N11" i="55"/>
  <c r="N12" i="55"/>
  <c r="N13" i="55"/>
  <c r="N14" i="55"/>
  <c r="N9" i="55"/>
  <c r="O10" i="55"/>
  <c r="O11" i="55"/>
  <c r="O12" i="55"/>
  <c r="O13" i="55"/>
  <c r="O14" i="55"/>
  <c r="O9" i="55"/>
  <c r="Q17" i="63"/>
  <c r="P17" i="63"/>
  <c r="Q16" i="63"/>
  <c r="P16" i="63"/>
  <c r="N16" i="63"/>
  <c r="Q15" i="63"/>
  <c r="P15" i="63"/>
  <c r="N15" i="63"/>
  <c r="U14" i="63"/>
  <c r="T14" i="63"/>
  <c r="S14" i="63"/>
  <c r="R14" i="63"/>
  <c r="Q14" i="63"/>
  <c r="P14" i="63"/>
  <c r="N14" i="63"/>
  <c r="U13" i="63"/>
  <c r="T13" i="63"/>
  <c r="S13" i="63"/>
  <c r="R13" i="63"/>
  <c r="Q13" i="63"/>
  <c r="P13" i="63"/>
  <c r="N13" i="63"/>
  <c r="U12" i="63"/>
  <c r="T12" i="63"/>
  <c r="S12" i="63"/>
  <c r="R12" i="63"/>
  <c r="Q12" i="63"/>
  <c r="P12" i="63"/>
  <c r="N12" i="63"/>
  <c r="U11" i="63"/>
  <c r="T11" i="63"/>
  <c r="S11" i="63"/>
  <c r="R11" i="63"/>
  <c r="Q11" i="63"/>
  <c r="P11" i="63"/>
  <c r="N11" i="63"/>
  <c r="U10" i="63"/>
  <c r="T10" i="63"/>
  <c r="S10" i="63"/>
  <c r="R10" i="63"/>
  <c r="Q10" i="63"/>
  <c r="P10" i="63"/>
  <c r="N10" i="63"/>
  <c r="U9" i="63"/>
  <c r="T9" i="63"/>
  <c r="S9" i="63"/>
  <c r="R9" i="63"/>
  <c r="Q9" i="63"/>
  <c r="P9" i="63"/>
  <c r="N9" i="63"/>
  <c r="U30" i="62"/>
  <c r="T30" i="62"/>
  <c r="Q30" i="62"/>
  <c r="P30" i="62"/>
  <c r="U29" i="62"/>
  <c r="T29" i="62"/>
  <c r="Q29" i="62"/>
  <c r="P29" i="62"/>
  <c r="U28" i="62"/>
  <c r="T28" i="62"/>
  <c r="Q28" i="62"/>
  <c r="P28" i="62"/>
  <c r="U27" i="62"/>
  <c r="T27" i="62"/>
  <c r="Q27" i="62"/>
  <c r="P27" i="62"/>
  <c r="U26" i="62"/>
  <c r="T26" i="62"/>
  <c r="Q26" i="62"/>
  <c r="P26" i="62"/>
  <c r="U25" i="62"/>
  <c r="T25" i="62"/>
  <c r="Q25" i="62"/>
  <c r="P25" i="62"/>
  <c r="U24" i="62"/>
  <c r="T24" i="62"/>
  <c r="Q24" i="62"/>
  <c r="P24" i="62"/>
  <c r="U23" i="62"/>
  <c r="T23" i="62"/>
  <c r="Q23" i="62"/>
  <c r="P23" i="62"/>
  <c r="U22" i="62"/>
  <c r="T22" i="62"/>
  <c r="Q22" i="62"/>
  <c r="P22" i="62"/>
  <c r="U21" i="62"/>
  <c r="T21" i="62"/>
  <c r="Q21" i="62"/>
  <c r="P21" i="62"/>
  <c r="U20" i="62"/>
  <c r="T20" i="62"/>
  <c r="Q20" i="62"/>
  <c r="P20" i="62"/>
  <c r="U19" i="62"/>
  <c r="T19" i="62"/>
  <c r="Q19" i="62"/>
  <c r="P19" i="62"/>
  <c r="U18" i="62"/>
  <c r="T18" i="62"/>
  <c r="Q18" i="62"/>
  <c r="P18" i="62"/>
  <c r="U17" i="62"/>
  <c r="T17" i="62"/>
  <c r="Q17" i="62"/>
  <c r="P17" i="62"/>
  <c r="U16" i="62"/>
  <c r="T16" i="62"/>
  <c r="Q16" i="62"/>
  <c r="P16" i="62"/>
  <c r="U15" i="62"/>
  <c r="T15" i="62"/>
  <c r="Q15" i="62"/>
  <c r="P15" i="62"/>
  <c r="U14" i="62"/>
  <c r="T14" i="62"/>
  <c r="Q14" i="62"/>
  <c r="P14" i="62"/>
  <c r="U13" i="62"/>
  <c r="T13" i="62"/>
  <c r="Q13" i="62"/>
  <c r="P13" i="62"/>
  <c r="U12" i="62"/>
  <c r="T12" i="62"/>
  <c r="Q12" i="62"/>
  <c r="P12" i="62"/>
  <c r="U11" i="62"/>
  <c r="T11" i="62"/>
  <c r="Q11" i="62"/>
  <c r="P11" i="62"/>
  <c r="U10" i="62"/>
  <c r="T10" i="62"/>
  <c r="Q10" i="62"/>
  <c r="P10" i="62"/>
  <c r="U9" i="62"/>
  <c r="T9" i="62"/>
  <c r="Q9" i="62"/>
  <c r="P9" i="62"/>
  <c r="U19" i="61"/>
  <c r="T19" i="61"/>
  <c r="U18" i="61"/>
  <c r="T18" i="61"/>
  <c r="U17" i="61"/>
  <c r="T17" i="61"/>
  <c r="U16" i="61"/>
  <c r="T16" i="61"/>
  <c r="U15" i="61"/>
  <c r="T15" i="61"/>
  <c r="U14" i="61"/>
  <c r="T14" i="61"/>
  <c r="U13" i="61"/>
  <c r="T13" i="61"/>
  <c r="U12" i="61"/>
  <c r="T12" i="61"/>
  <c r="O12" i="61"/>
  <c r="N12" i="61"/>
  <c r="U11" i="61"/>
  <c r="T11" i="61"/>
  <c r="O11" i="61"/>
  <c r="N11" i="61"/>
  <c r="U10" i="61"/>
  <c r="T10" i="61"/>
  <c r="O10" i="61"/>
  <c r="N10" i="61"/>
  <c r="U9" i="61"/>
  <c r="T9" i="61"/>
  <c r="O9" i="61"/>
  <c r="N9" i="61"/>
  <c r="U21" i="60"/>
  <c r="T21" i="60"/>
  <c r="S21" i="60"/>
  <c r="R21" i="60"/>
  <c r="Q21" i="60"/>
  <c r="P21" i="60"/>
  <c r="U20" i="60"/>
  <c r="T20" i="60"/>
  <c r="S20" i="60"/>
  <c r="R20" i="60"/>
  <c r="Q20" i="60"/>
  <c r="P20" i="60"/>
  <c r="U19" i="60"/>
  <c r="T19" i="60"/>
  <c r="S19" i="60"/>
  <c r="R19" i="60"/>
  <c r="Q19" i="60"/>
  <c r="P19" i="60"/>
  <c r="U18" i="60"/>
  <c r="T18" i="60"/>
  <c r="S18" i="60"/>
  <c r="R18" i="60"/>
  <c r="Q18" i="60"/>
  <c r="P18" i="60"/>
  <c r="U17" i="60"/>
  <c r="T17" i="60"/>
  <c r="S17" i="60"/>
  <c r="R17" i="60"/>
  <c r="Q17" i="60"/>
  <c r="P17" i="60"/>
  <c r="U16" i="60"/>
  <c r="T16" i="60"/>
  <c r="S16" i="60"/>
  <c r="R16" i="60"/>
  <c r="Q16" i="60"/>
  <c r="P16" i="60"/>
  <c r="U15" i="60"/>
  <c r="T15" i="60"/>
  <c r="S15" i="60"/>
  <c r="R15" i="60"/>
  <c r="Q15" i="60"/>
  <c r="P15" i="60"/>
  <c r="U14" i="60"/>
  <c r="T14" i="60"/>
  <c r="S14" i="60"/>
  <c r="R14" i="60"/>
  <c r="Q14" i="60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P11" i="60"/>
  <c r="U10" i="60"/>
  <c r="T10" i="60"/>
  <c r="S10" i="60"/>
  <c r="R10" i="60"/>
  <c r="Q10" i="60"/>
  <c r="P10" i="60"/>
  <c r="U9" i="60"/>
  <c r="T9" i="60"/>
  <c r="S9" i="60"/>
  <c r="R9" i="60"/>
  <c r="Q9" i="60"/>
  <c r="P9" i="60"/>
  <c r="U19" i="59"/>
  <c r="T19" i="59"/>
  <c r="S19" i="59"/>
  <c r="R19" i="59"/>
  <c r="Q19" i="59"/>
  <c r="P19" i="59"/>
  <c r="U18" i="59"/>
  <c r="T18" i="59"/>
  <c r="S18" i="59"/>
  <c r="R18" i="59"/>
  <c r="Q18" i="59"/>
  <c r="P18" i="59"/>
  <c r="U17" i="59"/>
  <c r="T17" i="59"/>
  <c r="S17" i="59"/>
  <c r="R17" i="59"/>
  <c r="Q17" i="59"/>
  <c r="P17" i="59"/>
  <c r="U16" i="59"/>
  <c r="T16" i="59"/>
  <c r="S16" i="59"/>
  <c r="R16" i="59"/>
  <c r="Q16" i="59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4" i="58"/>
  <c r="T14" i="58"/>
  <c r="S14" i="58"/>
  <c r="R14" i="58"/>
  <c r="Q14" i="58"/>
  <c r="P14" i="58"/>
  <c r="O14" i="58"/>
  <c r="V14" i="58" s="1"/>
  <c r="N14" i="58"/>
  <c r="U13" i="58"/>
  <c r="T13" i="58"/>
  <c r="S13" i="58"/>
  <c r="R13" i="58"/>
  <c r="Q13" i="58"/>
  <c r="P13" i="58"/>
  <c r="O13" i="58"/>
  <c r="V13" i="58" s="1"/>
  <c r="N13" i="58"/>
  <c r="U12" i="58"/>
  <c r="T12" i="58"/>
  <c r="S12" i="58"/>
  <c r="R12" i="58"/>
  <c r="Q12" i="58"/>
  <c r="P12" i="58"/>
  <c r="O12" i="58"/>
  <c r="V12" i="58" s="1"/>
  <c r="N12" i="58"/>
  <c r="U11" i="58"/>
  <c r="T11" i="58"/>
  <c r="S11" i="58"/>
  <c r="R11" i="58"/>
  <c r="Q11" i="58"/>
  <c r="P11" i="58"/>
  <c r="O11" i="58"/>
  <c r="V11" i="58" s="1"/>
  <c r="N11" i="58"/>
  <c r="U10" i="58"/>
  <c r="T10" i="58"/>
  <c r="S10" i="58"/>
  <c r="R10" i="58"/>
  <c r="Q10" i="58"/>
  <c r="P10" i="58"/>
  <c r="O10" i="58"/>
  <c r="V10" i="58" s="1"/>
  <c r="N10" i="58"/>
  <c r="U9" i="58"/>
  <c r="T9" i="58"/>
  <c r="S9" i="58"/>
  <c r="R9" i="58"/>
  <c r="Q9" i="58"/>
  <c r="P9" i="58"/>
  <c r="O9" i="58"/>
  <c r="N9" i="58"/>
  <c r="U14" i="57"/>
  <c r="T14" i="57"/>
  <c r="S14" i="57"/>
  <c r="R14" i="57"/>
  <c r="Q14" i="57"/>
  <c r="P14" i="57"/>
  <c r="O14" i="57"/>
  <c r="V14" i="57" s="1"/>
  <c r="N14" i="57"/>
  <c r="U13" i="57"/>
  <c r="T13" i="57"/>
  <c r="S13" i="57"/>
  <c r="R13" i="57"/>
  <c r="Q13" i="57"/>
  <c r="P13" i="57"/>
  <c r="O13" i="57"/>
  <c r="V13" i="57" s="1"/>
  <c r="N13" i="57"/>
  <c r="U12" i="57"/>
  <c r="T12" i="57"/>
  <c r="S12" i="57"/>
  <c r="R12" i="57"/>
  <c r="Q12" i="57"/>
  <c r="P12" i="57"/>
  <c r="O12" i="57"/>
  <c r="V12" i="57" s="1"/>
  <c r="N12" i="57"/>
  <c r="U11" i="57"/>
  <c r="T11" i="57"/>
  <c r="S11" i="57"/>
  <c r="R11" i="57"/>
  <c r="Q11" i="57"/>
  <c r="P11" i="57"/>
  <c r="O11" i="57"/>
  <c r="V11" i="57" s="1"/>
  <c r="N11" i="57"/>
  <c r="U10" i="57"/>
  <c r="T10" i="57"/>
  <c r="S10" i="57"/>
  <c r="R10" i="57"/>
  <c r="Q10" i="57"/>
  <c r="P10" i="57"/>
  <c r="O10" i="57"/>
  <c r="V10" i="57" s="1"/>
  <c r="N10" i="57"/>
  <c r="U9" i="57"/>
  <c r="T9" i="57"/>
  <c r="S9" i="57"/>
  <c r="R9" i="57"/>
  <c r="Q9" i="57"/>
  <c r="P9" i="57"/>
  <c r="O9" i="57"/>
  <c r="N9" i="57"/>
  <c r="U18" i="56"/>
  <c r="T18" i="56"/>
  <c r="S18" i="56"/>
  <c r="R18" i="56"/>
  <c r="Q18" i="56"/>
  <c r="P18" i="56"/>
  <c r="U17" i="56"/>
  <c r="T17" i="56"/>
  <c r="S17" i="56"/>
  <c r="R17" i="56"/>
  <c r="Q17" i="56"/>
  <c r="P17" i="56"/>
  <c r="U16" i="56"/>
  <c r="T16" i="56"/>
  <c r="S16" i="56"/>
  <c r="R16" i="56"/>
  <c r="Q16" i="56"/>
  <c r="P16" i="56"/>
  <c r="U15" i="56"/>
  <c r="T15" i="56"/>
  <c r="S15" i="56"/>
  <c r="R15" i="56"/>
  <c r="Q15" i="56"/>
  <c r="P15" i="56"/>
  <c r="U14" i="56"/>
  <c r="T14" i="56"/>
  <c r="S14" i="56"/>
  <c r="R14" i="56"/>
  <c r="Q14" i="56"/>
  <c r="P14" i="56"/>
  <c r="U13" i="56"/>
  <c r="T13" i="56"/>
  <c r="S13" i="56"/>
  <c r="R13" i="56"/>
  <c r="Q13" i="56"/>
  <c r="P13" i="56"/>
  <c r="U12" i="56"/>
  <c r="T12" i="56"/>
  <c r="S12" i="56"/>
  <c r="R12" i="56"/>
  <c r="Q12" i="56"/>
  <c r="P12" i="56"/>
  <c r="U11" i="56"/>
  <c r="T11" i="56"/>
  <c r="S11" i="56"/>
  <c r="R11" i="56"/>
  <c r="Q11" i="56"/>
  <c r="P11" i="56"/>
  <c r="U10" i="56"/>
  <c r="T10" i="56"/>
  <c r="S10" i="56"/>
  <c r="R10" i="56"/>
  <c r="Q10" i="56"/>
  <c r="P10" i="56"/>
  <c r="U9" i="56"/>
  <c r="T9" i="56"/>
  <c r="S9" i="56"/>
  <c r="R9" i="56"/>
  <c r="Q9" i="56"/>
  <c r="P9" i="56"/>
  <c r="V13" i="59" l="1"/>
  <c r="V11" i="63"/>
  <c r="V17" i="56"/>
  <c r="V13" i="56"/>
  <c r="V12" i="59"/>
  <c r="V21" i="60"/>
  <c r="V16" i="60"/>
  <c r="V15" i="60"/>
  <c r="V10" i="63"/>
  <c r="V19" i="59"/>
  <c r="V11" i="59"/>
  <c r="V15" i="59"/>
  <c r="V14" i="59"/>
  <c r="V16" i="56"/>
  <c r="V18" i="59"/>
  <c r="V14" i="60"/>
  <c r="F88" i="89"/>
  <c r="V10" i="55"/>
  <c r="V17" i="59"/>
  <c r="V12" i="63"/>
  <c r="V12" i="56"/>
  <c r="V10" i="59"/>
  <c r="V20" i="60"/>
  <c r="V19" i="60"/>
  <c r="V15" i="56"/>
  <c r="V11" i="56"/>
  <c r="V16" i="59"/>
  <c r="V18" i="60"/>
  <c r="V13" i="60"/>
  <c r="V13" i="63"/>
  <c r="V34" i="62"/>
  <c r="V27" i="62"/>
  <c r="W27" i="62" s="1"/>
  <c r="W34" i="62"/>
  <c r="F89" i="89"/>
  <c r="B44" i="89"/>
  <c r="D90" i="89"/>
  <c r="E90" i="89" s="1"/>
  <c r="N43" i="89"/>
  <c r="S42" i="89" s="1"/>
  <c r="V43" i="89" s="1"/>
  <c r="W43" i="89" s="1"/>
  <c r="V14" i="63"/>
  <c r="V12" i="60"/>
  <c r="V11" i="60"/>
  <c r="V10" i="60"/>
  <c r="V9" i="60"/>
  <c r="V9" i="59"/>
  <c r="V9" i="64"/>
  <c r="V9" i="63"/>
  <c r="V9" i="61"/>
  <c r="V9" i="58"/>
  <c r="V9" i="57"/>
  <c r="V9" i="56"/>
  <c r="O10" i="54"/>
  <c r="V10" i="54" s="1"/>
  <c r="O11" i="54"/>
  <c r="O12" i="54"/>
  <c r="O13" i="54"/>
  <c r="O9" i="54"/>
  <c r="U14" i="55"/>
  <c r="S14" i="55"/>
  <c r="Q14" i="55"/>
  <c r="V14" i="55" s="1"/>
  <c r="U13" i="55"/>
  <c r="S13" i="55"/>
  <c r="Q13" i="55"/>
  <c r="V13" i="55" s="1"/>
  <c r="U12" i="55"/>
  <c r="S12" i="55"/>
  <c r="Q12" i="55"/>
  <c r="V12" i="55" s="1"/>
  <c r="U11" i="55"/>
  <c r="S11" i="55"/>
  <c r="Q11" i="55"/>
  <c r="V11" i="55" s="1"/>
  <c r="U10" i="55"/>
  <c r="S10" i="55"/>
  <c r="Q10" i="55"/>
  <c r="U9" i="55"/>
  <c r="S9" i="55"/>
  <c r="Q9" i="55"/>
  <c r="V9" i="55"/>
  <c r="U13" i="54"/>
  <c r="T13" i="54"/>
  <c r="S13" i="54"/>
  <c r="R13" i="54"/>
  <c r="Q13" i="54"/>
  <c r="P13" i="54"/>
  <c r="N13" i="54"/>
  <c r="U12" i="54"/>
  <c r="T12" i="54"/>
  <c r="S12" i="54"/>
  <c r="R12" i="54"/>
  <c r="Q12" i="54"/>
  <c r="P12" i="54"/>
  <c r="N12" i="54"/>
  <c r="U11" i="54"/>
  <c r="T11" i="54"/>
  <c r="S11" i="54"/>
  <c r="R11" i="54"/>
  <c r="Q11" i="54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V11" i="54" l="1"/>
  <c r="V13" i="54"/>
  <c r="V12" i="54"/>
  <c r="B45" i="89"/>
  <c r="D91" i="89"/>
  <c r="E91" i="89" s="1"/>
  <c r="N44" i="89"/>
  <c r="S43" i="89" s="1"/>
  <c r="V44" i="89" s="1"/>
  <c r="W44" i="89" s="1"/>
  <c r="V9" i="54"/>
  <c r="F90" i="89" l="1"/>
  <c r="D92" i="89"/>
  <c r="E92" i="89" s="1"/>
  <c r="B46" i="89"/>
  <c r="N45" i="89"/>
  <c r="S44" i="89" s="1"/>
  <c r="V45" i="89" s="1"/>
  <c r="W45" i="89" s="1"/>
  <c r="F91" i="89"/>
  <c r="D93" i="89" l="1"/>
  <c r="E93" i="89" s="1"/>
  <c r="B47" i="89"/>
  <c r="N46" i="89"/>
  <c r="S45" i="89" s="1"/>
  <c r="V46" i="89" s="1"/>
  <c r="W46" i="89" s="1"/>
  <c r="F92" i="89" l="1"/>
  <c r="D94" i="89"/>
  <c r="E94" i="89" s="1"/>
  <c r="B48" i="89"/>
  <c r="N47" i="89"/>
  <c r="S46" i="89" s="1"/>
  <c r="V47" i="89" s="1"/>
  <c r="W47" i="89" s="1"/>
  <c r="F93" i="89" l="1"/>
  <c r="D95" i="89"/>
  <c r="E95" i="89" s="1"/>
  <c r="B49" i="89"/>
  <c r="N48" i="89"/>
  <c r="S47" i="89" s="1"/>
  <c r="V48" i="89" s="1"/>
  <c r="W48" i="89" s="1"/>
  <c r="F94" i="89" l="1"/>
  <c r="D96" i="89"/>
  <c r="E96" i="89" s="1"/>
  <c r="B50" i="89"/>
  <c r="N49" i="89"/>
  <c r="S48" i="89" s="1"/>
  <c r="V49" i="89" s="1"/>
  <c r="W49" i="89" s="1"/>
  <c r="F95" i="89" l="1"/>
  <c r="B51" i="89"/>
  <c r="D97" i="89"/>
  <c r="E97" i="89" s="1"/>
  <c r="N50" i="89"/>
  <c r="S49" i="89" s="1"/>
  <c r="V50" i="89" s="1"/>
  <c r="W50" i="89" s="1"/>
  <c r="F96" i="89" l="1"/>
  <c r="B52" i="89"/>
  <c r="D98" i="89"/>
  <c r="E98" i="89" s="1"/>
  <c r="N51" i="89"/>
  <c r="S50" i="89" s="1"/>
  <c r="V51" i="89" s="1"/>
  <c r="W51" i="89" s="1"/>
  <c r="F97" i="89" l="1"/>
  <c r="B53" i="89"/>
  <c r="D99" i="89"/>
  <c r="E99" i="89" s="1"/>
  <c r="N52" i="89"/>
  <c r="S51" i="89" s="1"/>
  <c r="V52" i="89" s="1"/>
  <c r="W52" i="89" s="1"/>
  <c r="F98" i="89" l="1"/>
  <c r="D100" i="89"/>
  <c r="E100" i="89" s="1"/>
  <c r="N53" i="89"/>
  <c r="S52" i="89" s="1"/>
  <c r="V53" i="89" s="1"/>
  <c r="W53" i="89" s="1"/>
  <c r="F99" i="89" l="1"/>
  <c r="F100" i="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</authors>
  <commentList>
    <comment ref="S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확인함
논문에서</t>
        </r>
        <r>
          <rPr>
            <sz val="9"/>
            <color indexed="81"/>
            <rFont val="Tahoma"/>
            <family val="2"/>
          </rPr>
          <t xml:space="preserve"> L =1.5x1e-8 </t>
        </r>
        <r>
          <rPr>
            <sz val="9"/>
            <color indexed="81"/>
            <rFont val="돋움"/>
            <family val="3"/>
            <charset val="129"/>
          </rPr>
          <t>사용했음을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<sst xmlns="http://schemas.openxmlformats.org/spreadsheetml/2006/main" count="1930" uniqueCount="74">
  <si>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</si>
  <si>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</si>
  <si>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</si>
  <si>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</si>
  <si>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</si>
  <si>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</si>
  <si>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</si>
  <si>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</si>
  <si>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</si>
  <si>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</si>
  <si>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</si>
  <si>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</si>
  <si>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</si>
  <si>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</si>
  <si>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</si>
  <si>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</si>
  <si>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</si>
  <si>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</si>
  <si>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</si>
  <si>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</si>
  <si>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[mOhm cm]</t>
    <phoneticPr fontId="1" type="noConversion"/>
  </si>
  <si>
    <t>Z</t>
    <phoneticPr fontId="1" type="noConversion"/>
  </si>
  <si>
    <t>[/K]</t>
    <phoneticPr fontId="1" type="noConversion"/>
  </si>
  <si>
    <t>[S/m]</t>
    <phoneticPr fontId="1" type="noConversion"/>
  </si>
  <si>
    <t>[10^(-6) Ohm m]</t>
    <phoneticPr fontId="1" type="noConversion"/>
  </si>
  <si>
    <t>lattice TC</t>
    <phoneticPr fontId="1" type="noConversion"/>
  </si>
  <si>
    <t>electrical TC</t>
    <phoneticPr fontId="1" type="noConversion"/>
  </si>
  <si>
    <t>[10^(-6) Ohm m]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</si>
  <si>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</si>
  <si>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</si>
  <si>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</si>
  <si>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[10^-(6) Ohm m]</t>
    <phoneticPr fontId="1" type="noConversion"/>
  </si>
  <si>
    <t>[10^(3) S/cm]</t>
    <phoneticPr fontId="1" type="noConversion"/>
  </si>
  <si>
    <t>[10^(-6) Ohm 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</si>
  <si>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</si>
  <si>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</si>
  <si>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</si>
  <si>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</si>
  <si>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</si>
  <si>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</si>
  <si>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</si>
  <si>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</si>
  <si>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</si>
  <si>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</si>
  <si>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</si>
  <si>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</si>
  <si>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</si>
  <si>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</si>
  <si>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</si>
  <si>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</si>
  <si>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[10^(-5) Ohm m]</t>
    <phoneticPr fontId="1" type="noConversion"/>
  </si>
  <si>
    <t>[S/m]</t>
    <phoneticPr fontId="1" type="noConversion"/>
  </si>
  <si>
    <t>[10^(-6) Ohm m]</t>
    <phoneticPr fontId="1" type="noConversion"/>
  </si>
  <si>
    <t>PbSe0.5Te0.5, ACS Nano</t>
    <phoneticPr fontId="1" type="noConversion"/>
  </si>
  <si>
    <t>TCHT</t>
    <phoneticPr fontId="1" type="noConversion"/>
  </si>
  <si>
    <t>해당 APL 논문에서 k_el 을 뺀 k_ph만 제공했으나,</t>
    <phoneticPr fontId="1" type="noConversion"/>
  </si>
  <si>
    <t>k_el = L sigma T로 했으며</t>
    <phoneticPr fontId="1" type="noConversion"/>
  </si>
  <si>
    <t>L = 1.5e-8 임을 언급</t>
    <phoneticPr fontId="1" type="noConversion"/>
  </si>
  <si>
    <t>또한 ZT가 그래프와 TEP간 일치함.</t>
    <phoneticPr fontId="1" type="noConversion"/>
  </si>
  <si>
    <t>[1e4S/cm]</t>
    <phoneticPr fontId="1" type="noConversion"/>
  </si>
  <si>
    <t>PF</t>
    <phoneticPr fontId="1" type="noConversion"/>
  </si>
  <si>
    <t>TC ph</t>
    <phoneticPr fontId="1" type="noConversion"/>
  </si>
  <si>
    <t>k_ph</t>
    <phoneticPr fontId="1" type="noConversion"/>
  </si>
  <si>
    <t>k_el</t>
    <phoneticPr fontId="1" type="noConversion"/>
  </si>
  <si>
    <t>k from zT</t>
    <phoneticPr fontId="1" type="noConversion"/>
  </si>
  <si>
    <t>k_tot</t>
    <phoneticPr fontId="1" type="noConversion"/>
  </si>
  <si>
    <t>alpha</t>
    <phoneticPr fontId="1" type="noConversion"/>
  </si>
  <si>
    <t>alpha_old</t>
    <phoneticPr fontId="1" type="noConversion"/>
  </si>
  <si>
    <t>[mW/cm K]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</si>
  <si>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</si>
  <si>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</si>
  <si>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old</t>
    <phoneticPr fontId="1" type="noConversion"/>
  </si>
  <si>
    <t>new</t>
    <phoneticPr fontId="1" type="noConversion"/>
  </si>
  <si>
    <t>(PbTe)0.8(PbS)0.2 + 3at% 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</si>
</sst>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00_ "/>
    <numFmt numFmtId="179" formatCode="0.0000_ "/>
    <numFmt numFmtId="180" formatCode="0.0%"/>
    <numFmt numFmtId="181" formatCode="0.000000"/>
    <numFmt numFmtId="182" formatCode="0.00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2" tint="-0.499984740745262"/>
      <name val="맑은 고딕"/>
      <family val="2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3"/>
      <charset val="161"/>
    </font>
    <font>
      <b/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6" fontId="4" fillId="2" borderId="4" xfId="0" applyNumberFormat="1" applyFont="1" applyFill="1" applyBorder="1">
      <alignment vertical="center"/>
    </xf>
    <xf numFmtId="177" fontId="5" fillId="0" borderId="4" xfId="0" applyNumberFormat="1" applyFont="1" applyBorder="1">
      <alignment vertical="center"/>
    </xf>
    <xf numFmtId="176" fontId="5" fillId="2" borderId="7" xfId="0" applyNumberFormat="1" applyFont="1" applyFill="1" applyBorder="1">
      <alignment vertical="center"/>
    </xf>
    <xf numFmtId="0" fontId="5" fillId="0" borderId="7" xfId="0" applyFont="1" applyBorder="1">
      <alignment vertical="center"/>
    </xf>
    <xf numFmtId="176" fontId="5" fillId="2" borderId="2" xfId="0" applyNumberFormat="1" applyFont="1" applyFill="1" applyBorder="1">
      <alignment vertical="center"/>
    </xf>
    <xf numFmtId="177" fontId="5" fillId="0" borderId="2" xfId="0" applyNumberFormat="1" applyFon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7" fillId="0" borderId="1" xfId="1" applyFont="1" applyBorder="1" applyAlignment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0" fillId="4" borderId="2" xfId="0" applyNumberFormat="1" applyFill="1" applyBorder="1">
      <alignment vertical="center"/>
    </xf>
    <xf numFmtId="11" fontId="0" fillId="4" borderId="1" xfId="0" applyNumberFormat="1" applyFill="1" applyBorder="1">
      <alignment vertical="center"/>
    </xf>
    <xf numFmtId="180" fontId="0" fillId="0" borderId="0" xfId="2" applyNumberFormat="1" applyFont="1">
      <alignment vertical="center"/>
    </xf>
    <xf numFmtId="0" fontId="0" fillId="4" borderId="10" xfId="0" applyFill="1" applyBorder="1">
      <alignment vertical="center"/>
    </xf>
    <xf numFmtId="176" fontId="0" fillId="4" borderId="2" xfId="0" applyNumberFormat="1" applyFill="1" applyBorder="1">
      <alignment vertical="center"/>
    </xf>
    <xf numFmtId="177" fontId="13" fillId="0" borderId="2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12" fillId="0" borderId="2" xfId="0" applyNumberFormat="1" applyFont="1" applyBorder="1">
      <alignment vertical="center"/>
    </xf>
    <xf numFmtId="0" fontId="0" fillId="4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9" fontId="0" fillId="0" borderId="1" xfId="0" applyNumberFormat="1" applyBorder="1">
      <alignment vertical="center"/>
    </xf>
    <xf numFmtId="0" fontId="12" fillId="4" borderId="2" xfId="0" applyFont="1" applyFill="1" applyBorder="1">
      <alignment vertical="center"/>
    </xf>
    <xf numFmtId="0" fontId="12" fillId="2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2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applyFon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4" borderId="2" xfId="0" applyNumberFormat="1" applyFill="1" applyBorder="1">
      <alignment vertical="center"/>
    </xf>
    <xf numFmtId="181" fontId="0" fillId="4" borderId="1" xfId="0" applyNumberFormat="1" applyFill="1" applyBorder="1">
      <alignment vertical="center"/>
    </xf>
    <xf numFmtId="177" fontId="12" fillId="0" borderId="0" xfId="0" applyNumberFormat="1" applyFont="1">
      <alignment vertical="center"/>
    </xf>
    <xf numFmtId="10" fontId="0" fillId="0" borderId="0" xfId="2" applyNumberFormat="1" applyFont="1">
      <alignment vertical="center"/>
    </xf>
    <xf numFmtId="180" fontId="0" fillId="0" borderId="0" xfId="2" applyNumberFormat="1" applyFont="1" applyFill="1" applyBorder="1">
      <alignment vertical="center"/>
    </xf>
    <xf numFmtId="9" fontId="0" fillId="0" borderId="0" xfId="2" applyFont="1">
      <alignment vertical="center"/>
    </xf>
    <xf numFmtId="176" fontId="13" fillId="0" borderId="0" xfId="0" applyNumberFormat="1" applyFont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82" fontId="0" fillId="0" borderId="0" xfId="2" applyNumberFormat="1" applyFont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176" fontId="15" fillId="0" borderId="0" xfId="0" applyNumberFormat="1" applyFont="1" applyAlignment="1">
      <alignment horizontal="right"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'#00076'!$C$7:$C$8</c:f>
              <c:strCache>
                <c:ptCount val="2"/>
                <c:pt idx="0">
                  <c:v>cond</c:v>
                </c:pt>
                <c:pt idx="1">
                  <c:v>[S/cm]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'#00076'!$B$9:$B$58</c:f>
              <c:numCache>
                <c:formatCode>General</c:formatCode>
                <c:ptCount val="50"/>
                <c:pt idx="0">
                  <c:v>304.03399999999999</c:v>
                </c:pt>
                <c:pt idx="1">
                  <c:v>312.59100000000001</c:v>
                </c:pt>
                <c:pt idx="2">
                  <c:v>321.149</c:v>
                </c:pt>
                <c:pt idx="3">
                  <c:v>326.55500000000001</c:v>
                </c:pt>
                <c:pt idx="4">
                  <c:v>336.916</c:v>
                </c:pt>
                <c:pt idx="5">
                  <c:v>344.57400000000001</c:v>
                </c:pt>
                <c:pt idx="6">
                  <c:v>354.483</c:v>
                </c:pt>
                <c:pt idx="7">
                  <c:v>362.59100000000001</c:v>
                </c:pt>
                <c:pt idx="8">
                  <c:v>372.952</c:v>
                </c:pt>
                <c:pt idx="9">
                  <c:v>381.96</c:v>
                </c:pt>
                <c:pt idx="10">
                  <c:v>393.221</c:v>
                </c:pt>
                <c:pt idx="11">
                  <c:v>400.88</c:v>
                </c:pt>
                <c:pt idx="12">
                  <c:v>413.49299999999999</c:v>
                </c:pt>
                <c:pt idx="13">
                  <c:v>419.34899999999999</c:v>
                </c:pt>
                <c:pt idx="14">
                  <c:v>431.05900000000003</c:v>
                </c:pt>
                <c:pt idx="15">
                  <c:v>437.36599999999999</c:v>
                </c:pt>
                <c:pt idx="16">
                  <c:v>445.024</c:v>
                </c:pt>
                <c:pt idx="17">
                  <c:v>454.03300000000002</c:v>
                </c:pt>
                <c:pt idx="18">
                  <c:v>461.69</c:v>
                </c:pt>
                <c:pt idx="19">
                  <c:v>472.95100000000002</c:v>
                </c:pt>
                <c:pt idx="20">
                  <c:v>483.31099999999998</c:v>
                </c:pt>
                <c:pt idx="21">
                  <c:v>491.41699999999997</c:v>
                </c:pt>
                <c:pt idx="22">
                  <c:v>497.27</c:v>
                </c:pt>
                <c:pt idx="23">
                  <c:v>503.57299999999998</c:v>
                </c:pt>
                <c:pt idx="24">
                  <c:v>511.67700000000002</c:v>
                </c:pt>
                <c:pt idx="25">
                  <c:v>513.92600000000004</c:v>
                </c:pt>
                <c:pt idx="26">
                  <c:v>526.97299999999996</c:v>
                </c:pt>
                <c:pt idx="27">
                  <c:v>530.57000000000005</c:v>
                </c:pt>
                <c:pt idx="28">
                  <c:v>533.71600000000001</c:v>
                </c:pt>
                <c:pt idx="29">
                  <c:v>544.94500000000005</c:v>
                </c:pt>
                <c:pt idx="30">
                  <c:v>549.43799999999999</c:v>
                </c:pt>
                <c:pt idx="31">
                  <c:v>550.32500000000005</c:v>
                </c:pt>
                <c:pt idx="32">
                  <c:v>564.67100000000005</c:v>
                </c:pt>
                <c:pt idx="33">
                  <c:v>567.35900000000004</c:v>
                </c:pt>
                <c:pt idx="34">
                  <c:v>570.04999999999995</c:v>
                </c:pt>
                <c:pt idx="35">
                  <c:v>582.173</c:v>
                </c:pt>
                <c:pt idx="36">
                  <c:v>586.66600000000005</c:v>
                </c:pt>
                <c:pt idx="37">
                  <c:v>588.91</c:v>
                </c:pt>
                <c:pt idx="38">
                  <c:v>592.05399999999997</c:v>
                </c:pt>
                <c:pt idx="39">
                  <c:v>595.65200000000004</c:v>
                </c:pt>
                <c:pt idx="40">
                  <c:v>599.25099999999998</c:v>
                </c:pt>
                <c:pt idx="41">
                  <c:v>601.048</c:v>
                </c:pt>
                <c:pt idx="42">
                  <c:v>604.197</c:v>
                </c:pt>
                <c:pt idx="43">
                  <c:v>607.79399999999998</c:v>
                </c:pt>
                <c:pt idx="44">
                  <c:v>611.83399999999995</c:v>
                </c:pt>
                <c:pt idx="45">
                  <c:v>614.98400000000004</c:v>
                </c:pt>
                <c:pt idx="46">
                  <c:v>618.13199999999995</c:v>
                </c:pt>
                <c:pt idx="47">
                  <c:v>620.37400000000002</c:v>
                </c:pt>
                <c:pt idx="48">
                  <c:v>623.52499999999998</c:v>
                </c:pt>
                <c:pt idx="49">
                  <c:v>626.22299999999996</c:v>
                </c:pt>
              </c:numCache>
            </c:numRef>
          </c:xVal>
          <c:yVal>
            <c:numRef>
              <c:f>'#00076'!$C$9:$C$58</c:f>
              <c:numCache>
                <c:formatCode>General</c:formatCode>
                <c:ptCount val="50"/>
                <c:pt idx="0">
                  <c:v>2.8696599999999999E-2</c:v>
                </c:pt>
                <c:pt idx="1">
                  <c:v>3.5531600000000001</c:v>
                </c:pt>
                <c:pt idx="2">
                  <c:v>3.6027200000000001</c:v>
                </c:pt>
                <c:pt idx="3">
                  <c:v>3.6340300000000001</c:v>
                </c:pt>
                <c:pt idx="4">
                  <c:v>1.95658</c:v>
                </c:pt>
                <c:pt idx="5">
                  <c:v>2.0009299999999999</c:v>
                </c:pt>
                <c:pt idx="6">
                  <c:v>2.0583300000000002</c:v>
                </c:pt>
                <c:pt idx="7">
                  <c:v>2.10528</c:v>
                </c:pt>
                <c:pt idx="8">
                  <c:v>2.1652900000000002</c:v>
                </c:pt>
                <c:pt idx="9">
                  <c:v>3.9549099999999999</c:v>
                </c:pt>
                <c:pt idx="10">
                  <c:v>4.02013</c:v>
                </c:pt>
                <c:pt idx="11">
                  <c:v>0.589584</c:v>
                </c:pt>
                <c:pt idx="12">
                  <c:v>0.66263000000000005</c:v>
                </c:pt>
                <c:pt idx="13">
                  <c:v>0.69654400000000005</c:v>
                </c:pt>
                <c:pt idx="14">
                  <c:v>4.2392700000000003</c:v>
                </c:pt>
                <c:pt idx="15">
                  <c:v>2.5383399999999998</c:v>
                </c:pt>
                <c:pt idx="16">
                  <c:v>2.5826899999999999</c:v>
                </c:pt>
                <c:pt idx="17">
                  <c:v>2.6348699999999998</c:v>
                </c:pt>
                <c:pt idx="18">
                  <c:v>2.6792199999999999</c:v>
                </c:pt>
                <c:pt idx="19">
                  <c:v>4.4818800000000003</c:v>
                </c:pt>
                <c:pt idx="20">
                  <c:v>6.2793299999999999</c:v>
                </c:pt>
                <c:pt idx="21">
                  <c:v>9.8011800000000004</c:v>
                </c:pt>
                <c:pt idx="22">
                  <c:v>16.7849</c:v>
                </c:pt>
                <c:pt idx="23">
                  <c:v>25.508600000000001</c:v>
                </c:pt>
                <c:pt idx="24">
                  <c:v>37.717700000000001</c:v>
                </c:pt>
                <c:pt idx="25">
                  <c:v>46.417999999999999</c:v>
                </c:pt>
                <c:pt idx="26">
                  <c:v>86.454899999999995</c:v>
                </c:pt>
                <c:pt idx="27">
                  <c:v>103.85</c:v>
                </c:pt>
                <c:pt idx="28">
                  <c:v>121.24299999999999</c:v>
                </c:pt>
                <c:pt idx="29">
                  <c:v>204.70599999999999</c:v>
                </c:pt>
                <c:pt idx="30">
                  <c:v>234.268</c:v>
                </c:pt>
                <c:pt idx="31">
                  <c:v>270.76</c:v>
                </c:pt>
                <c:pt idx="32">
                  <c:v>446.32600000000002</c:v>
                </c:pt>
                <c:pt idx="33">
                  <c:v>482.82799999999997</c:v>
                </c:pt>
                <c:pt idx="34">
                  <c:v>514.11699999999996</c:v>
                </c:pt>
                <c:pt idx="35">
                  <c:v>614.96</c:v>
                </c:pt>
                <c:pt idx="36">
                  <c:v>642.78499999999997</c:v>
                </c:pt>
                <c:pt idx="37">
                  <c:v>665.38499999999999</c:v>
                </c:pt>
                <c:pt idx="38">
                  <c:v>689.72699999999998</c:v>
                </c:pt>
                <c:pt idx="39">
                  <c:v>701.91</c:v>
                </c:pt>
                <c:pt idx="40">
                  <c:v>714.09299999999996</c:v>
                </c:pt>
                <c:pt idx="41">
                  <c:v>728.00300000000004</c:v>
                </c:pt>
                <c:pt idx="42">
                  <c:v>738.44600000000003</c:v>
                </c:pt>
                <c:pt idx="43">
                  <c:v>754.10400000000004</c:v>
                </c:pt>
                <c:pt idx="44">
                  <c:v>790.61400000000003</c:v>
                </c:pt>
                <c:pt idx="45">
                  <c:v>799.31899999999996</c:v>
                </c:pt>
                <c:pt idx="46">
                  <c:v>811.5</c:v>
                </c:pt>
                <c:pt idx="47">
                  <c:v>837.57500000000005</c:v>
                </c:pt>
                <c:pt idx="48">
                  <c:v>844.54300000000001</c:v>
                </c:pt>
                <c:pt idx="49">
                  <c:v>856.72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444D-8EF4-85DA140C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56399"/>
        <c:axId val="1086493743"/>
      </c:scatterChart>
      <c:valAx>
        <c:axId val="1124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493743"/>
        <c:crosses val="autoZero"/>
        <c:crossBetween val="midCat"/>
      </c:valAx>
      <c:valAx>
        <c:axId val="10864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8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97965879265092"/>
                  <c:y val="-0.4175495771361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'#00080'!$C$9:$C$25</c:f>
              <c:numCache>
                <c:formatCode>General</c:formatCode>
                <c:ptCount val="17"/>
                <c:pt idx="0">
                  <c:v>2843.93</c:v>
                </c:pt>
                <c:pt idx="1">
                  <c:v>2462.4299999999998</c:v>
                </c:pt>
                <c:pt idx="2">
                  <c:v>2202.31</c:v>
                </c:pt>
                <c:pt idx="3">
                  <c:v>1872.83</c:v>
                </c:pt>
                <c:pt idx="4">
                  <c:v>1612.72</c:v>
                </c:pt>
                <c:pt idx="5">
                  <c:v>1387.28</c:v>
                </c:pt>
                <c:pt idx="6">
                  <c:v>1179.19</c:v>
                </c:pt>
                <c:pt idx="7">
                  <c:v>1005.78</c:v>
                </c:pt>
                <c:pt idx="8">
                  <c:v>867.05200000000002</c:v>
                </c:pt>
                <c:pt idx="9">
                  <c:v>728.32399999999996</c:v>
                </c:pt>
                <c:pt idx="10">
                  <c:v>658.96</c:v>
                </c:pt>
                <c:pt idx="11">
                  <c:v>554.91300000000001</c:v>
                </c:pt>
                <c:pt idx="12">
                  <c:v>502.89</c:v>
                </c:pt>
                <c:pt idx="13">
                  <c:v>416.185</c:v>
                </c:pt>
                <c:pt idx="14">
                  <c:v>381.50299999999999</c:v>
                </c:pt>
                <c:pt idx="15">
                  <c:v>364.16199999999998</c:v>
                </c:pt>
                <c:pt idx="16">
                  <c:v>329.48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D-430B-8028-A903AF6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'#00080'!$E$9:$E$25</c:f>
              <c:numCache>
                <c:formatCode>General</c:formatCode>
                <c:ptCount val="17"/>
                <c:pt idx="0">
                  <c:v>3.5162609487575294E-4</c:v>
                </c:pt>
                <c:pt idx="1">
                  <c:v>4.061029146006181E-4</c:v>
                </c:pt>
                <c:pt idx="2">
                  <c:v>4.540686824289042E-4</c:v>
                </c:pt>
                <c:pt idx="3">
                  <c:v>5.339512929630559E-4</c:v>
                </c:pt>
                <c:pt idx="4">
                  <c:v>6.2007044000198419E-4</c:v>
                </c:pt>
                <c:pt idx="5">
                  <c:v>7.208350152817023E-4</c:v>
                </c:pt>
                <c:pt idx="6">
                  <c:v>8.4803975610376605E-4</c:v>
                </c:pt>
                <c:pt idx="7">
                  <c:v>9.942532164091552E-4</c:v>
                </c:pt>
                <c:pt idx="8">
                  <c:v>1.1533333640888898E-3</c:v>
                </c:pt>
                <c:pt idx="9">
                  <c:v>1.3730153063746355E-3</c:v>
                </c:pt>
                <c:pt idx="10">
                  <c:v>1.5175427947068108E-3</c:v>
                </c:pt>
                <c:pt idx="11">
                  <c:v>1.8020842906906127E-3</c:v>
                </c:pt>
                <c:pt idx="12">
                  <c:v>1.9885064328183104E-3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D46-9470-253CA762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190500</xdr:rowOff>
    </xdr:from>
    <xdr:to>
      <xdr:col>12</xdr:col>
      <xdr:colOff>200025</xdr:colOff>
      <xdr:row>21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457200</xdr:colOff>
      <xdr:row>39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782EED-F379-443C-9A1F-BCD8FE33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457200</xdr:colOff>
      <xdr:row>39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EC0415-31B8-43CA-9E07-31E44B47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78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322.38</v>
      </c>
      <c r="C9" s="47">
        <v>160775</v>
      </c>
      <c r="D9" s="3"/>
      <c r="E9" s="4"/>
      <c r="F9" s="47">
        <v>322.86099999999999</v>
      </c>
      <c r="G9" s="47">
        <v>-130.99600000000001</v>
      </c>
      <c r="H9" s="47">
        <v>322.44400000000002</v>
      </c>
      <c r="I9" s="47">
        <v>1.1993799999999999</v>
      </c>
      <c r="J9" s="47">
        <v>321.68700000000001</v>
      </c>
      <c r="K9" s="47">
        <v>0.75431599999999999</v>
      </c>
      <c r="N9" s="30">
        <f>B9</f>
        <v>322.38</v>
      </c>
      <c r="O9" s="21">
        <f>C9</f>
        <v>160775</v>
      </c>
      <c r="P9" s="30">
        <f>F9</f>
        <v>322.86099999999999</v>
      </c>
      <c r="Q9" s="17">
        <f>G9*0.000001</f>
        <v>-1.30996E-4</v>
      </c>
      <c r="R9" s="30">
        <f>H9</f>
        <v>322.44400000000002</v>
      </c>
      <c r="S9" s="24">
        <f>I9</f>
        <v>1.1993799999999999</v>
      </c>
      <c r="T9" s="30">
        <f>J9</f>
        <v>321.68700000000001</v>
      </c>
      <c r="U9" s="24">
        <f>K9</f>
        <v>0.75431599999999999</v>
      </c>
      <c r="V9" s="22">
        <f>((O9*(Q9)^2)/S9)*T9</f>
        <v>0.73996519945104244</v>
      </c>
    </row>
    <row r="10" spans="1:22" x14ac:dyDescent="0.6">
      <c r="B10" s="3">
        <v>372.31599999999997</v>
      </c>
      <c r="C10" s="4">
        <v>138286</v>
      </c>
      <c r="D10" s="3"/>
      <c r="E10" s="4"/>
      <c r="F10" s="3">
        <v>373.00900000000001</v>
      </c>
      <c r="G10" s="4">
        <v>-138.376</v>
      </c>
      <c r="H10" s="3">
        <v>372.94299999999998</v>
      </c>
      <c r="I10" s="4">
        <v>1.1604399999999999</v>
      </c>
      <c r="J10" s="3">
        <v>372.15300000000002</v>
      </c>
      <c r="K10" s="4">
        <v>0.84770900000000005</v>
      </c>
      <c r="N10" s="30">
        <f t="shared" ref="N10:N13" si="0">B10</f>
        <v>372.31599999999997</v>
      </c>
      <c r="O10" s="21">
        <f t="shared" ref="O10:O13" si="1">C10</f>
        <v>138286</v>
      </c>
      <c r="P10" s="30">
        <f t="shared" ref="P10:P13" si="2">F10</f>
        <v>373.00900000000001</v>
      </c>
      <c r="Q10" s="17">
        <f t="shared" ref="Q10:Q13" si="3">G10*0.000001</f>
        <v>-1.38376E-4</v>
      </c>
      <c r="R10" s="30">
        <f t="shared" ref="R10:U13" si="4">H10</f>
        <v>372.94299999999998</v>
      </c>
      <c r="S10" s="24">
        <f t="shared" si="4"/>
        <v>1.1604399999999999</v>
      </c>
      <c r="T10" s="30">
        <f t="shared" si="4"/>
        <v>372.15300000000002</v>
      </c>
      <c r="U10" s="24">
        <f t="shared" si="4"/>
        <v>0.84770900000000005</v>
      </c>
      <c r="V10" s="22">
        <f t="shared" ref="V10:V13" si="5">((O10*(Q10)^2)/S10)*T10</f>
        <v>0.8491777245198795</v>
      </c>
    </row>
    <row r="11" spans="1:22" x14ac:dyDescent="0.6">
      <c r="B11" s="2">
        <v>421.51400000000001</v>
      </c>
      <c r="C11" s="1">
        <v>115956</v>
      </c>
      <c r="D11" s="2"/>
      <c r="E11" s="1"/>
      <c r="F11" s="2">
        <v>422.41899999999998</v>
      </c>
      <c r="G11" s="1">
        <v>-146.21799999999999</v>
      </c>
      <c r="H11" s="2">
        <v>423.44099999999997</v>
      </c>
      <c r="I11" s="1">
        <v>1.16822</v>
      </c>
      <c r="J11" s="48">
        <v>421.80399999999997</v>
      </c>
      <c r="K11" s="48">
        <v>0.90183899999999995</v>
      </c>
      <c r="N11" s="30">
        <f t="shared" si="0"/>
        <v>421.51400000000001</v>
      </c>
      <c r="O11" s="21">
        <f t="shared" si="1"/>
        <v>115956</v>
      </c>
      <c r="P11" s="30">
        <f t="shared" si="2"/>
        <v>422.41899999999998</v>
      </c>
      <c r="Q11" s="17">
        <f t="shared" si="3"/>
        <v>-1.4621799999999999E-4</v>
      </c>
      <c r="R11" s="30">
        <f t="shared" si="4"/>
        <v>423.44099999999997</v>
      </c>
      <c r="S11" s="24">
        <f t="shared" si="4"/>
        <v>1.16822</v>
      </c>
      <c r="T11" s="30">
        <f t="shared" si="4"/>
        <v>421.80399999999997</v>
      </c>
      <c r="U11" s="24">
        <f t="shared" si="4"/>
        <v>0.90183899999999995</v>
      </c>
      <c r="V11" s="22">
        <f t="shared" si="5"/>
        <v>0.89511938163278804</v>
      </c>
    </row>
    <row r="12" spans="1:22" x14ac:dyDescent="0.6">
      <c r="B12" s="2">
        <v>471.81700000000001</v>
      </c>
      <c r="C12" s="1">
        <v>103172</v>
      </c>
      <c r="D12" s="2"/>
      <c r="E12" s="1"/>
      <c r="F12" s="48">
        <v>472.56599999999997</v>
      </c>
      <c r="G12" s="48">
        <v>-150.369</v>
      </c>
      <c r="H12" s="2">
        <v>472.07</v>
      </c>
      <c r="I12" s="1">
        <v>1.2461100000000001</v>
      </c>
      <c r="J12" s="2">
        <v>472.72800000000001</v>
      </c>
      <c r="K12" s="1">
        <v>0.85887100000000005</v>
      </c>
      <c r="N12" s="30">
        <f t="shared" si="0"/>
        <v>471.81700000000001</v>
      </c>
      <c r="O12" s="21">
        <f t="shared" si="1"/>
        <v>103172</v>
      </c>
      <c r="P12" s="30">
        <f t="shared" si="2"/>
        <v>472.56599999999997</v>
      </c>
      <c r="Q12" s="17">
        <f t="shared" si="3"/>
        <v>-1.50369E-4</v>
      </c>
      <c r="R12" s="30">
        <f t="shared" si="4"/>
        <v>472.07</v>
      </c>
      <c r="S12" s="24">
        <f t="shared" si="4"/>
        <v>1.2461100000000001</v>
      </c>
      <c r="T12" s="30">
        <f t="shared" si="4"/>
        <v>472.72800000000001</v>
      </c>
      <c r="U12" s="24">
        <f t="shared" si="4"/>
        <v>0.85887100000000005</v>
      </c>
      <c r="V12" s="22">
        <f t="shared" si="5"/>
        <v>0.88497992240109447</v>
      </c>
    </row>
    <row r="13" spans="1:22" x14ac:dyDescent="0.6">
      <c r="B13" s="48">
        <v>523.23099999999999</v>
      </c>
      <c r="C13" s="48">
        <v>91027.5</v>
      </c>
      <c r="D13" s="2"/>
      <c r="E13" s="1"/>
      <c r="F13" s="48">
        <v>522.34500000000003</v>
      </c>
      <c r="G13" s="48">
        <v>-148.06299999999999</v>
      </c>
      <c r="H13" s="48">
        <v>523.81500000000005</v>
      </c>
      <c r="I13" s="48">
        <v>1.4018699999999999</v>
      </c>
      <c r="J13" s="48">
        <v>522.44299999999998</v>
      </c>
      <c r="K13" s="48">
        <v>0.72085100000000002</v>
      </c>
      <c r="N13" s="30">
        <f t="shared" si="0"/>
        <v>523.23099999999999</v>
      </c>
      <c r="O13" s="21">
        <f t="shared" si="1"/>
        <v>91027.5</v>
      </c>
      <c r="P13" s="30">
        <f t="shared" si="2"/>
        <v>522.34500000000003</v>
      </c>
      <c r="Q13" s="17">
        <f t="shared" si="3"/>
        <v>-1.4806299999999998E-4</v>
      </c>
      <c r="R13" s="30">
        <f t="shared" si="4"/>
        <v>523.81500000000005</v>
      </c>
      <c r="S13" s="24">
        <f t="shared" si="4"/>
        <v>1.4018699999999999</v>
      </c>
      <c r="T13" s="30">
        <f t="shared" si="4"/>
        <v>522.44299999999998</v>
      </c>
      <c r="U13" s="24">
        <f t="shared" si="4"/>
        <v>0.72085100000000002</v>
      </c>
      <c r="V13" s="22">
        <f t="shared" si="5"/>
        <v>0.74369845166954618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39.819499999999998</v>
      </c>
      <c r="C9" s="47">
        <v>126884</v>
      </c>
      <c r="D9" s="3"/>
      <c r="E9" s="4"/>
      <c r="F9" s="47">
        <v>39.201500000000003</v>
      </c>
      <c r="G9" s="47">
        <v>-35.700600000000001</v>
      </c>
      <c r="H9" s="47">
        <v>47.625999999999998</v>
      </c>
      <c r="I9" s="47">
        <v>0.82154700000000003</v>
      </c>
      <c r="J9" s="47">
        <v>49.064399999999999</v>
      </c>
      <c r="K9" s="47">
        <v>1.2881E-2</v>
      </c>
      <c r="N9" s="30">
        <f>B9</f>
        <v>39.819499999999998</v>
      </c>
      <c r="O9" s="21">
        <f>C9</f>
        <v>126884</v>
      </c>
      <c r="P9" s="30">
        <f>F9</f>
        <v>39.201500000000003</v>
      </c>
      <c r="Q9" s="17">
        <f>G9*0.000001</f>
        <v>-3.5700600000000002E-5</v>
      </c>
      <c r="R9" s="30">
        <f>H9</f>
        <v>47.625999999999998</v>
      </c>
      <c r="S9" s="24">
        <f>I9</f>
        <v>0.82154700000000003</v>
      </c>
      <c r="T9" s="30">
        <f>J9</f>
        <v>49.064399999999999</v>
      </c>
      <c r="U9" s="24">
        <f>K9</f>
        <v>1.2881E-2</v>
      </c>
      <c r="V9" s="22">
        <f>((O9*(Q9)^2)/S9)*T9</f>
        <v>9.6581060472745693E-3</v>
      </c>
    </row>
    <row r="10" spans="1:22" x14ac:dyDescent="0.6">
      <c r="B10" s="3">
        <v>59.920200000000001</v>
      </c>
      <c r="C10" s="4">
        <v>119915</v>
      </c>
      <c r="D10" s="3"/>
      <c r="E10" s="4"/>
      <c r="F10" s="3">
        <v>59.346600000000002</v>
      </c>
      <c r="G10" s="4">
        <v>-46.065300000000001</v>
      </c>
      <c r="H10" s="3">
        <v>100.18899999999999</v>
      </c>
      <c r="I10" s="4">
        <v>1.12395</v>
      </c>
      <c r="J10" s="47">
        <v>98.577699999999993</v>
      </c>
      <c r="K10" s="47">
        <v>3.6272100000000002E-2</v>
      </c>
      <c r="N10" s="30">
        <f t="shared" ref="N10:N16" si="0">B10</f>
        <v>59.920200000000001</v>
      </c>
      <c r="O10" s="21">
        <f t="shared" ref="O10:O16" si="1">C10</f>
        <v>119915</v>
      </c>
      <c r="P10" s="30">
        <f t="shared" ref="P10:P17" si="2">F10</f>
        <v>59.346600000000002</v>
      </c>
      <c r="Q10" s="17">
        <f t="shared" ref="Q10:Q17" si="3">G10*0.000001</f>
        <v>-4.6065300000000001E-5</v>
      </c>
      <c r="R10" s="30">
        <f t="shared" ref="R10:U14" si="4">H10</f>
        <v>100.18899999999999</v>
      </c>
      <c r="S10" s="24">
        <f t="shared" si="4"/>
        <v>1.12395</v>
      </c>
      <c r="T10" s="30">
        <f t="shared" si="4"/>
        <v>98.577699999999993</v>
      </c>
      <c r="U10" s="24">
        <f t="shared" si="4"/>
        <v>3.6272100000000002E-2</v>
      </c>
      <c r="V10" s="22">
        <f>((O11*(Q12)^2)/S10)*T10</f>
        <v>3.5586911397853561E-2</v>
      </c>
    </row>
    <row r="11" spans="1:22" x14ac:dyDescent="0.6">
      <c r="B11" s="2">
        <v>100.127</v>
      </c>
      <c r="C11" s="1">
        <v>110296</v>
      </c>
      <c r="D11" s="2"/>
      <c r="E11" s="1"/>
      <c r="F11" s="2">
        <v>80.036299999999997</v>
      </c>
      <c r="G11" s="1">
        <v>-50.2879</v>
      </c>
      <c r="H11" s="2">
        <v>149.76900000000001</v>
      </c>
      <c r="I11" s="1">
        <v>1.2147600000000001</v>
      </c>
      <c r="J11" s="2">
        <v>148.989</v>
      </c>
      <c r="K11" s="1">
        <v>8.06814E-2</v>
      </c>
      <c r="N11" s="30">
        <f t="shared" si="0"/>
        <v>100.127</v>
      </c>
      <c r="O11" s="21">
        <f t="shared" si="1"/>
        <v>110296</v>
      </c>
      <c r="P11" s="30">
        <f t="shared" si="2"/>
        <v>80.036299999999997</v>
      </c>
      <c r="Q11" s="17">
        <f t="shared" si="3"/>
        <v>-5.0287899999999997E-5</v>
      </c>
      <c r="R11" s="30">
        <f t="shared" si="4"/>
        <v>149.76900000000001</v>
      </c>
      <c r="S11" s="24">
        <f t="shared" si="4"/>
        <v>1.2147600000000001</v>
      </c>
      <c r="T11" s="30">
        <f t="shared" si="4"/>
        <v>148.989</v>
      </c>
      <c r="U11" s="24">
        <f t="shared" si="4"/>
        <v>8.06814E-2</v>
      </c>
      <c r="V11" s="22">
        <f>((O12*(Q13)^2)/S11)*T11</f>
        <v>7.3609951119006228E-2</v>
      </c>
    </row>
    <row r="12" spans="1:22" x14ac:dyDescent="0.6">
      <c r="B12" s="2">
        <v>140.33199999999999</v>
      </c>
      <c r="C12" s="1">
        <v>99812.6</v>
      </c>
      <c r="D12" s="2"/>
      <c r="E12" s="1"/>
      <c r="F12" s="2">
        <v>99.637</v>
      </c>
      <c r="G12" s="1">
        <v>-60.6526</v>
      </c>
      <c r="H12" s="2">
        <v>198.73</v>
      </c>
      <c r="I12" s="1">
        <v>1.3760600000000001</v>
      </c>
      <c r="J12" s="48">
        <v>199.85599999999999</v>
      </c>
      <c r="K12" s="48">
        <v>0.14301900000000001</v>
      </c>
      <c r="N12" s="30">
        <f t="shared" si="0"/>
        <v>140.33199999999999</v>
      </c>
      <c r="O12" s="21">
        <f t="shared" si="1"/>
        <v>99812.6</v>
      </c>
      <c r="P12" s="30">
        <f t="shared" si="2"/>
        <v>99.637</v>
      </c>
      <c r="Q12" s="17">
        <f t="shared" si="3"/>
        <v>-6.0652599999999996E-5</v>
      </c>
      <c r="R12" s="30">
        <f t="shared" si="4"/>
        <v>198.73</v>
      </c>
      <c r="S12" s="24">
        <f t="shared" si="4"/>
        <v>1.3760600000000001</v>
      </c>
      <c r="T12" s="30">
        <f t="shared" si="4"/>
        <v>199.85599999999999</v>
      </c>
      <c r="U12" s="24">
        <f t="shared" si="4"/>
        <v>0.14301900000000001</v>
      </c>
      <c r="V12" s="22">
        <f>((O13*(Q14)^2)/S12)*T12</f>
        <v>0.12356278253655371</v>
      </c>
    </row>
    <row r="13" spans="1:22" x14ac:dyDescent="0.6">
      <c r="B13" s="2">
        <v>179.995</v>
      </c>
      <c r="C13" s="1">
        <v>90195</v>
      </c>
      <c r="D13" s="2"/>
      <c r="E13" s="1"/>
      <c r="F13" s="2">
        <v>139.92699999999999</v>
      </c>
      <c r="G13" s="1">
        <v>-77.543199999999999</v>
      </c>
      <c r="H13" s="2">
        <v>248.922</v>
      </c>
      <c r="I13" s="1">
        <v>1.42841</v>
      </c>
      <c r="J13" s="2">
        <v>249.87200000000001</v>
      </c>
      <c r="K13" s="1">
        <v>0.228851</v>
      </c>
      <c r="N13" s="30">
        <f t="shared" si="0"/>
        <v>179.995</v>
      </c>
      <c r="O13" s="21">
        <f t="shared" si="1"/>
        <v>90195</v>
      </c>
      <c r="P13" s="30">
        <f t="shared" si="2"/>
        <v>139.92699999999999</v>
      </c>
      <c r="Q13" s="17">
        <f t="shared" si="3"/>
        <v>-7.75432E-5</v>
      </c>
      <c r="R13" s="30">
        <f t="shared" si="4"/>
        <v>248.922</v>
      </c>
      <c r="S13" s="24">
        <f t="shared" si="4"/>
        <v>1.42841</v>
      </c>
      <c r="T13" s="30">
        <f t="shared" si="4"/>
        <v>249.87200000000001</v>
      </c>
      <c r="U13" s="24">
        <f t="shared" si="4"/>
        <v>0.228851</v>
      </c>
      <c r="V13" s="22">
        <f>((O15*(Q16)^2)/S13)*T13</f>
        <v>0.23770066072129131</v>
      </c>
    </row>
    <row r="14" spans="1:22" x14ac:dyDescent="0.6">
      <c r="B14" s="2">
        <v>220.20400000000001</v>
      </c>
      <c r="C14" s="1">
        <v>83167.8</v>
      </c>
      <c r="D14" s="2"/>
      <c r="E14" s="1"/>
      <c r="F14" s="2">
        <v>179.673</v>
      </c>
      <c r="G14" s="1">
        <v>-97.120900000000006</v>
      </c>
      <c r="H14" s="48">
        <v>299.73</v>
      </c>
      <c r="I14" s="48">
        <v>1.4166799999999999</v>
      </c>
      <c r="J14" s="48">
        <v>299.44799999999998</v>
      </c>
      <c r="K14" s="48">
        <v>0.313448</v>
      </c>
      <c r="N14" s="30">
        <f t="shared" si="0"/>
        <v>220.20400000000001</v>
      </c>
      <c r="O14" s="21">
        <f t="shared" si="1"/>
        <v>83167.8</v>
      </c>
      <c r="P14" s="30">
        <f t="shared" si="2"/>
        <v>179.673</v>
      </c>
      <c r="Q14" s="17">
        <f t="shared" si="3"/>
        <v>-9.71209E-5</v>
      </c>
      <c r="R14" s="30">
        <f t="shared" si="4"/>
        <v>299.73</v>
      </c>
      <c r="S14" s="24">
        <f t="shared" si="4"/>
        <v>1.4166799999999999</v>
      </c>
      <c r="T14" s="30">
        <f t="shared" si="4"/>
        <v>299.44799999999998</v>
      </c>
      <c r="U14" s="24">
        <f t="shared" si="4"/>
        <v>0.313448</v>
      </c>
      <c r="V14" s="22">
        <f>((O16*(Q17)^2)/S14)*T14</f>
        <v>0.31241766332768955</v>
      </c>
    </row>
    <row r="15" spans="1:22" x14ac:dyDescent="0.6">
      <c r="B15" s="2">
        <v>259.87</v>
      </c>
      <c r="C15" s="1">
        <v>76142</v>
      </c>
      <c r="D15" s="2"/>
      <c r="E15" s="1"/>
      <c r="F15" s="2">
        <v>219.964</v>
      </c>
      <c r="G15" s="1">
        <v>-116.699</v>
      </c>
      <c r="H15" s="2"/>
      <c r="I15" s="1"/>
      <c r="J15" s="2"/>
      <c r="K15" s="1"/>
      <c r="N15" s="30">
        <f t="shared" si="0"/>
        <v>259.87</v>
      </c>
      <c r="O15" s="21">
        <f t="shared" si="1"/>
        <v>76142</v>
      </c>
      <c r="P15" s="30">
        <f t="shared" si="2"/>
        <v>219.964</v>
      </c>
      <c r="Q15" s="17">
        <f t="shared" si="3"/>
        <v>-1.1669899999999999E-4</v>
      </c>
      <c r="R15" s="30"/>
      <c r="S15" s="24"/>
      <c r="T15" s="30"/>
      <c r="U15" s="24"/>
    </row>
    <row r="16" spans="1:22" x14ac:dyDescent="0.6">
      <c r="B16" s="48">
        <v>300.08300000000003</v>
      </c>
      <c r="C16" s="48">
        <v>71706.5</v>
      </c>
      <c r="D16" s="2"/>
      <c r="E16" s="1"/>
      <c r="F16" s="2">
        <v>259.16500000000002</v>
      </c>
      <c r="G16" s="1">
        <v>-133.589</v>
      </c>
      <c r="H16" s="2"/>
      <c r="I16" s="1"/>
      <c r="J16" s="2"/>
      <c r="K16" s="1"/>
      <c r="N16" s="30">
        <f t="shared" si="0"/>
        <v>300.08300000000003</v>
      </c>
      <c r="O16" s="21">
        <f t="shared" si="1"/>
        <v>71706.5</v>
      </c>
      <c r="P16" s="30">
        <f t="shared" si="2"/>
        <v>259.16500000000002</v>
      </c>
      <c r="Q16" s="17">
        <f t="shared" si="3"/>
        <v>-1.3358899999999998E-4</v>
      </c>
      <c r="R16" s="30"/>
      <c r="S16" s="24"/>
      <c r="T16" s="30"/>
      <c r="U16" s="24"/>
    </row>
    <row r="17" spans="2:22" x14ac:dyDescent="0.6">
      <c r="B17" s="2"/>
      <c r="C17" s="1"/>
      <c r="D17" s="2"/>
      <c r="E17" s="1"/>
      <c r="F17" s="48">
        <v>299.45600000000002</v>
      </c>
      <c r="G17" s="48">
        <v>-143.57</v>
      </c>
      <c r="H17" s="2"/>
      <c r="I17" s="1"/>
      <c r="J17" s="2"/>
      <c r="K17" s="1"/>
      <c r="N17" s="30"/>
      <c r="O17" s="21"/>
      <c r="P17" s="30">
        <f t="shared" si="2"/>
        <v>299.45600000000002</v>
      </c>
      <c r="Q17" s="17">
        <f t="shared" si="3"/>
        <v>-1.4356999999999998E-4</v>
      </c>
      <c r="R17" s="30"/>
      <c r="S17" s="24"/>
      <c r="T17" s="30"/>
      <c r="U17" s="24"/>
      <c r="V17"/>
    </row>
    <row r="18" spans="2:22" x14ac:dyDescent="0.6">
      <c r="J18" t="s">
        <v>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10.5" style="22" bestFit="1" customWidth="1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21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13</v>
      </c>
      <c r="K8" s="12" t="s">
        <v>22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-51.312899999999999</v>
      </c>
      <c r="K9" s="4">
        <v>2.8101300000000001E-3</v>
      </c>
      <c r="N9" s="30"/>
      <c r="O9" s="21"/>
      <c r="P9" s="30"/>
      <c r="Q9" s="17"/>
      <c r="R9" s="30"/>
      <c r="S9" s="24"/>
      <c r="T9" s="30">
        <f>J9+273.15</f>
        <v>221.83709999999996</v>
      </c>
      <c r="U9" s="24">
        <f>K9*T9</f>
        <v>0.62339108982299996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-40.975700000000003</v>
      </c>
      <c r="K10" s="4">
        <v>2.8497399999999999E-3</v>
      </c>
      <c r="N10" s="30"/>
      <c r="O10" s="21"/>
      <c r="P10" s="30"/>
      <c r="Q10" s="17"/>
      <c r="R10" s="30"/>
      <c r="S10" s="24"/>
      <c r="T10" s="30">
        <f t="shared" ref="T10:T19" si="0">J10+273.15</f>
        <v>232.17429999999996</v>
      </c>
      <c r="U10" s="24">
        <f t="shared" ref="U10:U19" si="1">K10*T10</f>
        <v>0.66163638968199989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-29.657699999999998</v>
      </c>
      <c r="K11" s="1">
        <v>2.9244599999999998E-3</v>
      </c>
      <c r="N11" s="30"/>
      <c r="O11" s="21"/>
      <c r="P11" s="30"/>
      <c r="Q11" s="17"/>
      <c r="R11" s="30"/>
      <c r="S11" s="24"/>
      <c r="T11" s="30">
        <f t="shared" si="0"/>
        <v>243.49229999999997</v>
      </c>
      <c r="U11" s="24">
        <f t="shared" si="1"/>
        <v>0.71208349165799989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-22.222799999999999</v>
      </c>
      <c r="K12" s="1">
        <v>2.9664700000000001E-3</v>
      </c>
      <c r="N12" s="30"/>
      <c r="O12" s="21"/>
      <c r="P12" s="30"/>
      <c r="Q12" s="17"/>
      <c r="R12" s="30"/>
      <c r="S12" s="24"/>
      <c r="T12" s="30">
        <f t="shared" si="0"/>
        <v>250.92719999999997</v>
      </c>
      <c r="U12" s="24">
        <f t="shared" si="1"/>
        <v>0.74436801098399996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-10.5952</v>
      </c>
      <c r="K13" s="1">
        <v>3.0060600000000001E-3</v>
      </c>
      <c r="N13" s="30"/>
      <c r="O13" s="21"/>
      <c r="P13" s="30"/>
      <c r="Q13" s="17"/>
      <c r="R13" s="30"/>
      <c r="S13" s="24"/>
      <c r="T13" s="30">
        <f t="shared" si="0"/>
        <v>262.5548</v>
      </c>
      <c r="U13" s="24">
        <f t="shared" si="1"/>
        <v>0.789255482088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0.70021999999999995</v>
      </c>
      <c r="K14" s="1">
        <v>3.0198899999999999E-3</v>
      </c>
      <c r="N14" s="30"/>
      <c r="O14" s="21"/>
      <c r="P14" s="30"/>
      <c r="Q14" s="17"/>
      <c r="R14" s="30"/>
      <c r="S14" s="24"/>
      <c r="T14" s="30">
        <f t="shared" si="0"/>
        <v>273.85021999999998</v>
      </c>
      <c r="U14" s="24">
        <f t="shared" si="1"/>
        <v>0.82699754087579991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9.7384799999999991</v>
      </c>
      <c r="K15" s="1">
        <v>3.0360999999999999E-3</v>
      </c>
      <c r="N15" s="30"/>
      <c r="O15" s="21"/>
      <c r="P15" s="30"/>
      <c r="Q15" s="17"/>
      <c r="R15" s="30"/>
      <c r="S15" s="24"/>
      <c r="T15" s="30">
        <f t="shared" si="0"/>
        <v>282.88847999999996</v>
      </c>
      <c r="U15" s="24">
        <f t="shared" si="1"/>
        <v>0.85887771412799985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18.756799999999998</v>
      </c>
      <c r="K16" s="1">
        <v>2.9984600000000001E-3</v>
      </c>
      <c r="N16" s="30"/>
      <c r="O16" s="21"/>
      <c r="P16" s="30"/>
      <c r="Q16" s="17"/>
      <c r="R16" s="30"/>
      <c r="S16" s="24"/>
      <c r="T16" s="30">
        <f t="shared" si="0"/>
        <v>291.90679999999998</v>
      </c>
      <c r="U16" s="24">
        <f t="shared" si="1"/>
        <v>0.87527086352799999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30.0488</v>
      </c>
      <c r="K17" s="1">
        <v>3.0029200000000001E-3</v>
      </c>
      <c r="N17" s="30"/>
      <c r="O17" s="21"/>
      <c r="P17" s="30"/>
      <c r="Q17" s="17"/>
      <c r="R17" s="30"/>
      <c r="S17" s="24"/>
      <c r="T17" s="30">
        <f t="shared" si="0"/>
        <v>303.19880000000001</v>
      </c>
      <c r="U17" s="24">
        <f t="shared" si="1"/>
        <v>0.91048174049600006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41.6417</v>
      </c>
      <c r="K18" s="1">
        <v>2.9488299999999999E-3</v>
      </c>
      <c r="N18" s="30"/>
      <c r="O18" s="21"/>
      <c r="P18" s="30"/>
      <c r="Q18" s="17"/>
      <c r="R18" s="30"/>
      <c r="S18" s="24"/>
      <c r="T18" s="30">
        <f t="shared" si="0"/>
        <v>314.79169999999999</v>
      </c>
      <c r="U18" s="24">
        <f t="shared" si="1"/>
        <v>0.92826720871099999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50.981699999999996</v>
      </c>
      <c r="K19" s="1">
        <v>2.9088400000000002E-3</v>
      </c>
      <c r="N19" s="30"/>
      <c r="O19" s="21"/>
      <c r="P19" s="30"/>
      <c r="Q19" s="17"/>
      <c r="R19" s="30"/>
      <c r="S19" s="24"/>
      <c r="T19" s="30">
        <f t="shared" si="0"/>
        <v>324.13169999999997</v>
      </c>
      <c r="U19" s="24">
        <f t="shared" si="1"/>
        <v>0.94284725422799998</v>
      </c>
      <c r="V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299.67099999999999</v>
      </c>
      <c r="C9" s="47">
        <v>39742.800000000003</v>
      </c>
      <c r="D9" s="3"/>
      <c r="E9" s="4"/>
      <c r="F9" s="47">
        <v>300.08499999999998</v>
      </c>
      <c r="G9" s="47">
        <v>-142.66</v>
      </c>
      <c r="H9" s="47">
        <v>300</v>
      </c>
      <c r="I9" s="47">
        <v>0.55922300000000003</v>
      </c>
      <c r="J9" s="3">
        <v>301.483</v>
      </c>
      <c r="K9" s="4">
        <v>0.43172199999999999</v>
      </c>
      <c r="N9" s="30">
        <f>B9</f>
        <v>299.67099999999999</v>
      </c>
      <c r="O9" s="21">
        <f>C9</f>
        <v>39742.800000000003</v>
      </c>
      <c r="P9" s="30">
        <f>F9</f>
        <v>300.08499999999998</v>
      </c>
      <c r="Q9" s="17">
        <f>G9*0.000001</f>
        <v>-1.4265999999999999E-4</v>
      </c>
      <c r="R9" s="30">
        <f>H9</f>
        <v>300</v>
      </c>
      <c r="S9" s="24">
        <f>I9</f>
        <v>0.55922300000000003</v>
      </c>
      <c r="T9" s="30">
        <f>J9</f>
        <v>301.483</v>
      </c>
      <c r="U9" s="24">
        <f>K9</f>
        <v>0.43172199999999999</v>
      </c>
      <c r="V9" s="22">
        <f>((O9*(Q9)^2)/S9)*T9</f>
        <v>0.43605443083033141</v>
      </c>
    </row>
    <row r="10" spans="1:22" x14ac:dyDescent="0.6">
      <c r="B10" s="47">
        <v>325.17899999999997</v>
      </c>
      <c r="C10" s="47">
        <v>40184.300000000003</v>
      </c>
      <c r="D10" s="3"/>
      <c r="E10" s="4"/>
      <c r="F10" s="3">
        <v>324.96600000000001</v>
      </c>
      <c r="G10" s="4">
        <v>-147.93899999999999</v>
      </c>
      <c r="H10" s="3">
        <v>325.214</v>
      </c>
      <c r="I10" s="4">
        <v>0.55922300000000003</v>
      </c>
      <c r="J10" s="3">
        <v>325.36099999999999</v>
      </c>
      <c r="K10" s="4">
        <v>0.50966699999999998</v>
      </c>
      <c r="N10" s="30">
        <f t="shared" ref="N10:N13" si="0">B10</f>
        <v>325.17899999999997</v>
      </c>
      <c r="O10" s="21">
        <f t="shared" ref="O10:O13" si="1">C10</f>
        <v>40184.300000000003</v>
      </c>
      <c r="P10" s="30">
        <f t="shared" ref="P10:P13" si="2">F10</f>
        <v>324.96600000000001</v>
      </c>
      <c r="Q10" s="17">
        <f t="shared" ref="Q10:Q13" si="3">G10*0.000001</f>
        <v>-1.4793899999999998E-4</v>
      </c>
      <c r="R10" s="30">
        <f t="shared" ref="R10:U13" si="4">H10</f>
        <v>325.214</v>
      </c>
      <c r="S10" s="24">
        <f t="shared" si="4"/>
        <v>0.55922300000000003</v>
      </c>
      <c r="T10" s="30">
        <f t="shared" si="4"/>
        <v>325.36099999999999</v>
      </c>
      <c r="U10" s="24">
        <f t="shared" si="4"/>
        <v>0.50966699999999998</v>
      </c>
      <c r="V10" s="22">
        <f t="shared" ref="V10:V13" si="5">((O10*(Q10)^2)/S10)*T10</f>
        <v>0.51168446779576182</v>
      </c>
    </row>
    <row r="11" spans="1:22" x14ac:dyDescent="0.6">
      <c r="B11" s="48">
        <v>350.28199999999998</v>
      </c>
      <c r="C11" s="48">
        <v>40948.199999999997</v>
      </c>
      <c r="D11" s="2"/>
      <c r="E11" s="1"/>
      <c r="F11" s="2">
        <v>350.05500000000001</v>
      </c>
      <c r="G11" s="1">
        <v>-151.16399999999999</v>
      </c>
      <c r="H11" s="2">
        <v>349.57299999999998</v>
      </c>
      <c r="I11" s="1">
        <v>0.60582499999999995</v>
      </c>
      <c r="J11" s="2">
        <v>350.48</v>
      </c>
      <c r="K11" s="1">
        <v>0.52932400000000002</v>
      </c>
      <c r="N11" s="30">
        <f t="shared" si="0"/>
        <v>350.28199999999998</v>
      </c>
      <c r="O11" s="21">
        <f t="shared" si="1"/>
        <v>40948.199999999997</v>
      </c>
      <c r="P11" s="30">
        <f t="shared" si="2"/>
        <v>350.05500000000001</v>
      </c>
      <c r="Q11" s="17">
        <f t="shared" si="3"/>
        <v>-1.5116399999999999E-4</v>
      </c>
      <c r="R11" s="30">
        <f t="shared" si="4"/>
        <v>349.57299999999998</v>
      </c>
      <c r="S11" s="24">
        <f t="shared" si="4"/>
        <v>0.60582499999999995</v>
      </c>
      <c r="T11" s="30">
        <f t="shared" si="4"/>
        <v>350.48</v>
      </c>
      <c r="U11" s="24">
        <f t="shared" si="4"/>
        <v>0.52932400000000002</v>
      </c>
      <c r="V11" s="22">
        <f t="shared" si="5"/>
        <v>0.54131195140757127</v>
      </c>
    </row>
    <row r="12" spans="1:22" x14ac:dyDescent="0.6">
      <c r="B12" s="48">
        <v>375.18200000000002</v>
      </c>
      <c r="C12" s="48">
        <v>41390.699999999997</v>
      </c>
      <c r="D12" s="2"/>
      <c r="E12" s="1"/>
      <c r="F12" s="2">
        <v>374.95400000000001</v>
      </c>
      <c r="G12" s="1">
        <v>-151.42099999999999</v>
      </c>
      <c r="H12" s="2">
        <v>375.214</v>
      </c>
      <c r="I12" s="1">
        <v>0.60582499999999995</v>
      </c>
      <c r="J12" s="2">
        <v>375.61099999999999</v>
      </c>
      <c r="K12" s="1">
        <v>0.56936900000000001</v>
      </c>
      <c r="N12" s="30">
        <f t="shared" si="0"/>
        <v>375.18200000000002</v>
      </c>
      <c r="O12" s="21">
        <f t="shared" si="1"/>
        <v>41390.699999999997</v>
      </c>
      <c r="P12" s="30">
        <f t="shared" si="2"/>
        <v>374.95400000000001</v>
      </c>
      <c r="Q12" s="17">
        <f t="shared" si="3"/>
        <v>-1.5142099999999997E-4</v>
      </c>
      <c r="R12" s="30">
        <f t="shared" si="4"/>
        <v>375.214</v>
      </c>
      <c r="S12" s="24">
        <f t="shared" si="4"/>
        <v>0.60582499999999995</v>
      </c>
      <c r="T12" s="30">
        <f t="shared" si="4"/>
        <v>375.61099999999999</v>
      </c>
      <c r="U12" s="24">
        <f t="shared" si="4"/>
        <v>0.56936900000000001</v>
      </c>
      <c r="V12" s="22">
        <f t="shared" si="5"/>
        <v>0.58839111034393143</v>
      </c>
    </row>
    <row r="13" spans="1:22" x14ac:dyDescent="0.6">
      <c r="B13" s="48">
        <v>400.08100000000002</v>
      </c>
      <c r="C13" s="48">
        <v>41511.5</v>
      </c>
      <c r="D13" s="2"/>
      <c r="E13" s="1"/>
      <c r="F13" s="48">
        <v>400.04700000000003</v>
      </c>
      <c r="G13" s="48">
        <v>-153.619</v>
      </c>
      <c r="H13" s="48">
        <v>400</v>
      </c>
      <c r="I13" s="48">
        <v>0.61359200000000003</v>
      </c>
      <c r="J13" s="2">
        <v>399.89699999999999</v>
      </c>
      <c r="K13" s="1">
        <v>0.61817599999999995</v>
      </c>
      <c r="N13" s="30">
        <f t="shared" si="0"/>
        <v>400.08100000000002</v>
      </c>
      <c r="O13" s="21">
        <f t="shared" si="1"/>
        <v>41511.5</v>
      </c>
      <c r="P13" s="30">
        <f t="shared" si="2"/>
        <v>400.04700000000003</v>
      </c>
      <c r="Q13" s="17">
        <f t="shared" si="3"/>
        <v>-1.5361899999999999E-4</v>
      </c>
      <c r="R13" s="30">
        <f t="shared" si="4"/>
        <v>400</v>
      </c>
      <c r="S13" s="24">
        <f t="shared" si="4"/>
        <v>0.61359200000000003</v>
      </c>
      <c r="T13" s="30">
        <f t="shared" si="4"/>
        <v>399.89699999999999</v>
      </c>
      <c r="U13" s="24">
        <f t="shared" si="4"/>
        <v>0.61817599999999995</v>
      </c>
      <c r="V13" s="22">
        <f t="shared" si="5"/>
        <v>0.63844979453496886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5" max="5" width="10.25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24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296.48</v>
      </c>
      <c r="E9" s="47">
        <v>23.632300000000001</v>
      </c>
      <c r="F9" s="47">
        <v>299.721</v>
      </c>
      <c r="G9" s="47">
        <v>270.23500000000001</v>
      </c>
      <c r="H9" s="47">
        <v>297.459</v>
      </c>
      <c r="I9" s="47">
        <v>0.83851100000000001</v>
      </c>
      <c r="J9" s="47">
        <v>298.46199999999999</v>
      </c>
      <c r="K9" s="47">
        <v>1.08571</v>
      </c>
      <c r="N9" s="30">
        <f>D9</f>
        <v>296.48</v>
      </c>
      <c r="O9" s="21">
        <f>1/(E9*10^(-6))</f>
        <v>42314.967227057881</v>
      </c>
      <c r="P9" s="30">
        <f>F9</f>
        <v>299.721</v>
      </c>
      <c r="Q9" s="17">
        <f>G9*0.000001</f>
        <v>2.7023500000000002E-4</v>
      </c>
      <c r="R9" s="30">
        <f>H9</f>
        <v>297.459</v>
      </c>
      <c r="S9" s="24">
        <f>I9</f>
        <v>0.83851100000000001</v>
      </c>
      <c r="T9" s="30">
        <f>J9</f>
        <v>298.46199999999999</v>
      </c>
      <c r="U9" s="24">
        <f>K9</f>
        <v>1.08571</v>
      </c>
      <c r="V9" s="22">
        <f>((O9*(Q9)^2)/S9)*T9</f>
        <v>1.0999108422233048</v>
      </c>
    </row>
    <row r="10" spans="1:22" x14ac:dyDescent="0.6">
      <c r="B10" s="3"/>
      <c r="C10" s="4"/>
      <c r="D10" s="3">
        <v>323.14400000000001</v>
      </c>
      <c r="E10" s="4">
        <v>25.247499999999999</v>
      </c>
      <c r="F10" s="3">
        <v>324.64699999999999</v>
      </c>
      <c r="G10" s="4">
        <v>273.69400000000002</v>
      </c>
      <c r="H10" s="3">
        <v>322.23899999999998</v>
      </c>
      <c r="I10" s="4">
        <v>0.82920899999999997</v>
      </c>
      <c r="J10" s="3">
        <v>322.56400000000002</v>
      </c>
      <c r="K10" s="4">
        <v>1.14476</v>
      </c>
      <c r="N10" s="30">
        <f t="shared" ref="N10:N15" si="0">D10</f>
        <v>323.14400000000001</v>
      </c>
      <c r="O10" s="21">
        <f t="shared" ref="O10:O15" si="1">1/(E10*10^(-6))</f>
        <v>39607.881968511734</v>
      </c>
      <c r="P10" s="30">
        <f t="shared" ref="P10:P15" si="2">F10</f>
        <v>324.64699999999999</v>
      </c>
      <c r="Q10" s="17">
        <f t="shared" ref="Q10:Q15" si="3">G10*0.000001</f>
        <v>2.73694E-4</v>
      </c>
      <c r="R10" s="30">
        <f t="shared" ref="R10:U15" si="4">H10</f>
        <v>322.23899999999998</v>
      </c>
      <c r="S10" s="24">
        <f t="shared" si="4"/>
        <v>0.82920899999999997</v>
      </c>
      <c r="T10" s="30">
        <f t="shared" si="4"/>
        <v>322.56400000000002</v>
      </c>
      <c r="U10" s="24">
        <f t="shared" si="4"/>
        <v>1.14476</v>
      </c>
      <c r="V10" s="22">
        <f t="shared" ref="V10:V15" si="5">((O10*(Q10)^2)/S10)*T10</f>
        <v>1.1541547985059453</v>
      </c>
    </row>
    <row r="11" spans="1:22" x14ac:dyDescent="0.6">
      <c r="B11" s="2"/>
      <c r="C11" s="1"/>
      <c r="D11" s="2">
        <v>372.23500000000001</v>
      </c>
      <c r="E11" s="1">
        <v>30.352799999999998</v>
      </c>
      <c r="F11" s="2">
        <v>375.85399999999998</v>
      </c>
      <c r="G11" s="1">
        <v>271.17200000000003</v>
      </c>
      <c r="H11" s="2">
        <v>372.69200000000001</v>
      </c>
      <c r="I11" s="1">
        <v>0.83922799999999997</v>
      </c>
      <c r="J11" s="2">
        <v>372.82100000000003</v>
      </c>
      <c r="K11" s="1">
        <v>1.0723800000000001</v>
      </c>
      <c r="N11" s="30">
        <f t="shared" si="0"/>
        <v>372.23500000000001</v>
      </c>
      <c r="O11" s="21">
        <f t="shared" si="1"/>
        <v>32945.889670804674</v>
      </c>
      <c r="P11" s="30">
        <f t="shared" si="2"/>
        <v>375.85399999999998</v>
      </c>
      <c r="Q11" s="17">
        <f t="shared" si="3"/>
        <v>2.7117200000000003E-4</v>
      </c>
      <c r="R11" s="30">
        <f t="shared" si="4"/>
        <v>372.69200000000001</v>
      </c>
      <c r="S11" s="24">
        <f t="shared" si="4"/>
        <v>0.83922799999999997</v>
      </c>
      <c r="T11" s="30">
        <f t="shared" si="4"/>
        <v>372.82100000000003</v>
      </c>
      <c r="U11" s="24">
        <f t="shared" si="4"/>
        <v>1.0723800000000001</v>
      </c>
      <c r="V11" s="22">
        <f t="shared" si="5"/>
        <v>1.0762454537842867</v>
      </c>
    </row>
    <row r="12" spans="1:22" x14ac:dyDescent="0.6">
      <c r="B12" s="2"/>
      <c r="C12" s="1"/>
      <c r="D12" s="2">
        <v>422.74799999999999</v>
      </c>
      <c r="E12" s="1">
        <v>34.051400000000001</v>
      </c>
      <c r="F12" s="2">
        <v>425.07799999999997</v>
      </c>
      <c r="G12" s="1">
        <v>251.14599999999999</v>
      </c>
      <c r="H12" s="2">
        <v>422.11599999999999</v>
      </c>
      <c r="I12" s="1">
        <v>0.91361999999999999</v>
      </c>
      <c r="J12" s="2">
        <v>423.077</v>
      </c>
      <c r="K12" s="1">
        <v>0.84571399999999997</v>
      </c>
      <c r="N12" s="30">
        <f t="shared" si="0"/>
        <v>422.74799999999999</v>
      </c>
      <c r="O12" s="21">
        <f t="shared" si="1"/>
        <v>29367.368155200671</v>
      </c>
      <c r="P12" s="30">
        <f t="shared" si="2"/>
        <v>425.07799999999997</v>
      </c>
      <c r="Q12" s="17">
        <f t="shared" si="3"/>
        <v>2.51146E-4</v>
      </c>
      <c r="R12" s="30">
        <f t="shared" si="4"/>
        <v>422.11599999999999</v>
      </c>
      <c r="S12" s="24">
        <f t="shared" si="4"/>
        <v>0.91361999999999999</v>
      </c>
      <c r="T12" s="30">
        <f t="shared" si="4"/>
        <v>423.077</v>
      </c>
      <c r="U12" s="24">
        <f t="shared" si="4"/>
        <v>0.84571399999999997</v>
      </c>
      <c r="V12" s="22">
        <f t="shared" si="5"/>
        <v>0.85777103457484793</v>
      </c>
    </row>
    <row r="13" spans="1:22" x14ac:dyDescent="0.6">
      <c r="B13" s="2"/>
      <c r="C13" s="1"/>
      <c r="D13" s="2">
        <v>472.82</v>
      </c>
      <c r="E13" s="1">
        <v>35.739899999999999</v>
      </c>
      <c r="F13" s="2">
        <v>474.69299999999998</v>
      </c>
      <c r="G13" s="1">
        <v>217.64400000000001</v>
      </c>
      <c r="H13" s="2">
        <v>471.91</v>
      </c>
      <c r="I13" s="1">
        <v>1.05359</v>
      </c>
      <c r="J13" s="2">
        <v>472.82100000000003</v>
      </c>
      <c r="K13" s="1">
        <v>0.59619</v>
      </c>
      <c r="N13" s="30">
        <f t="shared" si="0"/>
        <v>472.82</v>
      </c>
      <c r="O13" s="21">
        <f t="shared" si="1"/>
        <v>27979.932792201434</v>
      </c>
      <c r="P13" s="30">
        <f t="shared" si="2"/>
        <v>474.69299999999998</v>
      </c>
      <c r="Q13" s="17">
        <f t="shared" si="3"/>
        <v>2.1764399999999999E-4</v>
      </c>
      <c r="R13" s="30">
        <f t="shared" si="4"/>
        <v>471.91</v>
      </c>
      <c r="S13" s="24">
        <f t="shared" si="4"/>
        <v>1.05359</v>
      </c>
      <c r="T13" s="30">
        <f t="shared" si="4"/>
        <v>472.82100000000003</v>
      </c>
      <c r="U13" s="24">
        <f t="shared" si="4"/>
        <v>0.59619</v>
      </c>
      <c r="V13" s="22">
        <f t="shared" si="5"/>
        <v>0.59479208728062194</v>
      </c>
    </row>
    <row r="14" spans="1:22" x14ac:dyDescent="0.6">
      <c r="B14" s="2"/>
      <c r="C14" s="1"/>
      <c r="D14" s="2">
        <v>521.51099999999997</v>
      </c>
      <c r="E14" s="1">
        <v>35.551900000000003</v>
      </c>
      <c r="F14" s="2">
        <v>525.17499999999995</v>
      </c>
      <c r="G14" s="1">
        <v>172.011</v>
      </c>
      <c r="H14" s="2">
        <v>522.10599999999999</v>
      </c>
      <c r="I14" s="1">
        <v>1.2388699999999999</v>
      </c>
      <c r="J14" s="2">
        <v>522.56399999999996</v>
      </c>
      <c r="K14" s="1">
        <v>0.358095</v>
      </c>
      <c r="N14" s="30">
        <f t="shared" si="0"/>
        <v>521.51099999999997</v>
      </c>
      <c r="O14" s="21">
        <f t="shared" si="1"/>
        <v>28127.891898885853</v>
      </c>
      <c r="P14" s="30">
        <f t="shared" si="2"/>
        <v>525.17499999999995</v>
      </c>
      <c r="Q14" s="17">
        <f t="shared" si="3"/>
        <v>1.7201099999999999E-4</v>
      </c>
      <c r="R14" s="30">
        <f t="shared" si="4"/>
        <v>522.10599999999999</v>
      </c>
      <c r="S14" s="24">
        <f t="shared" si="4"/>
        <v>1.2388699999999999</v>
      </c>
      <c r="T14" s="30">
        <f t="shared" si="4"/>
        <v>522.56399999999996</v>
      </c>
      <c r="U14" s="24">
        <f t="shared" si="4"/>
        <v>0.358095</v>
      </c>
      <c r="V14" s="22">
        <f t="shared" si="5"/>
        <v>0.35104547287283461</v>
      </c>
    </row>
    <row r="15" spans="1:22" x14ac:dyDescent="0.6">
      <c r="B15" s="2"/>
      <c r="C15" s="1"/>
      <c r="D15" s="48">
        <v>571.63400000000001</v>
      </c>
      <c r="E15" s="48">
        <v>33.354300000000002</v>
      </c>
      <c r="F15" s="48">
        <v>574.28300000000002</v>
      </c>
      <c r="G15" s="48">
        <v>132.22399999999999</v>
      </c>
      <c r="H15" s="48">
        <v>572.77300000000002</v>
      </c>
      <c r="I15" s="48">
        <v>1.42177</v>
      </c>
      <c r="J15" s="48">
        <v>573.33299999999997</v>
      </c>
      <c r="K15" s="48">
        <v>0.21142900000000001</v>
      </c>
      <c r="N15" s="30">
        <f t="shared" si="0"/>
        <v>571.63400000000001</v>
      </c>
      <c r="O15" s="21">
        <f t="shared" si="1"/>
        <v>29981.141861768949</v>
      </c>
      <c r="P15" s="30">
        <f t="shared" si="2"/>
        <v>574.28300000000002</v>
      </c>
      <c r="Q15" s="17">
        <f t="shared" si="3"/>
        <v>1.3222399999999999E-4</v>
      </c>
      <c r="R15" s="30">
        <f t="shared" si="4"/>
        <v>572.77300000000002</v>
      </c>
      <c r="S15" s="24">
        <f t="shared" si="4"/>
        <v>1.42177</v>
      </c>
      <c r="T15" s="30">
        <f t="shared" si="4"/>
        <v>573.33299999999997</v>
      </c>
      <c r="U15" s="24">
        <f t="shared" si="4"/>
        <v>0.21142900000000001</v>
      </c>
      <c r="V15" s="22">
        <f t="shared" si="5"/>
        <v>0.21137145903301702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W125"/>
  <sheetViews>
    <sheetView topLeftCell="A6" workbookViewId="0">
      <selection activeCell="M18" sqref="M1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7" t="s">
        <v>3</v>
      </c>
      <c r="C7" s="6" t="s">
        <v>8</v>
      </c>
      <c r="D7" s="7" t="s">
        <v>3</v>
      </c>
      <c r="E7" s="6" t="s">
        <v>1</v>
      </c>
      <c r="F7" s="7" t="s">
        <v>3</v>
      </c>
      <c r="G7" s="6" t="s">
        <v>26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4</v>
      </c>
      <c r="C8" s="10" t="s">
        <v>27</v>
      </c>
      <c r="D8" s="44" t="s">
        <v>4</v>
      </c>
      <c r="E8" s="43" t="s">
        <v>14</v>
      </c>
      <c r="F8" s="11" t="s">
        <v>4</v>
      </c>
      <c r="G8" s="10" t="s">
        <v>16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82">
        <v>5.4669897516580699</v>
      </c>
      <c r="C9" s="82">
        <v>40.715025236553799</v>
      </c>
      <c r="D9" s="83">
        <v>4.9461001902346302</v>
      </c>
      <c r="E9" s="83">
        <v>-8.3720930232558199</v>
      </c>
      <c r="F9" s="2">
        <v>8.2812999999999999</v>
      </c>
      <c r="G9" s="1">
        <v>1.4255E-2</v>
      </c>
      <c r="H9" s="2">
        <v>8.4404699999999995</v>
      </c>
      <c r="I9" s="1">
        <v>0.15652199999999999</v>
      </c>
      <c r="J9" s="3">
        <v>4.7629999999999999</v>
      </c>
      <c r="K9" s="4">
        <v>2.8405599999999998E-3</v>
      </c>
      <c r="N9" s="30">
        <f>B9</f>
        <v>5.4669897516580699</v>
      </c>
      <c r="O9" s="21">
        <f>1/(C9*10^(-6))</f>
        <v>24560.957390791536</v>
      </c>
      <c r="P9" s="30">
        <f>D9</f>
        <v>4.9461001902346302</v>
      </c>
      <c r="Q9" s="17">
        <f>E9*0.000001</f>
        <v>-8.3720930232558197E-6</v>
      </c>
      <c r="R9" s="30">
        <f>(F9+H9)/2</f>
        <v>8.3608849999999997</v>
      </c>
      <c r="S9" s="24">
        <f>G9+I9</f>
        <v>0.17077699999999998</v>
      </c>
      <c r="T9" s="30">
        <f>J9</f>
        <v>4.7629999999999999</v>
      </c>
      <c r="U9" s="24">
        <f>K9</f>
        <v>2.8405599999999998E-3</v>
      </c>
      <c r="V9" s="22">
        <f>((O9*(Q9)^2)/S9)*T9</f>
        <v>4.8013634645931419E-5</v>
      </c>
    </row>
    <row r="10" spans="1:22" x14ac:dyDescent="0.6">
      <c r="B10" s="82">
        <v>9.7967557096731905</v>
      </c>
      <c r="C10" s="82">
        <v>40.109323661387499</v>
      </c>
      <c r="D10" s="83">
        <v>7.2289156626505999</v>
      </c>
      <c r="E10" s="83">
        <v>-12.790697674418499</v>
      </c>
      <c r="F10" s="2">
        <v>33.616599999999998</v>
      </c>
      <c r="G10" s="1">
        <v>5.1020299999999998E-2</v>
      </c>
      <c r="H10" s="2">
        <v>34.225499999999997</v>
      </c>
      <c r="I10" s="1">
        <v>0.59534500000000001</v>
      </c>
      <c r="J10" s="3">
        <v>14.9223</v>
      </c>
      <c r="K10" s="4">
        <v>2.8878599999999999E-3</v>
      </c>
      <c r="N10" s="30">
        <f t="shared" ref="N10:N30" si="0">B10</f>
        <v>9.7967557096731905</v>
      </c>
      <c r="O10" s="21">
        <f t="shared" ref="O10:O30" si="1">1/(C10*10^(-6))</f>
        <v>24931.858947366931</v>
      </c>
      <c r="P10" s="30">
        <f t="shared" ref="P10:P30" si="2">D10</f>
        <v>7.2289156626505999</v>
      </c>
      <c r="Q10" s="17">
        <f t="shared" ref="Q10:Q30" si="3">E10*0.000001</f>
        <v>-1.27906976744185E-5</v>
      </c>
      <c r="R10" s="30">
        <f t="shared" ref="R10:R24" si="4">(F10+H10)/2</f>
        <v>33.921049999999994</v>
      </c>
      <c r="S10" s="24">
        <f t="shared" ref="S10:S25" si="5">G10+I10</f>
        <v>0.64636530000000003</v>
      </c>
      <c r="T10" s="30">
        <f t="shared" ref="T10:T34" si="6">J10</f>
        <v>14.9223</v>
      </c>
      <c r="U10" s="24">
        <f t="shared" ref="U10:U34" si="7">K10</f>
        <v>2.8878599999999999E-3</v>
      </c>
    </row>
    <row r="11" spans="1:22" x14ac:dyDescent="0.6">
      <c r="B11" s="83">
        <v>13.6131470410525</v>
      </c>
      <c r="C11" s="83">
        <v>39.8664623948452</v>
      </c>
      <c r="D11" s="83">
        <v>12.5554850982878</v>
      </c>
      <c r="E11" s="83">
        <v>-20.930232558139501</v>
      </c>
      <c r="F11" s="2">
        <v>44.813600000000001</v>
      </c>
      <c r="G11" s="1">
        <v>6.9423200000000004E-2</v>
      </c>
      <c r="H11" s="2">
        <v>44.820500000000003</v>
      </c>
      <c r="I11" s="1">
        <v>0.60138499999999995</v>
      </c>
      <c r="J11" s="2">
        <v>25.080500000000001</v>
      </c>
      <c r="K11" s="1">
        <v>4.3317900000000003E-3</v>
      </c>
      <c r="N11" s="30">
        <f t="shared" si="0"/>
        <v>13.6131470410525</v>
      </c>
      <c r="O11" s="21">
        <f t="shared" si="1"/>
        <v>25083.740566087992</v>
      </c>
      <c r="P11" s="30">
        <f t="shared" si="2"/>
        <v>12.5554850982878</v>
      </c>
      <c r="Q11" s="17">
        <f t="shared" si="3"/>
        <v>-2.0930232558139498E-5</v>
      </c>
      <c r="R11" s="30">
        <f t="shared" si="4"/>
        <v>44.817050000000002</v>
      </c>
      <c r="S11" s="24">
        <f t="shared" si="5"/>
        <v>0.67080819999999997</v>
      </c>
      <c r="T11" s="30">
        <f t="shared" si="6"/>
        <v>25.080500000000001</v>
      </c>
      <c r="U11" s="24">
        <f t="shared" si="7"/>
        <v>4.3317900000000003E-3</v>
      </c>
    </row>
    <row r="12" spans="1:22" x14ac:dyDescent="0.6">
      <c r="B12" s="83">
        <v>18.380192283621199</v>
      </c>
      <c r="C12" s="83">
        <v>39.896020217794202</v>
      </c>
      <c r="D12" s="83">
        <v>18.2625237793278</v>
      </c>
      <c r="E12" s="83">
        <v>-29.302325581395301</v>
      </c>
      <c r="F12" s="2">
        <v>58.356699999999996</v>
      </c>
      <c r="G12" s="1">
        <v>8.1608200000000006E-2</v>
      </c>
      <c r="H12" s="2">
        <v>57.152500000000003</v>
      </c>
      <c r="I12" s="1">
        <v>0.58265800000000001</v>
      </c>
      <c r="J12" s="2">
        <v>35.239800000000002</v>
      </c>
      <c r="K12" s="1">
        <v>4.3790799999999996E-3</v>
      </c>
      <c r="N12" s="30">
        <f t="shared" si="0"/>
        <v>18.380192283621199</v>
      </c>
      <c r="O12" s="21">
        <f t="shared" si="1"/>
        <v>25065.156738465495</v>
      </c>
      <c r="P12" s="30">
        <f t="shared" si="2"/>
        <v>18.2625237793278</v>
      </c>
      <c r="Q12" s="17">
        <f t="shared" si="3"/>
        <v>-2.9302325581395301E-5</v>
      </c>
      <c r="R12" s="30">
        <f t="shared" si="4"/>
        <v>57.754599999999996</v>
      </c>
      <c r="S12" s="24">
        <f t="shared" si="5"/>
        <v>0.66426620000000003</v>
      </c>
      <c r="T12" s="30">
        <f t="shared" si="6"/>
        <v>35.239800000000002</v>
      </c>
      <c r="U12" s="24">
        <f t="shared" si="7"/>
        <v>4.3790799999999996E-3</v>
      </c>
    </row>
    <row r="13" spans="1:22" x14ac:dyDescent="0.6">
      <c r="B13" s="83">
        <v>25.6554987989723</v>
      </c>
      <c r="C13" s="83">
        <v>39.893993670018403</v>
      </c>
      <c r="D13" s="83">
        <v>25.681674064679701</v>
      </c>
      <c r="E13" s="83">
        <v>-37.674418604651102</v>
      </c>
      <c r="F13" s="2">
        <v>68.956299999999999</v>
      </c>
      <c r="G13" s="1">
        <v>9.1771900000000003E-2</v>
      </c>
      <c r="H13" s="2">
        <v>71.253799999999998</v>
      </c>
      <c r="I13" s="1">
        <v>0.56803099999999995</v>
      </c>
      <c r="J13" s="2">
        <v>44.201500000000003</v>
      </c>
      <c r="K13" s="1">
        <v>7.2140800000000003E-3</v>
      </c>
      <c r="N13" s="30">
        <f t="shared" si="0"/>
        <v>25.6554987989723</v>
      </c>
      <c r="O13" s="21">
        <f t="shared" si="1"/>
        <v>25066.430006267623</v>
      </c>
      <c r="P13" s="30">
        <f t="shared" si="2"/>
        <v>25.681674064679701</v>
      </c>
      <c r="Q13" s="17">
        <f t="shared" si="3"/>
        <v>-3.7674418604651097E-5</v>
      </c>
      <c r="R13" s="30">
        <f t="shared" si="4"/>
        <v>70.105050000000006</v>
      </c>
      <c r="S13" s="24">
        <f t="shared" si="5"/>
        <v>0.65980289999999997</v>
      </c>
      <c r="T13" s="30">
        <f t="shared" si="6"/>
        <v>44.201500000000003</v>
      </c>
      <c r="U13" s="24">
        <f t="shared" si="7"/>
        <v>7.2140800000000003E-3</v>
      </c>
    </row>
    <row r="14" spans="1:22" x14ac:dyDescent="0.6">
      <c r="B14" s="83">
        <v>34.644430271855299</v>
      </c>
      <c r="C14" s="83">
        <v>40.142186168215297</v>
      </c>
      <c r="D14" s="83">
        <v>34.051997463538299</v>
      </c>
      <c r="E14" s="83">
        <v>-47.674418604651201</v>
      </c>
      <c r="F14" s="2">
        <v>78.386300000000006</v>
      </c>
      <c r="G14" s="1">
        <v>0.108137</v>
      </c>
      <c r="H14" s="2">
        <v>84.176299999999998</v>
      </c>
      <c r="I14" s="1">
        <v>0.55135900000000004</v>
      </c>
      <c r="J14" s="2">
        <v>55.552500000000002</v>
      </c>
      <c r="K14" s="1">
        <v>1.14568E-2</v>
      </c>
      <c r="N14" s="30">
        <f t="shared" si="0"/>
        <v>34.644430271855299</v>
      </c>
      <c r="O14" s="21">
        <f t="shared" si="1"/>
        <v>24911.448415128998</v>
      </c>
      <c r="P14" s="30">
        <f t="shared" si="2"/>
        <v>34.051997463538299</v>
      </c>
      <c r="Q14" s="17">
        <f t="shared" si="3"/>
        <v>-4.7674418604651198E-5</v>
      </c>
      <c r="R14" s="30">
        <f t="shared" si="4"/>
        <v>81.281300000000002</v>
      </c>
      <c r="S14" s="24">
        <f t="shared" si="5"/>
        <v>0.65949600000000008</v>
      </c>
      <c r="T14" s="30">
        <f t="shared" si="6"/>
        <v>55.552500000000002</v>
      </c>
      <c r="U14" s="24">
        <f t="shared" si="7"/>
        <v>1.14568E-2</v>
      </c>
    </row>
    <row r="15" spans="1:22" x14ac:dyDescent="0.6">
      <c r="B15" s="83">
        <v>44.705643935555699</v>
      </c>
      <c r="C15" s="83">
        <v>40.724341819005403</v>
      </c>
      <c r="D15" s="83">
        <v>44.134432466708901</v>
      </c>
      <c r="E15" s="83">
        <v>-58.139534883720899</v>
      </c>
      <c r="F15" s="2">
        <v>93.700999999999993</v>
      </c>
      <c r="G15" s="1">
        <v>0.12648300000000001</v>
      </c>
      <c r="H15" s="2">
        <v>97.682500000000005</v>
      </c>
      <c r="I15" s="1">
        <v>0.530555</v>
      </c>
      <c r="J15" s="2">
        <v>69.289100000000005</v>
      </c>
      <c r="K15" s="1">
        <v>2.1297300000000002E-2</v>
      </c>
      <c r="N15" s="30">
        <f t="shared" si="0"/>
        <v>44.705643935555699</v>
      </c>
      <c r="O15" s="21">
        <f t="shared" si="1"/>
        <v>24555.338535473049</v>
      </c>
      <c r="P15" s="30">
        <f t="shared" si="2"/>
        <v>44.134432466708901</v>
      </c>
      <c r="Q15" s="17">
        <f t="shared" si="3"/>
        <v>-5.8139534883720893E-5</v>
      </c>
      <c r="R15" s="30">
        <f t="shared" si="4"/>
        <v>95.691749999999999</v>
      </c>
      <c r="S15" s="24">
        <f t="shared" si="5"/>
        <v>0.65703800000000001</v>
      </c>
      <c r="T15" s="30">
        <f t="shared" si="6"/>
        <v>69.289100000000005</v>
      </c>
      <c r="U15" s="24">
        <f t="shared" si="7"/>
        <v>2.1297300000000002E-2</v>
      </c>
    </row>
    <row r="16" spans="1:22" x14ac:dyDescent="0.6">
      <c r="B16" s="83">
        <v>56.481674643714904</v>
      </c>
      <c r="C16" s="83">
        <v>41.723847102930698</v>
      </c>
      <c r="D16" s="83">
        <v>55.928979074191503</v>
      </c>
      <c r="E16" s="83">
        <v>-68.139534883720998</v>
      </c>
      <c r="F16" s="2">
        <v>121.973</v>
      </c>
      <c r="G16" s="1">
        <v>0.159085</v>
      </c>
      <c r="H16" s="2">
        <v>125.88</v>
      </c>
      <c r="I16" s="1">
        <v>0.49717699999999998</v>
      </c>
      <c r="J16" s="2">
        <v>82.430499999999995</v>
      </c>
      <c r="K16" s="1">
        <v>2.8341600000000002E-2</v>
      </c>
      <c r="N16" s="30">
        <f t="shared" si="0"/>
        <v>56.481674643714904</v>
      </c>
      <c r="O16" s="21">
        <f t="shared" si="1"/>
        <v>23967.109205751061</v>
      </c>
      <c r="P16" s="30">
        <f t="shared" si="2"/>
        <v>55.928979074191503</v>
      </c>
      <c r="Q16" s="17">
        <f t="shared" si="3"/>
        <v>-6.8139534883720994E-5</v>
      </c>
      <c r="R16" s="30">
        <f t="shared" si="4"/>
        <v>123.9265</v>
      </c>
      <c r="S16" s="24">
        <f t="shared" si="5"/>
        <v>0.65626200000000001</v>
      </c>
      <c r="T16" s="30">
        <f t="shared" si="6"/>
        <v>82.430499999999995</v>
      </c>
      <c r="U16" s="24">
        <f t="shared" si="7"/>
        <v>2.8341600000000002E-2</v>
      </c>
    </row>
    <row r="17" spans="2:23" x14ac:dyDescent="0.6">
      <c r="B17" s="83">
        <v>69.113027721981396</v>
      </c>
      <c r="C17" s="83">
        <v>42.639548675889401</v>
      </c>
      <c r="D17" s="83">
        <v>69.435637285986004</v>
      </c>
      <c r="E17" s="83">
        <v>-82.558139534883693</v>
      </c>
      <c r="F17" s="2">
        <v>135.518</v>
      </c>
      <c r="G17" s="1">
        <v>0.17333200000000001</v>
      </c>
      <c r="H17" s="2">
        <v>139.40299999999999</v>
      </c>
      <c r="I17" s="1">
        <v>0.49080600000000002</v>
      </c>
      <c r="J17" s="2">
        <v>97.357600000000005</v>
      </c>
      <c r="K17" s="1">
        <v>4.3774100000000003E-2</v>
      </c>
      <c r="N17" s="30">
        <f t="shared" si="0"/>
        <v>69.113027721981396</v>
      </c>
      <c r="O17" s="21">
        <f t="shared" si="1"/>
        <v>23452.405831055421</v>
      </c>
      <c r="P17" s="30">
        <f t="shared" si="2"/>
        <v>69.435637285986004</v>
      </c>
      <c r="Q17" s="17">
        <f t="shared" si="3"/>
        <v>-8.2558139534883693E-5</v>
      </c>
      <c r="R17" s="30">
        <f t="shared" si="4"/>
        <v>137.4605</v>
      </c>
      <c r="S17" s="24">
        <f t="shared" si="5"/>
        <v>0.66413800000000001</v>
      </c>
      <c r="T17" s="30">
        <f t="shared" si="6"/>
        <v>97.357600000000005</v>
      </c>
      <c r="U17" s="24">
        <f t="shared" si="7"/>
        <v>4.3774100000000003E-2</v>
      </c>
      <c r="V17"/>
    </row>
    <row r="18" spans="2:23" x14ac:dyDescent="0.6">
      <c r="B18" s="83">
        <v>83.888349138419102</v>
      </c>
      <c r="C18" s="83">
        <v>44.139611260453101</v>
      </c>
      <c r="D18" s="83">
        <v>83.132530120481903</v>
      </c>
      <c r="E18" s="83">
        <v>-95.348837209302303</v>
      </c>
      <c r="F18" s="2">
        <v>148.471</v>
      </c>
      <c r="G18" s="1">
        <v>0.18346299999999999</v>
      </c>
      <c r="H18" s="2">
        <v>152.91999999999999</v>
      </c>
      <c r="I18" s="1">
        <v>0.48031000000000001</v>
      </c>
      <c r="J18" s="2">
        <v>111.089</v>
      </c>
      <c r="K18" s="1">
        <v>5.92011E-2</v>
      </c>
      <c r="N18" s="30">
        <f t="shared" si="0"/>
        <v>83.888349138419102</v>
      </c>
      <c r="O18" s="21">
        <f t="shared" si="1"/>
        <v>22655.387563323431</v>
      </c>
      <c r="P18" s="30">
        <f t="shared" si="2"/>
        <v>83.132530120481903</v>
      </c>
      <c r="Q18" s="17">
        <f t="shared" si="3"/>
        <v>-9.5348837209302301E-5</v>
      </c>
      <c r="R18" s="30">
        <f t="shared" si="4"/>
        <v>150.69549999999998</v>
      </c>
      <c r="S18" s="24">
        <f t="shared" si="5"/>
        <v>0.66377299999999995</v>
      </c>
      <c r="T18" s="30">
        <f t="shared" si="6"/>
        <v>111.089</v>
      </c>
      <c r="U18" s="24">
        <f t="shared" si="7"/>
        <v>5.92011E-2</v>
      </c>
      <c r="V18"/>
    </row>
    <row r="19" spans="2:23" x14ac:dyDescent="0.6">
      <c r="B19" s="83">
        <v>97.376216673719696</v>
      </c>
      <c r="C19" s="83">
        <v>45.138639709607602</v>
      </c>
      <c r="D19" s="83">
        <v>96.829422954977801</v>
      </c>
      <c r="E19" s="83">
        <v>-107.20930232558101</v>
      </c>
      <c r="F19" s="2">
        <v>175.56399999999999</v>
      </c>
      <c r="G19" s="1">
        <v>0.21401800000000001</v>
      </c>
      <c r="H19" s="2">
        <v>181.72499999999999</v>
      </c>
      <c r="I19" s="1">
        <v>0.46342</v>
      </c>
      <c r="J19" s="2">
        <v>124.818</v>
      </c>
      <c r="K19" s="1">
        <v>7.8817899999999996E-2</v>
      </c>
      <c r="N19" s="30">
        <f t="shared" si="0"/>
        <v>97.376216673719696</v>
      </c>
      <c r="O19" s="21">
        <f t="shared" si="1"/>
        <v>22153.968449943201</v>
      </c>
      <c r="P19" s="30">
        <f t="shared" si="2"/>
        <v>96.829422954977801</v>
      </c>
      <c r="Q19" s="17">
        <f t="shared" si="3"/>
        <v>-1.07209302325581E-4</v>
      </c>
      <c r="R19" s="30">
        <f t="shared" si="4"/>
        <v>178.64449999999999</v>
      </c>
      <c r="S19" s="24">
        <f t="shared" si="5"/>
        <v>0.67743799999999998</v>
      </c>
      <c r="T19" s="30">
        <f t="shared" si="6"/>
        <v>124.818</v>
      </c>
      <c r="U19" s="24">
        <f t="shared" si="7"/>
        <v>7.8817899999999996E-2</v>
      </c>
      <c r="V19"/>
    </row>
    <row r="20" spans="2:23" x14ac:dyDescent="0.6">
      <c r="B20" s="83">
        <v>111.29502363312299</v>
      </c>
      <c r="C20" s="83">
        <v>46.555375417975398</v>
      </c>
      <c r="D20" s="83">
        <v>111.09701965757699</v>
      </c>
      <c r="E20" s="83">
        <v>-118.60465116279001</v>
      </c>
      <c r="F20" s="2">
        <v>207.95500000000001</v>
      </c>
      <c r="G20" s="1">
        <v>0.24862500000000001</v>
      </c>
      <c r="H20" s="2">
        <v>211.13900000000001</v>
      </c>
      <c r="I20" s="1">
        <v>0.46507700000000002</v>
      </c>
      <c r="J20" s="2">
        <v>138.542</v>
      </c>
      <c r="K20" s="1">
        <v>0.10262499999999999</v>
      </c>
      <c r="N20" s="30">
        <f t="shared" si="0"/>
        <v>111.29502363312299</v>
      </c>
      <c r="O20" s="21">
        <f t="shared" si="1"/>
        <v>21479.796715674041</v>
      </c>
      <c r="P20" s="30">
        <f t="shared" si="2"/>
        <v>111.09701965757699</v>
      </c>
      <c r="Q20" s="17">
        <f t="shared" si="3"/>
        <v>-1.1860465116278999E-4</v>
      </c>
      <c r="R20" s="30">
        <f t="shared" si="4"/>
        <v>209.54700000000003</v>
      </c>
      <c r="S20" s="24">
        <f t="shared" si="5"/>
        <v>0.71370200000000006</v>
      </c>
      <c r="T20" s="30">
        <f t="shared" si="6"/>
        <v>138.542</v>
      </c>
      <c r="U20" s="24">
        <f t="shared" si="7"/>
        <v>0.10262499999999999</v>
      </c>
      <c r="V20"/>
    </row>
    <row r="21" spans="2:23" x14ac:dyDescent="0.6">
      <c r="B21" s="83">
        <v>125.212638505599</v>
      </c>
      <c r="C21" s="83">
        <v>47.804980539180903</v>
      </c>
      <c r="D21" s="83">
        <v>124.79391249207301</v>
      </c>
      <c r="E21" s="83">
        <v>-130</v>
      </c>
      <c r="F21" s="2">
        <v>239.15899999999999</v>
      </c>
      <c r="G21" s="1">
        <v>0.27293800000000001</v>
      </c>
      <c r="H21" s="2">
        <v>238.80600000000001</v>
      </c>
      <c r="I21" s="1">
        <v>0.48325400000000002</v>
      </c>
      <c r="J21" s="48">
        <v>152.86600000000001</v>
      </c>
      <c r="K21" s="48">
        <v>0.12503800000000001</v>
      </c>
      <c r="N21" s="30">
        <f t="shared" si="0"/>
        <v>125.212638505599</v>
      </c>
      <c r="O21" s="21">
        <f t="shared" si="1"/>
        <v>20918.322499481015</v>
      </c>
      <c r="P21" s="30">
        <f t="shared" si="2"/>
        <v>124.79391249207301</v>
      </c>
      <c r="Q21" s="17">
        <f t="shared" si="3"/>
        <v>-1.2999999999999999E-4</v>
      </c>
      <c r="R21" s="30">
        <f t="shared" si="4"/>
        <v>238.98250000000002</v>
      </c>
      <c r="S21" s="24">
        <f t="shared" si="5"/>
        <v>0.75619199999999998</v>
      </c>
      <c r="T21" s="30">
        <f t="shared" si="6"/>
        <v>152.86600000000001</v>
      </c>
      <c r="U21" s="24">
        <f t="shared" si="7"/>
        <v>0.12503800000000001</v>
      </c>
      <c r="V21"/>
    </row>
    <row r="22" spans="2:23" x14ac:dyDescent="0.6">
      <c r="B22" s="83">
        <v>139.344232981468</v>
      </c>
      <c r="C22" s="83">
        <v>49.054526056039997</v>
      </c>
      <c r="D22" s="83">
        <v>139.06150919467299</v>
      </c>
      <c r="E22" s="83">
        <v>-141.39534883720901</v>
      </c>
      <c r="F22" s="2">
        <v>263.29199999999997</v>
      </c>
      <c r="G22" s="1">
        <v>0.28704000000000002</v>
      </c>
      <c r="H22" s="2">
        <v>265.87799999999999</v>
      </c>
      <c r="I22" s="1">
        <v>0.495253</v>
      </c>
      <c r="J22" s="2">
        <v>167.18199999999999</v>
      </c>
      <c r="K22" s="1">
        <v>0.15583</v>
      </c>
      <c r="N22" s="30">
        <f t="shared" si="0"/>
        <v>139.344232981468</v>
      </c>
      <c r="O22" s="21">
        <f t="shared" si="1"/>
        <v>20385.478780441135</v>
      </c>
      <c r="P22" s="30">
        <f t="shared" si="2"/>
        <v>139.06150919467299</v>
      </c>
      <c r="Q22" s="17">
        <f t="shared" si="3"/>
        <v>-1.4139534883720901E-4</v>
      </c>
      <c r="R22" s="30">
        <f t="shared" si="4"/>
        <v>264.58499999999998</v>
      </c>
      <c r="S22" s="24">
        <f t="shared" si="5"/>
        <v>0.78229300000000002</v>
      </c>
      <c r="T22" s="30">
        <f t="shared" si="6"/>
        <v>167.18199999999999</v>
      </c>
      <c r="U22" s="24">
        <f t="shared" si="7"/>
        <v>0.15583</v>
      </c>
      <c r="V22"/>
    </row>
    <row r="23" spans="2:23" x14ac:dyDescent="0.6">
      <c r="B23" s="83">
        <v>153.47642350080099</v>
      </c>
      <c r="C23" s="83">
        <v>50.3876368664803</v>
      </c>
      <c r="D23" s="83">
        <v>153.13887127457099</v>
      </c>
      <c r="E23" s="83">
        <v>-151.62790697674399</v>
      </c>
      <c r="F23" s="2">
        <v>279.19099999999997</v>
      </c>
      <c r="G23" s="1">
        <v>0.30125400000000002</v>
      </c>
      <c r="H23" s="2">
        <v>280.59100000000001</v>
      </c>
      <c r="I23" s="1">
        <v>0.50123600000000001</v>
      </c>
      <c r="J23" s="2">
        <v>180.90100000000001</v>
      </c>
      <c r="K23" s="1">
        <v>0.18662000000000001</v>
      </c>
      <c r="N23" s="30">
        <f t="shared" si="0"/>
        <v>153.47642350080099</v>
      </c>
      <c r="O23" s="21">
        <f t="shared" si="1"/>
        <v>19846.138104270507</v>
      </c>
      <c r="P23" s="30">
        <f t="shared" si="2"/>
        <v>153.13887127457099</v>
      </c>
      <c r="Q23" s="17">
        <f t="shared" si="3"/>
        <v>-1.5162790697674397E-4</v>
      </c>
      <c r="R23" s="30">
        <f t="shared" si="4"/>
        <v>279.89099999999996</v>
      </c>
      <c r="S23" s="24">
        <f t="shared" si="5"/>
        <v>0.80249000000000004</v>
      </c>
      <c r="T23" s="30">
        <f t="shared" si="6"/>
        <v>180.90100000000001</v>
      </c>
      <c r="U23" s="24">
        <f t="shared" si="7"/>
        <v>0.18662000000000001</v>
      </c>
      <c r="V23" s="22">
        <f>((O25*(Q25)^2)/S19)*T23</f>
        <v>0.15058540037700108</v>
      </c>
      <c r="W23" s="77">
        <f>U23/V23-1</f>
        <v>0.23929676803185296</v>
      </c>
    </row>
    <row r="24" spans="2:23" x14ac:dyDescent="0.6">
      <c r="B24" s="83">
        <v>167.82080549313599</v>
      </c>
      <c r="C24" s="83">
        <v>51.469992191830599</v>
      </c>
      <c r="D24" s="83">
        <v>167.977171845275</v>
      </c>
      <c r="E24" s="83">
        <v>-163.255813953488</v>
      </c>
      <c r="F24" s="2">
        <v>295.66800000000001</v>
      </c>
      <c r="G24" s="1">
        <v>0.30721300000000001</v>
      </c>
      <c r="H24" s="2">
        <v>295.88200000000001</v>
      </c>
      <c r="I24" s="1">
        <v>0.49896400000000002</v>
      </c>
      <c r="J24" s="2">
        <v>195.214</v>
      </c>
      <c r="K24" s="1">
        <v>0.22160299999999999</v>
      </c>
      <c r="N24" s="30">
        <f t="shared" si="0"/>
        <v>167.82080549313599</v>
      </c>
      <c r="O24" s="21">
        <f t="shared" si="1"/>
        <v>19428.796419338134</v>
      </c>
      <c r="P24" s="30">
        <f t="shared" si="2"/>
        <v>167.977171845275</v>
      </c>
      <c r="Q24" s="17">
        <f t="shared" si="3"/>
        <v>-1.6325581395348801E-4</v>
      </c>
      <c r="R24" s="30">
        <f t="shared" si="4"/>
        <v>295.77499999999998</v>
      </c>
      <c r="S24" s="24">
        <f t="shared" si="5"/>
        <v>0.80617700000000003</v>
      </c>
      <c r="T24" s="30">
        <f t="shared" si="6"/>
        <v>195.214</v>
      </c>
      <c r="U24" s="24">
        <f t="shared" si="7"/>
        <v>0.22160299999999999</v>
      </c>
      <c r="V24"/>
    </row>
    <row r="25" spans="2:23" x14ac:dyDescent="0.6">
      <c r="B25" s="83">
        <v>181.95299601246899</v>
      </c>
      <c r="C25" s="83">
        <v>52.803103002270902</v>
      </c>
      <c r="D25" s="83">
        <v>181.67406467977099</v>
      </c>
      <c r="E25" s="83">
        <v>-172.558139534883</v>
      </c>
      <c r="F25" s="55">
        <v>312.15199999999999</v>
      </c>
      <c r="G25" s="55">
        <v>0.31935799999999998</v>
      </c>
      <c r="H25" s="2">
        <v>305.88</v>
      </c>
      <c r="I25">
        <v>0.49676500000000001</v>
      </c>
      <c r="J25" s="2">
        <v>209.52799999999999</v>
      </c>
      <c r="K25" s="1">
        <v>0.255189</v>
      </c>
      <c r="N25" s="30">
        <f t="shared" si="0"/>
        <v>181.95299601246899</v>
      </c>
      <c r="O25" s="21">
        <f t="shared" si="1"/>
        <v>18938.280955893693</v>
      </c>
      <c r="P25" s="30">
        <f t="shared" si="2"/>
        <v>181.67406467977099</v>
      </c>
      <c r="Q25" s="17">
        <f t="shared" si="3"/>
        <v>-1.7255813953488298E-4</v>
      </c>
      <c r="R25" s="30">
        <f>(F25+H25)/2</f>
        <v>309.01599999999996</v>
      </c>
      <c r="S25" s="24">
        <f t="shared" si="5"/>
        <v>0.81612299999999993</v>
      </c>
      <c r="T25" s="30">
        <f t="shared" si="6"/>
        <v>209.52799999999999</v>
      </c>
      <c r="U25" s="24">
        <f t="shared" si="7"/>
        <v>0.255189</v>
      </c>
      <c r="V25" s="22">
        <f>((O27*(Q27)^2)/S20)*T25</f>
        <v>0.20043282161742687</v>
      </c>
      <c r="W25" s="77">
        <f>U25/V25-1</f>
        <v>0.27318967991723508</v>
      </c>
    </row>
    <row r="26" spans="2:23" x14ac:dyDescent="0.6">
      <c r="B26" s="83">
        <v>196.085782575265</v>
      </c>
      <c r="C26" s="83">
        <v>54.2197791062924</v>
      </c>
      <c r="D26" s="83">
        <v>195.941661382371</v>
      </c>
      <c r="E26" s="83">
        <v>-184.65116279069699</v>
      </c>
      <c r="F26" s="2"/>
      <c r="G26" s="1"/>
      <c r="H26" s="2"/>
      <c r="I26" s="1"/>
      <c r="J26" s="2">
        <v>223.83799999999999</v>
      </c>
      <c r="K26" s="1">
        <v>0.29296499999999998</v>
      </c>
      <c r="N26" s="30">
        <f t="shared" si="0"/>
        <v>196.085782575265</v>
      </c>
      <c r="O26" s="21">
        <f t="shared" si="1"/>
        <v>18443.453966118177</v>
      </c>
      <c r="P26" s="30">
        <f t="shared" si="2"/>
        <v>195.941661382371</v>
      </c>
      <c r="Q26" s="17">
        <f t="shared" si="3"/>
        <v>-1.8465116279069697E-4</v>
      </c>
      <c r="R26" s="30"/>
      <c r="S26" s="24"/>
      <c r="T26" s="30">
        <f t="shared" si="6"/>
        <v>223.83799999999999</v>
      </c>
      <c r="U26" s="24">
        <f t="shared" si="7"/>
        <v>0.29296499999999998</v>
      </c>
      <c r="V26"/>
    </row>
    <row r="27" spans="2:23" x14ac:dyDescent="0.6">
      <c r="B27" s="83">
        <v>210.21380079035299</v>
      </c>
      <c r="C27" s="83">
        <v>54.967932861664202</v>
      </c>
      <c r="D27" s="83">
        <v>210.01902346227001</v>
      </c>
      <c r="E27" s="83">
        <v>-193.720930232558</v>
      </c>
      <c r="F27" s="2"/>
      <c r="G27" s="1"/>
      <c r="H27" s="2"/>
      <c r="I27" s="1"/>
      <c r="J27" s="2">
        <v>237.55500000000001</v>
      </c>
      <c r="K27" s="1">
        <v>0.326548</v>
      </c>
      <c r="N27" s="30">
        <f t="shared" si="0"/>
        <v>210.21380079035299</v>
      </c>
      <c r="O27" s="21">
        <f t="shared" si="1"/>
        <v>18192.425072935956</v>
      </c>
      <c r="P27" s="30">
        <f t="shared" si="2"/>
        <v>210.01902346227001</v>
      </c>
      <c r="Q27" s="17">
        <f t="shared" si="3"/>
        <v>-1.9372093023255798E-4</v>
      </c>
      <c r="R27" s="30"/>
      <c r="S27" s="24"/>
      <c r="T27" s="30">
        <f t="shared" si="6"/>
        <v>237.55500000000001</v>
      </c>
      <c r="U27" s="24">
        <f t="shared" si="7"/>
        <v>0.326548</v>
      </c>
      <c r="V27"/>
    </row>
    <row r="28" spans="2:23" x14ac:dyDescent="0.6">
      <c r="B28" s="83">
        <v>224.55818278268799</v>
      </c>
      <c r="C28" s="83">
        <v>56.050288187014601</v>
      </c>
      <c r="D28" s="83">
        <v>223.906150919467</v>
      </c>
      <c r="E28" s="83">
        <v>-205.11627906976699</v>
      </c>
      <c r="F28" s="2"/>
      <c r="G28" s="1"/>
      <c r="H28" s="2"/>
      <c r="I28" s="1"/>
      <c r="J28" s="2">
        <v>251.262</v>
      </c>
      <c r="K28" s="1">
        <v>0.37130400000000002</v>
      </c>
      <c r="N28" s="30">
        <f t="shared" si="0"/>
        <v>224.55818278268799</v>
      </c>
      <c r="O28" s="21">
        <f t="shared" si="1"/>
        <v>17841.121470481114</v>
      </c>
      <c r="P28" s="30">
        <f t="shared" si="2"/>
        <v>223.906150919467</v>
      </c>
      <c r="Q28" s="17">
        <f t="shared" si="3"/>
        <v>-2.0511627906976698E-4</v>
      </c>
      <c r="R28" s="30"/>
      <c r="S28" s="24"/>
      <c r="T28" s="30">
        <f t="shared" si="6"/>
        <v>251.262</v>
      </c>
      <c r="U28" s="24">
        <f t="shared" si="7"/>
        <v>0.37130400000000002</v>
      </c>
      <c r="V28"/>
    </row>
    <row r="29" spans="2:23" x14ac:dyDescent="0.6">
      <c r="B29" s="83">
        <v>238.68739308470299</v>
      </c>
      <c r="C29" s="83">
        <v>56.965572529548801</v>
      </c>
      <c r="D29" s="83">
        <v>238.36398224476801</v>
      </c>
      <c r="E29" s="83">
        <v>-214.41860465116201</v>
      </c>
      <c r="F29" s="2"/>
      <c r="G29" s="1"/>
      <c r="H29" s="2"/>
      <c r="I29" s="1"/>
      <c r="J29" s="2">
        <v>264.97300000000001</v>
      </c>
      <c r="K29" s="1">
        <v>0.41047400000000001</v>
      </c>
      <c r="N29" s="30">
        <f t="shared" si="0"/>
        <v>238.68739308470299</v>
      </c>
      <c r="O29" s="21">
        <f t="shared" si="1"/>
        <v>17554.462381314377</v>
      </c>
      <c r="P29" s="30">
        <f t="shared" si="2"/>
        <v>238.36398224476801</v>
      </c>
      <c r="Q29" s="17">
        <f t="shared" si="3"/>
        <v>-2.14418604651162E-4</v>
      </c>
      <c r="R29" s="30"/>
      <c r="S29" s="24"/>
      <c r="T29" s="30">
        <f t="shared" si="6"/>
        <v>264.97300000000001</v>
      </c>
      <c r="U29" s="24">
        <f t="shared" si="7"/>
        <v>0.41047400000000001</v>
      </c>
      <c r="V29"/>
    </row>
    <row r="30" spans="2:23" x14ac:dyDescent="0.6">
      <c r="B30" s="83">
        <v>251.96008892968399</v>
      </c>
      <c r="C30" s="83">
        <v>57.797529995887302</v>
      </c>
      <c r="D30" s="83">
        <v>251.49017121116</v>
      </c>
      <c r="E30" s="83">
        <v>-224.41860465116201</v>
      </c>
      <c r="F30" s="2"/>
      <c r="G30" s="1"/>
      <c r="H30" s="2"/>
      <c r="I30" s="1"/>
      <c r="J30" s="2">
        <v>279.274</v>
      </c>
      <c r="K30" s="1">
        <v>0.45942300000000003</v>
      </c>
      <c r="N30" s="31">
        <f t="shared" si="0"/>
        <v>251.96008892968399</v>
      </c>
      <c r="O30" s="21">
        <f t="shared" si="1"/>
        <v>17301.77743012819</v>
      </c>
      <c r="P30" s="30">
        <f t="shared" si="2"/>
        <v>251.49017121116</v>
      </c>
      <c r="Q30" s="17">
        <f t="shared" si="3"/>
        <v>-2.24418604651162E-4</v>
      </c>
      <c r="R30" s="30"/>
      <c r="S30" s="24"/>
      <c r="T30" s="30">
        <f t="shared" si="6"/>
        <v>279.274</v>
      </c>
      <c r="U30" s="24">
        <f t="shared" si="7"/>
        <v>0.45942300000000003</v>
      </c>
      <c r="V30" s="22">
        <f>((O32*(Q32)^2)/S24)*T30</f>
        <v>0.35134699334817882</v>
      </c>
      <c r="W30" s="77">
        <f>U30/V30-1</f>
        <v>0.30760475739924642</v>
      </c>
    </row>
    <row r="31" spans="2:23" x14ac:dyDescent="0.6">
      <c r="B31" s="83">
        <v>266.51427822116699</v>
      </c>
      <c r="C31" s="83">
        <v>58.294868661822797</v>
      </c>
      <c r="D31" s="83">
        <v>266.138237159163</v>
      </c>
      <c r="E31" s="83">
        <v>-234.18604651162701</v>
      </c>
      <c r="F31" s="2"/>
      <c r="G31" s="1"/>
      <c r="H31" s="2"/>
      <c r="I31" s="1"/>
      <c r="J31" s="2">
        <v>288.80500000000001</v>
      </c>
      <c r="K31" s="1">
        <v>0.49577900000000003</v>
      </c>
      <c r="N31" s="31">
        <f t="shared" ref="N31:N36" si="8">B31</f>
        <v>266.51427822116699</v>
      </c>
      <c r="O31" s="21">
        <f t="shared" ref="O31:O36" si="9">1/(C31*10^(-6))</f>
        <v>17154.168504969944</v>
      </c>
      <c r="P31" s="30">
        <f t="shared" ref="P31:P36" si="10">D31</f>
        <v>266.138237159163</v>
      </c>
      <c r="Q31" s="17">
        <f t="shared" ref="Q31:Q36" si="11">E31*0.000001</f>
        <v>-2.3418604651162701E-4</v>
      </c>
      <c r="R31" s="30"/>
      <c r="S31" s="24"/>
      <c r="T31" s="30">
        <f t="shared" si="6"/>
        <v>288.80500000000001</v>
      </c>
      <c r="U31" s="24">
        <f t="shared" si="7"/>
        <v>0.49577900000000003</v>
      </c>
    </row>
    <row r="32" spans="2:23" x14ac:dyDescent="0.6">
      <c r="B32" s="83">
        <v>280.21493327293399</v>
      </c>
      <c r="C32" s="83">
        <v>59.126706919468504</v>
      </c>
      <c r="D32" s="83">
        <v>279.83512999365797</v>
      </c>
      <c r="E32" s="83">
        <v>-244.88372093023199</v>
      </c>
      <c r="F32" s="2"/>
      <c r="G32" s="1"/>
      <c r="H32" s="2"/>
      <c r="I32" s="1"/>
      <c r="J32" s="2">
        <v>294.76</v>
      </c>
      <c r="K32" s="1">
        <v>0.52094700000000005</v>
      </c>
      <c r="N32" s="31">
        <f t="shared" si="8"/>
        <v>280.21493327293399</v>
      </c>
      <c r="O32" s="21">
        <f t="shared" si="9"/>
        <v>16912.830970986015</v>
      </c>
      <c r="P32" s="30">
        <f t="shared" si="10"/>
        <v>279.83512999365797</v>
      </c>
      <c r="Q32" s="17">
        <f t="shared" si="11"/>
        <v>-2.4488372093023195E-4</v>
      </c>
      <c r="R32" s="31"/>
      <c r="S32" s="25"/>
      <c r="T32" s="30">
        <f t="shared" si="6"/>
        <v>294.76</v>
      </c>
      <c r="U32" s="24">
        <f t="shared" si="7"/>
        <v>0.52094700000000005</v>
      </c>
    </row>
    <row r="33" spans="2:23" x14ac:dyDescent="0.6">
      <c r="B33" s="83">
        <v>289.84461146906801</v>
      </c>
      <c r="C33" s="83">
        <v>59.207590017464</v>
      </c>
      <c r="D33" s="83">
        <v>289.72733037412797</v>
      </c>
      <c r="E33" s="83">
        <v>-250.93023255813901</v>
      </c>
      <c r="F33" s="2"/>
      <c r="G33" s="1"/>
      <c r="H33" s="2"/>
      <c r="I33" s="1"/>
      <c r="J33" s="2">
        <v>300.12400000000002</v>
      </c>
      <c r="K33" s="1">
        <v>0.53773099999999996</v>
      </c>
      <c r="N33" s="31">
        <f t="shared" si="8"/>
        <v>289.84461146906801</v>
      </c>
      <c r="O33" s="21">
        <f t="shared" si="9"/>
        <v>16889.72646420903</v>
      </c>
      <c r="P33" s="30">
        <f t="shared" si="10"/>
        <v>289.72733037412797</v>
      </c>
      <c r="Q33" s="17">
        <f t="shared" si="11"/>
        <v>-2.5093023255813899E-4</v>
      </c>
      <c r="R33" s="31"/>
      <c r="S33" s="25"/>
      <c r="T33" s="30">
        <f t="shared" si="6"/>
        <v>300.12400000000002</v>
      </c>
      <c r="U33" s="24">
        <f t="shared" si="7"/>
        <v>0.53773099999999996</v>
      </c>
      <c r="V33" s="22">
        <f>((O35*(Q35)^2)/S25)*T33</f>
        <v>0.41108976698108107</v>
      </c>
      <c r="W33" s="77">
        <f>U33/V33-1</f>
        <v>0.30806223650112674</v>
      </c>
    </row>
    <row r="34" spans="2:23" x14ac:dyDescent="0.6">
      <c r="B34" s="83">
        <v>296.69255482109702</v>
      </c>
      <c r="C34" s="83">
        <v>59.289247971962098</v>
      </c>
      <c r="D34" s="83">
        <v>296.57577679137597</v>
      </c>
      <c r="E34" s="83">
        <v>-255.81395348837199</v>
      </c>
      <c r="F34" s="2"/>
      <c r="G34" s="1"/>
      <c r="H34" s="2"/>
      <c r="I34" s="1"/>
      <c r="J34" s="48">
        <v>303.69600000000003</v>
      </c>
      <c r="K34" s="48">
        <v>0.55311100000000002</v>
      </c>
      <c r="N34" s="31">
        <f t="shared" si="8"/>
        <v>296.69255482109702</v>
      </c>
      <c r="O34" s="21">
        <f t="shared" si="9"/>
        <v>16866.464564922469</v>
      </c>
      <c r="P34" s="30">
        <f t="shared" si="10"/>
        <v>296.57577679137597</v>
      </c>
      <c r="Q34" s="17">
        <f t="shared" si="11"/>
        <v>-2.55813953488372E-4</v>
      </c>
      <c r="R34" s="31"/>
      <c r="S34" s="25"/>
      <c r="T34" s="30">
        <f t="shared" si="6"/>
        <v>303.69600000000003</v>
      </c>
      <c r="U34" s="24">
        <f t="shared" si="7"/>
        <v>0.55311100000000002</v>
      </c>
      <c r="V34" s="22">
        <f>((O36*(Q36)^2)/S25)*T34</f>
        <v>0.42446019052279121</v>
      </c>
      <c r="W34" s="77">
        <f>U34/V34-1</f>
        <v>0.30309275722360352</v>
      </c>
    </row>
    <row r="35" spans="2:23" x14ac:dyDescent="0.6">
      <c r="B35" s="83">
        <v>301.18612649234302</v>
      </c>
      <c r="C35" s="83">
        <v>59.287996280688802</v>
      </c>
      <c r="D35" s="83">
        <v>300.38046924540203</v>
      </c>
      <c r="E35" s="83">
        <v>-257.44186046511601</v>
      </c>
      <c r="F35" s="2"/>
      <c r="G35" s="1"/>
      <c r="H35" s="2"/>
      <c r="I35" s="1"/>
      <c r="J35" s="2"/>
      <c r="K35" s="1"/>
      <c r="N35" s="31">
        <f t="shared" si="8"/>
        <v>301.18612649234302</v>
      </c>
      <c r="O35" s="21">
        <f t="shared" si="9"/>
        <v>16866.820650603073</v>
      </c>
      <c r="P35" s="30">
        <f t="shared" si="10"/>
        <v>300.38046924540203</v>
      </c>
      <c r="Q35" s="17">
        <f t="shared" si="11"/>
        <v>-2.5744186046511601E-4</v>
      </c>
      <c r="R35" s="31"/>
      <c r="S35" s="25"/>
      <c r="T35" s="31"/>
      <c r="U35" s="25"/>
    </row>
    <row r="36" spans="2:23" x14ac:dyDescent="0.6">
      <c r="B36" s="83">
        <v>305.46631460366001</v>
      </c>
      <c r="C36" s="83">
        <v>59.370369487342998</v>
      </c>
      <c r="D36" s="83">
        <v>304.18516169942899</v>
      </c>
      <c r="E36" s="83">
        <v>-260.232558139535</v>
      </c>
      <c r="F36" s="2"/>
      <c r="G36" s="1"/>
      <c r="H36" s="2"/>
      <c r="I36" s="1"/>
      <c r="J36" s="2"/>
      <c r="K36" s="1"/>
      <c r="N36" s="31">
        <f t="shared" si="8"/>
        <v>305.46631460366001</v>
      </c>
      <c r="O36" s="21">
        <f t="shared" si="9"/>
        <v>16843.418840659015</v>
      </c>
      <c r="P36" s="30">
        <f t="shared" si="10"/>
        <v>304.18516169942899</v>
      </c>
      <c r="Q36" s="17">
        <f t="shared" si="11"/>
        <v>-2.6023255813953497E-4</v>
      </c>
      <c r="R36" s="31"/>
      <c r="S36" s="25"/>
      <c r="T36" s="31"/>
      <c r="U36" s="25"/>
    </row>
    <row r="40" spans="2:23" x14ac:dyDescent="0.6">
      <c r="B40">
        <v>5.4669897516580699</v>
      </c>
      <c r="C40">
        <v>40.715025236553799</v>
      </c>
      <c r="D40">
        <v>4.9461001902346302</v>
      </c>
      <c r="E40">
        <v>-8.3720930232558199</v>
      </c>
    </row>
    <row r="41" spans="2:23" x14ac:dyDescent="0.6">
      <c r="B41">
        <v>9.7967557096731905</v>
      </c>
      <c r="C41">
        <v>40.109323661387499</v>
      </c>
      <c r="D41">
        <v>7.2289156626505999</v>
      </c>
      <c r="E41">
        <v>-12.790697674418499</v>
      </c>
    </row>
    <row r="42" spans="2:23" x14ac:dyDescent="0.6">
      <c r="B42">
        <v>13.6131470410525</v>
      </c>
      <c r="C42">
        <v>39.8664623948452</v>
      </c>
      <c r="D42">
        <v>12.5554850982878</v>
      </c>
      <c r="E42">
        <v>-20.930232558139501</v>
      </c>
    </row>
    <row r="43" spans="2:23" x14ac:dyDescent="0.6">
      <c r="B43">
        <v>18.380192283621199</v>
      </c>
      <c r="C43">
        <v>39.896020217794202</v>
      </c>
      <c r="D43">
        <v>18.2625237793278</v>
      </c>
      <c r="E43">
        <v>-29.302325581395301</v>
      </c>
    </row>
    <row r="44" spans="2:23" x14ac:dyDescent="0.6">
      <c r="B44">
        <v>25.6554987989723</v>
      </c>
      <c r="C44">
        <v>39.893993670018403</v>
      </c>
      <c r="D44">
        <v>25.681674064679701</v>
      </c>
      <c r="E44">
        <v>-37.674418604651102</v>
      </c>
    </row>
    <row r="45" spans="2:23" x14ac:dyDescent="0.6">
      <c r="B45">
        <v>34.644430271855299</v>
      </c>
      <c r="C45">
        <v>40.142186168215297</v>
      </c>
      <c r="D45">
        <v>34.051997463538299</v>
      </c>
      <c r="E45">
        <v>-47.674418604651201</v>
      </c>
    </row>
    <row r="46" spans="2:23" x14ac:dyDescent="0.6">
      <c r="B46">
        <v>44.705643935555699</v>
      </c>
      <c r="C46">
        <v>40.724341819005403</v>
      </c>
      <c r="D46">
        <v>44.134432466708901</v>
      </c>
      <c r="E46">
        <v>-58.139534883720899</v>
      </c>
    </row>
    <row r="47" spans="2:23" x14ac:dyDescent="0.6">
      <c r="B47">
        <v>56.481674643714904</v>
      </c>
      <c r="C47">
        <v>41.723847102930698</v>
      </c>
      <c r="D47">
        <v>55.928979074191503</v>
      </c>
      <c r="E47">
        <v>-68.139534883720998</v>
      </c>
    </row>
    <row r="48" spans="2:23" x14ac:dyDescent="0.6">
      <c r="B48">
        <v>69.113027721981396</v>
      </c>
      <c r="C48">
        <v>42.639548675889401</v>
      </c>
      <c r="D48">
        <v>69.435637285986004</v>
      </c>
      <c r="E48">
        <v>-82.558139534883693</v>
      </c>
    </row>
    <row r="49" spans="2:5" x14ac:dyDescent="0.6">
      <c r="B49">
        <v>83.888349138419102</v>
      </c>
      <c r="C49">
        <v>44.139611260453101</v>
      </c>
      <c r="D49">
        <v>83.132530120481903</v>
      </c>
      <c r="E49">
        <v>-95.348837209302303</v>
      </c>
    </row>
    <row r="50" spans="2:5" x14ac:dyDescent="0.6">
      <c r="B50">
        <v>97.376216673719696</v>
      </c>
      <c r="C50">
        <v>45.138639709607602</v>
      </c>
      <c r="D50">
        <v>96.829422954977801</v>
      </c>
      <c r="E50">
        <v>-107.20930232558101</v>
      </c>
    </row>
    <row r="51" spans="2:5" x14ac:dyDescent="0.6">
      <c r="B51">
        <v>111.29502363312299</v>
      </c>
      <c r="C51">
        <v>46.555375417975398</v>
      </c>
      <c r="D51">
        <v>111.09701965757699</v>
      </c>
      <c r="E51">
        <v>-118.60465116279001</v>
      </c>
    </row>
    <row r="52" spans="2:5" x14ac:dyDescent="0.6">
      <c r="B52">
        <v>125.212638505599</v>
      </c>
      <c r="C52">
        <v>47.804980539180903</v>
      </c>
      <c r="D52">
        <v>124.79391249207301</v>
      </c>
      <c r="E52">
        <v>-130</v>
      </c>
    </row>
    <row r="53" spans="2:5" x14ac:dyDescent="0.6">
      <c r="B53">
        <v>139.344232981468</v>
      </c>
      <c r="C53">
        <v>49.054526056039997</v>
      </c>
      <c r="D53">
        <v>139.06150919467299</v>
      </c>
      <c r="E53">
        <v>-141.39534883720901</v>
      </c>
    </row>
    <row r="54" spans="2:5" x14ac:dyDescent="0.6">
      <c r="B54">
        <v>153.47642350080099</v>
      </c>
      <c r="C54">
        <v>50.3876368664803</v>
      </c>
      <c r="D54">
        <v>153.13887127457099</v>
      </c>
      <c r="E54">
        <v>-151.62790697674399</v>
      </c>
    </row>
    <row r="55" spans="2:5" x14ac:dyDescent="0.6">
      <c r="B55">
        <v>167.82080549313599</v>
      </c>
      <c r="C55">
        <v>51.469992191830599</v>
      </c>
      <c r="D55">
        <v>167.977171845275</v>
      </c>
      <c r="E55">
        <v>-163.255813953488</v>
      </c>
    </row>
    <row r="56" spans="2:5" x14ac:dyDescent="0.6">
      <c r="B56">
        <v>181.95299601246899</v>
      </c>
      <c r="C56">
        <v>52.803103002270902</v>
      </c>
      <c r="D56">
        <v>181.67406467977099</v>
      </c>
      <c r="E56">
        <v>-172.558139534883</v>
      </c>
    </row>
    <row r="57" spans="2:5" x14ac:dyDescent="0.6">
      <c r="B57">
        <v>196.085782575265</v>
      </c>
      <c r="C57">
        <v>54.2197791062924</v>
      </c>
      <c r="D57">
        <v>195.941661382371</v>
      </c>
      <c r="E57">
        <v>-184.65116279069699</v>
      </c>
    </row>
    <row r="58" spans="2:5" x14ac:dyDescent="0.6">
      <c r="B58">
        <v>210.21380079035299</v>
      </c>
      <c r="C58">
        <v>54.967932861664202</v>
      </c>
      <c r="D58">
        <v>210.01902346227001</v>
      </c>
      <c r="E58">
        <v>-193.720930232558</v>
      </c>
    </row>
    <row r="59" spans="2:5" x14ac:dyDescent="0.6">
      <c r="B59">
        <v>224.55818278268799</v>
      </c>
      <c r="C59">
        <v>56.050288187014601</v>
      </c>
      <c r="D59">
        <v>223.906150919467</v>
      </c>
      <c r="E59">
        <v>-205.11627906976699</v>
      </c>
    </row>
    <row r="60" spans="2:5" x14ac:dyDescent="0.6">
      <c r="B60">
        <v>238.68739308470299</v>
      </c>
      <c r="C60">
        <v>56.965572529548801</v>
      </c>
      <c r="D60">
        <v>238.36398224476801</v>
      </c>
      <c r="E60">
        <v>-214.41860465116201</v>
      </c>
    </row>
    <row r="61" spans="2:5" x14ac:dyDescent="0.6">
      <c r="B61">
        <v>251.96008892968399</v>
      </c>
      <c r="C61">
        <v>57.797529995887302</v>
      </c>
      <c r="D61">
        <v>251.49017121116</v>
      </c>
      <c r="E61">
        <v>-224.41860465116201</v>
      </c>
    </row>
    <row r="62" spans="2:5" x14ac:dyDescent="0.6">
      <c r="B62">
        <v>266.51427822116699</v>
      </c>
      <c r="C62">
        <v>58.294868661822797</v>
      </c>
      <c r="D62">
        <v>266.138237159163</v>
      </c>
      <c r="E62">
        <v>-234.18604651162701</v>
      </c>
    </row>
    <row r="63" spans="2:5" x14ac:dyDescent="0.6">
      <c r="B63">
        <v>280.21493327293399</v>
      </c>
      <c r="C63">
        <v>59.126706919468504</v>
      </c>
      <c r="D63">
        <v>279.83512999365797</v>
      </c>
      <c r="E63">
        <v>-244.88372093023199</v>
      </c>
    </row>
    <row r="64" spans="2:5" x14ac:dyDescent="0.6">
      <c r="B64">
        <v>289.84461146906801</v>
      </c>
      <c r="C64">
        <v>59.207590017464</v>
      </c>
      <c r="D64">
        <v>289.72733037412797</v>
      </c>
      <c r="E64">
        <v>-250.93023255813901</v>
      </c>
    </row>
    <row r="65" spans="2:11" x14ac:dyDescent="0.6">
      <c r="B65">
        <v>296.69255482109702</v>
      </c>
      <c r="C65">
        <v>59.289247971962098</v>
      </c>
      <c r="D65">
        <v>296.57577679137597</v>
      </c>
      <c r="E65">
        <v>-255.81395348837199</v>
      </c>
    </row>
    <row r="66" spans="2:11" x14ac:dyDescent="0.6">
      <c r="B66">
        <v>301.18612649234302</v>
      </c>
      <c r="C66">
        <v>59.287996280688802</v>
      </c>
      <c r="D66">
        <v>300.38046924540203</v>
      </c>
      <c r="E66">
        <v>-257.44186046511601</v>
      </c>
    </row>
    <row r="67" spans="2:11" x14ac:dyDescent="0.6">
      <c r="B67">
        <v>305.46631460366001</v>
      </c>
      <c r="C67">
        <v>59.370369487342998</v>
      </c>
      <c r="D67">
        <v>304.18516169942899</v>
      </c>
      <c r="E67">
        <v>-260.232558139535</v>
      </c>
    </row>
    <row r="69" spans="2:11" x14ac:dyDescent="0.6">
      <c r="B69" s="3">
        <v>5.0760899999999998</v>
      </c>
      <c r="C69" s="4">
        <v>41.039099999999998</v>
      </c>
      <c r="D69" s="3">
        <v>4.1916200000000003</v>
      </c>
      <c r="E69" s="4">
        <v>-6.5982399999999997</v>
      </c>
      <c r="F69" s="2">
        <v>8.2812999999999999</v>
      </c>
      <c r="G69" s="1">
        <v>1.4255E-2</v>
      </c>
      <c r="H69" s="2">
        <v>8.4404699999999995</v>
      </c>
      <c r="I69" s="1">
        <v>0.15652199999999999</v>
      </c>
      <c r="J69" s="3">
        <v>4.7629999999999999</v>
      </c>
      <c r="K69" s="4">
        <v>2.8405599999999998E-3</v>
      </c>
    </row>
    <row r="70" spans="2:11" x14ac:dyDescent="0.6">
      <c r="B70" s="3">
        <v>9.2569599999999994</v>
      </c>
      <c r="C70" s="4">
        <v>40.570700000000002</v>
      </c>
      <c r="D70" s="3">
        <v>7.7844300000000004</v>
      </c>
      <c r="E70" s="4">
        <v>-13.1965</v>
      </c>
      <c r="F70" s="2">
        <v>33.616599999999998</v>
      </c>
      <c r="G70" s="1">
        <v>5.1020299999999998E-2</v>
      </c>
      <c r="H70" s="2">
        <v>34.225499999999997</v>
      </c>
      <c r="I70" s="1">
        <v>0.59534500000000001</v>
      </c>
      <c r="J70" s="3">
        <v>14.9223</v>
      </c>
      <c r="K70" s="4">
        <v>2.8878599999999999E-3</v>
      </c>
    </row>
    <row r="71" spans="2:11" x14ac:dyDescent="0.6">
      <c r="B71" s="2">
        <v>14.035399999999999</v>
      </c>
      <c r="C71" s="1">
        <v>40.101900000000001</v>
      </c>
      <c r="D71" s="2">
        <v>12.5749</v>
      </c>
      <c r="E71" s="1">
        <v>-19.794699999999999</v>
      </c>
      <c r="F71" s="2">
        <v>44.813600000000001</v>
      </c>
      <c r="G71" s="1">
        <v>6.9423200000000004E-2</v>
      </c>
      <c r="H71" s="2">
        <v>44.820500000000003</v>
      </c>
      <c r="I71" s="1">
        <v>0.60138499999999995</v>
      </c>
      <c r="J71" s="2">
        <v>25.080500000000001</v>
      </c>
      <c r="K71" s="1">
        <v>4.3317900000000003E-3</v>
      </c>
    </row>
    <row r="72" spans="2:11" x14ac:dyDescent="0.6">
      <c r="B72" s="2">
        <v>19.413900000000002</v>
      </c>
      <c r="C72" s="1">
        <v>40.097700000000003</v>
      </c>
      <c r="D72" s="2">
        <v>19.1617</v>
      </c>
      <c r="E72" s="1">
        <v>-29.325500000000002</v>
      </c>
      <c r="F72" s="2">
        <v>58.356699999999996</v>
      </c>
      <c r="G72" s="1">
        <v>8.1608200000000006E-2</v>
      </c>
      <c r="H72" s="2">
        <v>57.152500000000003</v>
      </c>
      <c r="I72" s="1">
        <v>0.58265800000000001</v>
      </c>
      <c r="J72" s="2">
        <v>35.239800000000002</v>
      </c>
      <c r="K72" s="1">
        <v>4.3790799999999996E-3</v>
      </c>
    </row>
    <row r="73" spans="2:11" x14ac:dyDescent="0.6">
      <c r="B73" s="2">
        <v>26.586400000000001</v>
      </c>
      <c r="C73" s="1">
        <v>40.3247</v>
      </c>
      <c r="D73" s="2">
        <v>26.347300000000001</v>
      </c>
      <c r="E73" s="1">
        <v>-38.123199999999997</v>
      </c>
      <c r="F73" s="2">
        <v>68.956299999999999</v>
      </c>
      <c r="G73" s="1">
        <v>9.1771900000000003E-2</v>
      </c>
      <c r="H73" s="2">
        <v>71.253799999999998</v>
      </c>
      <c r="I73" s="1">
        <v>0.56803099999999995</v>
      </c>
      <c r="J73" s="2">
        <v>44.201500000000003</v>
      </c>
      <c r="K73" s="1">
        <v>7.2140800000000003E-3</v>
      </c>
    </row>
    <row r="74" spans="2:11" x14ac:dyDescent="0.6">
      <c r="B74" s="2">
        <v>34.3553</v>
      </c>
      <c r="C74" s="1">
        <v>40.3187</v>
      </c>
      <c r="D74" s="2">
        <v>34.730499999999999</v>
      </c>
      <c r="E74" s="1">
        <v>-46.9208</v>
      </c>
      <c r="F74" s="2">
        <v>78.386300000000006</v>
      </c>
      <c r="G74" s="1">
        <v>0.108137</v>
      </c>
      <c r="H74" s="2">
        <v>84.176299999999998</v>
      </c>
      <c r="I74" s="1">
        <v>0.55135900000000004</v>
      </c>
      <c r="J74" s="2">
        <v>55.552500000000002</v>
      </c>
      <c r="K74" s="1">
        <v>1.14568E-2</v>
      </c>
    </row>
    <row r="75" spans="2:11" x14ac:dyDescent="0.6">
      <c r="B75" s="2">
        <v>44.517000000000003</v>
      </c>
      <c r="C75" s="1">
        <v>40.776000000000003</v>
      </c>
      <c r="D75" s="2">
        <v>43.712600000000002</v>
      </c>
      <c r="E75" s="1">
        <v>-57.184699999999999</v>
      </c>
      <c r="F75" s="2">
        <v>93.700999999999993</v>
      </c>
      <c r="G75" s="1">
        <v>0.12648300000000001</v>
      </c>
      <c r="H75" s="2">
        <v>97.682500000000005</v>
      </c>
      <c r="I75" s="1">
        <v>0.530555</v>
      </c>
      <c r="J75" s="2">
        <v>69.289100000000005</v>
      </c>
      <c r="K75" s="1">
        <v>2.1297300000000002E-2</v>
      </c>
    </row>
    <row r="76" spans="2:11" x14ac:dyDescent="0.6">
      <c r="B76" s="2">
        <v>56.4739</v>
      </c>
      <c r="C76" s="1">
        <v>41.696899999999999</v>
      </c>
      <c r="D76" s="2">
        <v>56.287399999999998</v>
      </c>
      <c r="E76" s="1">
        <v>-66.715500000000006</v>
      </c>
      <c r="F76" s="2">
        <v>121.973</v>
      </c>
      <c r="G76" s="1">
        <v>0.159085</v>
      </c>
      <c r="H76" s="2">
        <v>125.88</v>
      </c>
      <c r="I76" s="1">
        <v>0.49717699999999998</v>
      </c>
      <c r="J76" s="2">
        <v>82.430499999999995</v>
      </c>
      <c r="K76" s="1">
        <v>2.8341600000000002E-2</v>
      </c>
    </row>
    <row r="77" spans="2:11" x14ac:dyDescent="0.6">
      <c r="B77" s="2">
        <v>69.627200000000002</v>
      </c>
      <c r="C77" s="1">
        <v>42.849499999999999</v>
      </c>
      <c r="D77" s="2">
        <v>69.461100000000002</v>
      </c>
      <c r="E77" s="1">
        <v>-80.645200000000003</v>
      </c>
      <c r="F77" s="2">
        <v>135.518</v>
      </c>
      <c r="G77" s="1">
        <v>0.17333200000000001</v>
      </c>
      <c r="H77" s="2">
        <v>139.40299999999999</v>
      </c>
      <c r="I77" s="1">
        <v>0.49080600000000002</v>
      </c>
      <c r="J77" s="2">
        <v>97.357600000000005</v>
      </c>
      <c r="K77" s="1">
        <v>4.3774100000000003E-2</v>
      </c>
    </row>
    <row r="78" spans="2:11" x14ac:dyDescent="0.6">
      <c r="B78" s="2">
        <v>83.380499999999998</v>
      </c>
      <c r="C78" s="1">
        <v>44.466799999999999</v>
      </c>
      <c r="D78" s="2">
        <v>83.233500000000006</v>
      </c>
      <c r="E78" s="1">
        <v>-96.0411</v>
      </c>
      <c r="F78" s="2">
        <v>148.471</v>
      </c>
      <c r="G78" s="1">
        <v>0.18346299999999999</v>
      </c>
      <c r="H78" s="2">
        <v>152.91999999999999</v>
      </c>
      <c r="I78" s="1">
        <v>0.48031000000000001</v>
      </c>
      <c r="J78" s="2">
        <v>111.089</v>
      </c>
      <c r="K78" s="1">
        <v>5.92011E-2</v>
      </c>
    </row>
    <row r="79" spans="2:11" x14ac:dyDescent="0.6">
      <c r="B79" s="2">
        <v>98.327799999999996</v>
      </c>
      <c r="C79" s="1">
        <v>45.8506</v>
      </c>
      <c r="D79" s="2">
        <v>97.604799999999997</v>
      </c>
      <c r="E79" s="1">
        <v>-107.038</v>
      </c>
      <c r="F79" s="2">
        <v>175.56399999999999</v>
      </c>
      <c r="G79" s="1">
        <v>0.21401800000000001</v>
      </c>
      <c r="H79" s="2">
        <v>181.72499999999999</v>
      </c>
      <c r="I79" s="1">
        <v>0.46342</v>
      </c>
      <c r="J79" s="2">
        <v>124.818</v>
      </c>
      <c r="K79" s="1">
        <v>7.8817899999999996E-2</v>
      </c>
    </row>
    <row r="80" spans="2:11" x14ac:dyDescent="0.6">
      <c r="B80" s="2">
        <v>110.881</v>
      </c>
      <c r="C80" s="1">
        <v>46.538499999999999</v>
      </c>
      <c r="D80" s="2">
        <v>111.377</v>
      </c>
      <c r="E80" s="1">
        <v>-118.768</v>
      </c>
      <c r="F80" s="2">
        <v>207.95500000000001</v>
      </c>
      <c r="G80" s="1">
        <v>0.24862500000000001</v>
      </c>
      <c r="H80" s="2">
        <v>211.13900000000001</v>
      </c>
      <c r="I80" s="1">
        <v>0.46507700000000002</v>
      </c>
      <c r="J80" s="2">
        <v>138.542</v>
      </c>
      <c r="K80" s="1">
        <v>0.10262499999999999</v>
      </c>
    </row>
    <row r="81" spans="2:11" x14ac:dyDescent="0.6">
      <c r="B81" s="2">
        <v>124.634</v>
      </c>
      <c r="C81" s="1">
        <v>48.155799999999999</v>
      </c>
      <c r="D81" s="2">
        <v>125.15</v>
      </c>
      <c r="E81" s="1">
        <v>-129.03200000000001</v>
      </c>
      <c r="F81" s="2">
        <v>239.15899999999999</v>
      </c>
      <c r="G81" s="1">
        <v>0.27293800000000001</v>
      </c>
      <c r="H81" s="2">
        <v>238.80600000000001</v>
      </c>
      <c r="I81" s="1">
        <v>0.48325400000000002</v>
      </c>
      <c r="J81" s="48">
        <v>152.86600000000001</v>
      </c>
      <c r="K81" s="48">
        <v>0.12503800000000001</v>
      </c>
    </row>
    <row r="82" spans="2:11" x14ac:dyDescent="0.6">
      <c r="B82" s="2">
        <v>139.57900000000001</v>
      </c>
      <c r="C82" s="1">
        <v>49.074399999999997</v>
      </c>
      <c r="D82" s="2">
        <v>140.12</v>
      </c>
      <c r="E82" s="1">
        <v>-141.49600000000001</v>
      </c>
      <c r="F82" s="2">
        <v>263.29199999999997</v>
      </c>
      <c r="G82" s="1">
        <v>0.28704000000000002</v>
      </c>
      <c r="H82" s="2">
        <v>265.87799999999999</v>
      </c>
      <c r="I82" s="1">
        <v>0.495253</v>
      </c>
      <c r="J82" s="2">
        <v>167.18199999999999</v>
      </c>
      <c r="K82" s="1">
        <v>0.15583</v>
      </c>
    </row>
    <row r="83" spans="2:11" x14ac:dyDescent="0.6">
      <c r="B83" s="2">
        <v>152.73400000000001</v>
      </c>
      <c r="C83" s="1">
        <v>50.459600000000002</v>
      </c>
      <c r="D83" s="2">
        <v>153.29300000000001</v>
      </c>
      <c r="E83" s="1">
        <v>-150.29300000000001</v>
      </c>
      <c r="F83" s="2">
        <v>279.19099999999997</v>
      </c>
      <c r="G83" s="1">
        <v>0.30125400000000002</v>
      </c>
      <c r="H83" s="2">
        <v>280.59100000000001</v>
      </c>
      <c r="I83" s="1">
        <v>0.50123600000000001</v>
      </c>
      <c r="J83" s="2">
        <v>180.90100000000001</v>
      </c>
      <c r="K83" s="1">
        <v>0.18662000000000001</v>
      </c>
    </row>
    <row r="84" spans="2:11" x14ac:dyDescent="0.6">
      <c r="B84" s="2">
        <v>168.279</v>
      </c>
      <c r="C84" s="1">
        <v>51.8429</v>
      </c>
      <c r="D84" s="2">
        <v>167.66499999999999</v>
      </c>
      <c r="E84" s="1">
        <v>-163.49</v>
      </c>
      <c r="F84" s="2">
        <v>295.66800000000001</v>
      </c>
      <c r="G84" s="1">
        <v>0.30721300000000001</v>
      </c>
      <c r="H84" s="2">
        <v>295.88200000000001</v>
      </c>
      <c r="I84" s="1">
        <v>0.49896400000000002</v>
      </c>
      <c r="J84" s="2">
        <v>195.214</v>
      </c>
      <c r="K84" s="1">
        <v>0.22160299999999999</v>
      </c>
    </row>
    <row r="85" spans="2:11" x14ac:dyDescent="0.6">
      <c r="B85" s="2">
        <v>182.03</v>
      </c>
      <c r="C85" s="1">
        <v>52.994999999999997</v>
      </c>
      <c r="D85" s="2">
        <v>182.036</v>
      </c>
      <c r="E85" s="1">
        <v>-172.28700000000001</v>
      </c>
      <c r="F85" s="55">
        <v>312.15199999999999</v>
      </c>
      <c r="G85" s="55">
        <v>0.31935799999999998</v>
      </c>
      <c r="H85" s="2">
        <v>305.88</v>
      </c>
      <c r="I85">
        <v>0.49676500000000001</v>
      </c>
      <c r="J85" s="2">
        <v>209.52799999999999</v>
      </c>
      <c r="K85" s="1">
        <v>0.255189</v>
      </c>
    </row>
    <row r="86" spans="2:11" x14ac:dyDescent="0.6">
      <c r="B86" s="2">
        <v>196.37799999999999</v>
      </c>
      <c r="C86" s="1">
        <v>54.146700000000003</v>
      </c>
      <c r="D86" s="2">
        <v>196.40700000000001</v>
      </c>
      <c r="E86" s="1">
        <v>-184.018</v>
      </c>
      <c r="F86" s="2"/>
      <c r="G86" s="1"/>
      <c r="H86" s="2"/>
      <c r="I86" s="1"/>
      <c r="J86" s="2">
        <v>223.83799999999999</v>
      </c>
      <c r="K86" s="1">
        <v>0.29296499999999998</v>
      </c>
    </row>
    <row r="87" spans="2:11" x14ac:dyDescent="0.6">
      <c r="B87" s="48">
        <v>210.727</v>
      </c>
      <c r="C87" s="48">
        <v>55.298299999999998</v>
      </c>
      <c r="D87" s="48">
        <v>210.77799999999999</v>
      </c>
      <c r="E87" s="48">
        <v>-193.548</v>
      </c>
      <c r="F87" s="2"/>
      <c r="G87" s="1"/>
      <c r="H87" s="2"/>
      <c r="I87" s="1"/>
      <c r="J87" s="2">
        <v>237.55500000000001</v>
      </c>
      <c r="K87" s="1">
        <v>0.326548</v>
      </c>
    </row>
    <row r="88" spans="2:11" x14ac:dyDescent="0.6">
      <c r="B88" s="2">
        <v>223.88</v>
      </c>
      <c r="C88" s="1">
        <v>56.450899999999997</v>
      </c>
      <c r="D88" s="2">
        <v>223.952</v>
      </c>
      <c r="E88" s="1">
        <v>-203.81200000000001</v>
      </c>
      <c r="F88" s="2"/>
      <c r="G88" s="1"/>
      <c r="H88" s="2"/>
      <c r="I88" s="1"/>
      <c r="J88" s="2">
        <v>251.262</v>
      </c>
      <c r="K88" s="1">
        <v>0.37130400000000002</v>
      </c>
    </row>
    <row r="89" spans="2:11" x14ac:dyDescent="0.6">
      <c r="B89" s="2">
        <v>238.82400000000001</v>
      </c>
      <c r="C89" s="1">
        <v>57.137</v>
      </c>
      <c r="D89" s="2">
        <v>238.32300000000001</v>
      </c>
      <c r="E89" s="1">
        <v>-214.07599999999999</v>
      </c>
      <c r="F89" s="2"/>
      <c r="G89" s="1"/>
      <c r="H89" s="2"/>
      <c r="I89" s="1"/>
      <c r="J89" s="2">
        <v>264.97300000000001</v>
      </c>
      <c r="K89" s="1">
        <v>0.41047400000000001</v>
      </c>
    </row>
    <row r="90" spans="2:11" x14ac:dyDescent="0.6">
      <c r="B90" s="2">
        <v>251.97499999999999</v>
      </c>
      <c r="C90" s="1">
        <v>57.8245</v>
      </c>
      <c r="D90" s="2">
        <v>252.096</v>
      </c>
      <c r="E90" s="1">
        <v>-224.34</v>
      </c>
      <c r="F90" s="2"/>
      <c r="G90" s="1"/>
      <c r="H90" s="2"/>
      <c r="I90" s="1"/>
      <c r="J90" s="2">
        <v>279.274</v>
      </c>
      <c r="K90" s="1">
        <v>0.45942300000000003</v>
      </c>
    </row>
    <row r="91" spans="2:11" x14ac:dyDescent="0.6">
      <c r="B91" s="2">
        <v>265.72199999999998</v>
      </c>
      <c r="C91" s="1">
        <v>58.279000000000003</v>
      </c>
      <c r="D91" s="2">
        <v>265.86799999999999</v>
      </c>
      <c r="E91" s="1">
        <v>-233.87100000000001</v>
      </c>
      <c r="F91" s="2"/>
      <c r="G91" s="1"/>
      <c r="H91" s="2"/>
      <c r="I91" s="1"/>
      <c r="J91" s="2">
        <v>288.80500000000001</v>
      </c>
      <c r="K91" s="1">
        <v>0.49577900000000003</v>
      </c>
    </row>
    <row r="92" spans="2:11" x14ac:dyDescent="0.6">
      <c r="B92" s="2">
        <v>279.471</v>
      </c>
      <c r="C92" s="1">
        <v>58.966000000000001</v>
      </c>
      <c r="D92" s="2">
        <v>280.24</v>
      </c>
      <c r="E92" s="1">
        <v>-244.13499999999999</v>
      </c>
      <c r="F92" s="2"/>
      <c r="G92" s="1"/>
      <c r="H92" s="2"/>
      <c r="I92" s="1"/>
      <c r="J92" s="2">
        <v>294.76</v>
      </c>
      <c r="K92" s="1">
        <v>0.52094700000000005</v>
      </c>
    </row>
    <row r="93" spans="2:11" x14ac:dyDescent="0.6">
      <c r="B93" s="2">
        <v>289.63</v>
      </c>
      <c r="C93" s="1">
        <v>58.958100000000002</v>
      </c>
      <c r="D93" s="2">
        <v>289.82</v>
      </c>
      <c r="E93" s="1">
        <v>-250.733</v>
      </c>
      <c r="F93" s="2"/>
      <c r="G93" s="1"/>
      <c r="H93" s="2"/>
      <c r="I93" s="1"/>
      <c r="J93" s="2">
        <v>300.12400000000002</v>
      </c>
      <c r="K93" s="1">
        <v>0.53773099999999996</v>
      </c>
    </row>
    <row r="94" spans="2:11" x14ac:dyDescent="0.6">
      <c r="B94" s="2">
        <v>295.60700000000003</v>
      </c>
      <c r="C94" s="1">
        <v>59.186</v>
      </c>
      <c r="D94" s="2">
        <v>297.00599999999997</v>
      </c>
      <c r="E94" s="1">
        <v>-255.13200000000001</v>
      </c>
      <c r="F94" s="2"/>
      <c r="G94" s="1"/>
      <c r="H94" s="2"/>
      <c r="I94" s="1"/>
      <c r="J94" s="48">
        <v>303.69600000000003</v>
      </c>
      <c r="K94" s="48">
        <v>0.55311100000000002</v>
      </c>
    </row>
    <row r="95" spans="2:11" x14ac:dyDescent="0.6">
      <c r="B95" s="2">
        <v>301.58499999999998</v>
      </c>
      <c r="C95" s="1">
        <v>59.414000000000001</v>
      </c>
      <c r="D95" s="2">
        <v>301.19799999999998</v>
      </c>
      <c r="E95" s="1">
        <v>-256.59800000000001</v>
      </c>
      <c r="F95" s="2"/>
      <c r="G95" s="1"/>
      <c r="H95" s="2"/>
      <c r="I95" s="1"/>
      <c r="J95" s="2"/>
      <c r="K95" s="1"/>
    </row>
    <row r="96" spans="2:11" x14ac:dyDescent="0.6">
      <c r="B96" s="2">
        <v>305.17099999999999</v>
      </c>
      <c r="C96" s="1">
        <v>59.643700000000003</v>
      </c>
      <c r="D96" s="2">
        <v>305.38900000000001</v>
      </c>
      <c r="E96" s="1">
        <v>-260.99700000000001</v>
      </c>
      <c r="F96" s="2"/>
      <c r="G96" s="1"/>
      <c r="H96" s="2"/>
      <c r="I96" s="1"/>
      <c r="J96" s="2"/>
      <c r="K96" s="1"/>
    </row>
    <row r="98" spans="2:5" x14ac:dyDescent="0.6">
      <c r="B98" s="75">
        <f>B69/B40-1</f>
        <v>-7.1501826309353311E-2</v>
      </c>
      <c r="C98" s="75">
        <f>C69/C40-1</f>
        <v>7.959586456433021E-3</v>
      </c>
      <c r="D98" s="75">
        <f>D69/D40-1</f>
        <v>-0.1525404179487192</v>
      </c>
      <c r="E98" s="75">
        <f>E69/E40-1</f>
        <v>-0.21187688888888945</v>
      </c>
    </row>
    <row r="99" spans="2:5" x14ac:dyDescent="0.6">
      <c r="B99" s="75">
        <f t="shared" ref="B99:C99" si="12">B70/B41-1</f>
        <v>-5.5099435534582519E-2</v>
      </c>
      <c r="C99" s="75">
        <f t="shared" si="12"/>
        <v>1.1502969795939455E-2</v>
      </c>
      <c r="D99" s="75">
        <f t="shared" ref="D99:E99" si="13">D70/D41-1</f>
        <v>7.6846150000000391E-2</v>
      </c>
      <c r="E99" s="75">
        <f t="shared" si="13"/>
        <v>3.1726363636372046E-2</v>
      </c>
    </row>
    <row r="100" spans="2:5" x14ac:dyDescent="0.6">
      <c r="B100" s="75">
        <f t="shared" ref="B100:C100" si="14">B71/B42-1</f>
        <v>3.1018026740924132E-2</v>
      </c>
      <c r="C100" s="75">
        <f t="shared" si="14"/>
        <v>5.9056558072041465E-3</v>
      </c>
      <c r="D100" s="75">
        <f t="shared" ref="D100:E100" si="15">D71/D42-1</f>
        <v>1.5463282828351854E-3</v>
      </c>
      <c r="E100" s="75">
        <f t="shared" si="15"/>
        <v>-5.4253222222220732E-2</v>
      </c>
    </row>
    <row r="101" spans="2:5" x14ac:dyDescent="0.6">
      <c r="B101" s="75">
        <f t="shared" ref="B101:C101" si="16">B72/B43-1</f>
        <v>5.6240310244194403E-2</v>
      </c>
      <c r="C101" s="75">
        <f t="shared" si="16"/>
        <v>5.0551353519678877E-3</v>
      </c>
      <c r="D101" s="75">
        <f t="shared" ref="D101:E101" si="17">D72/D43-1</f>
        <v>4.9236142361113178E-2</v>
      </c>
      <c r="E101" s="75">
        <f t="shared" si="17"/>
        <v>7.9087301587477121E-4</v>
      </c>
    </row>
    <row r="102" spans="2:5" x14ac:dyDescent="0.6">
      <c r="B102" s="75">
        <f t="shared" ref="B102:C102" si="18">B73/B44-1</f>
        <v>3.6284665845787156E-2</v>
      </c>
      <c r="C102" s="75">
        <f t="shared" si="18"/>
        <v>1.0796270073740066E-2</v>
      </c>
      <c r="D102" s="75">
        <f t="shared" ref="D102:E102" si="19">D73/D44-1</f>
        <v>2.5918323456793013E-2</v>
      </c>
      <c r="E102" s="75">
        <f t="shared" si="19"/>
        <v>1.1912098765433754E-2</v>
      </c>
    </row>
    <row r="103" spans="2:5" x14ac:dyDescent="0.6">
      <c r="B103" s="75">
        <f t="shared" ref="B103:C103" si="20">B74/B45-1</f>
        <v>-8.3456494907403478E-3</v>
      </c>
      <c r="C103" s="75">
        <f t="shared" si="20"/>
        <v>4.397215215061312E-3</v>
      </c>
      <c r="D103" s="75">
        <f t="shared" ref="D103:E103" si="21">D74/D45-1</f>
        <v>1.9925484171324115E-2</v>
      </c>
      <c r="E103" s="75">
        <f t="shared" si="21"/>
        <v>-1.5807609756098406E-2</v>
      </c>
    </row>
    <row r="104" spans="2:5" x14ac:dyDescent="0.6">
      <c r="B104" s="75">
        <f t="shared" ref="B104:C104" si="22">B75/B46-1</f>
        <v>-4.2196894832257081E-3</v>
      </c>
      <c r="C104" s="75">
        <f t="shared" si="22"/>
        <v>1.2684841224490651E-3</v>
      </c>
      <c r="D104" s="75">
        <f t="shared" ref="D104:E104" si="23">D75/D46-1</f>
        <v>-9.557899425286398E-3</v>
      </c>
      <c r="E104" s="75">
        <f t="shared" si="23"/>
        <v>-1.6423159999999437E-2</v>
      </c>
    </row>
    <row r="105" spans="2:5" x14ac:dyDescent="0.6">
      <c r="B105" s="75">
        <f t="shared" ref="B105:C105" si="24">B76/B47-1</f>
        <v>-1.3764895895784779E-4</v>
      </c>
      <c r="C105" s="75">
        <f t="shared" si="24"/>
        <v>-6.4584415871871137E-4</v>
      </c>
      <c r="D105" s="75">
        <f t="shared" ref="D105:E105" si="25">D76/D47-1</f>
        <v>6.4085011337868814E-3</v>
      </c>
      <c r="E105" s="75">
        <f t="shared" si="25"/>
        <v>-2.0898805460751735E-2</v>
      </c>
    </row>
    <row r="106" spans="2:5" x14ac:dyDescent="0.6">
      <c r="B106" s="75">
        <f t="shared" ref="B106:C106" si="26">B77/B48-1</f>
        <v>7.4395854872246758E-3</v>
      </c>
      <c r="C106" s="75">
        <f t="shared" si="26"/>
        <v>4.9238636578092798E-3</v>
      </c>
      <c r="D106" s="75">
        <f t="shared" ref="D106:E106" si="27">D77/D48-1</f>
        <v>3.6670958904183593E-4</v>
      </c>
      <c r="E106" s="75">
        <f t="shared" si="27"/>
        <v>-2.3170816901408098E-2</v>
      </c>
    </row>
    <row r="107" spans="2:5" x14ac:dyDescent="0.6">
      <c r="B107" s="75">
        <f t="shared" ref="B107:C107" si="28">B78/B49-1</f>
        <v>-6.0538697403751396E-3</v>
      </c>
      <c r="C107" s="75">
        <f t="shared" si="28"/>
        <v>7.4125877007902297E-3</v>
      </c>
      <c r="D107" s="75">
        <f t="shared" ref="D107:E107" si="29">D78/D49-1</f>
        <v>1.2145652173916055E-3</v>
      </c>
      <c r="E107" s="75">
        <f t="shared" si="29"/>
        <v>7.2603170731708744E-3</v>
      </c>
    </row>
    <row r="108" spans="2:5" x14ac:dyDescent="0.6">
      <c r="B108" s="75">
        <f t="shared" ref="B108:C108" si="30">B79/B50-1</f>
        <v>9.7722355497624758E-3</v>
      </c>
      <c r="C108" s="75">
        <f t="shared" si="30"/>
        <v>1.5772745810965549E-2</v>
      </c>
      <c r="D108" s="75">
        <f t="shared" ref="D108:E108" si="31">D79/D50-1</f>
        <v>8.0076594629994169E-3</v>
      </c>
      <c r="E108" s="75">
        <f t="shared" si="31"/>
        <v>-1.5978308025994536E-3</v>
      </c>
    </row>
    <row r="109" spans="2:5" x14ac:dyDescent="0.6">
      <c r="B109" s="75">
        <f t="shared" ref="B109:C109" si="32">B80/B51-1</f>
        <v>-3.7200552154765809E-3</v>
      </c>
      <c r="C109" s="75">
        <f t="shared" si="32"/>
        <v>-3.6248054760357196E-4</v>
      </c>
      <c r="D109" s="75">
        <f t="shared" ref="D109:E109" si="33">D80/D51-1</f>
        <v>2.5201426940699712E-3</v>
      </c>
      <c r="E109" s="75">
        <f t="shared" si="33"/>
        <v>1.3772549019666069E-3</v>
      </c>
    </row>
    <row r="110" spans="2:5" x14ac:dyDescent="0.6">
      <c r="B110" s="75">
        <f t="shared" ref="B110:C110" si="34">B81/B52-1</f>
        <v>-4.6212468046755717E-3</v>
      </c>
      <c r="C110" s="75">
        <f t="shared" si="34"/>
        <v>7.3385546205078089E-3</v>
      </c>
      <c r="D110" s="75">
        <f t="shared" ref="D110:E110" si="35">D81/D52-1</f>
        <v>2.8534044715491369E-3</v>
      </c>
      <c r="E110" s="75">
        <f t="shared" si="35"/>
        <v>-7.4461538461537691E-3</v>
      </c>
    </row>
    <row r="111" spans="2:5" x14ac:dyDescent="0.6">
      <c r="B111" s="75">
        <f t="shared" ref="B111:C111" si="36">B82/B53-1</f>
        <v>1.6847989580108802E-3</v>
      </c>
      <c r="C111" s="75">
        <f t="shared" si="36"/>
        <v>4.0513986288015502E-4</v>
      </c>
      <c r="D111" s="75">
        <f t="shared" ref="D111:E111" si="37">D82/D53-1</f>
        <v>7.6116735066151797E-3</v>
      </c>
      <c r="E111" s="75">
        <f t="shared" si="37"/>
        <v>7.1184210526520353E-4</v>
      </c>
    </row>
    <row r="112" spans="2:5" x14ac:dyDescent="0.6">
      <c r="B112" s="75">
        <f t="shared" ref="B112:C112" si="38">B83/B54-1</f>
        <v>-4.8373781709677433E-3</v>
      </c>
      <c r="C112" s="75">
        <f t="shared" si="38"/>
        <v>1.4281902862480766E-3</v>
      </c>
      <c r="D112" s="75">
        <f t="shared" ref="D112:E112" si="39">D83/D54-1</f>
        <v>1.006463768122412E-3</v>
      </c>
      <c r="E112" s="75">
        <f t="shared" si="39"/>
        <v>-8.8038343558268783E-3</v>
      </c>
    </row>
    <row r="113" spans="2:5" x14ac:dyDescent="0.6">
      <c r="B113" s="75">
        <f t="shared" ref="B113:C113" si="40">B84/B55-1</f>
        <v>2.7302604436774125E-3</v>
      </c>
      <c r="C113" s="75">
        <f t="shared" si="40"/>
        <v>7.2451498881049847E-3</v>
      </c>
      <c r="D113" s="75">
        <f t="shared" ref="D113:E113" si="41">D84/D55-1</f>
        <v>-1.8584182710407182E-3</v>
      </c>
      <c r="E113" s="75">
        <f t="shared" si="41"/>
        <v>1.4344729344752949E-3</v>
      </c>
    </row>
    <row r="114" spans="2:5" x14ac:dyDescent="0.6">
      <c r="B114" s="75">
        <f t="shared" ref="B114:C114" si="42">B85/B56-1</f>
        <v>4.232081318722436E-4</v>
      </c>
      <c r="C114" s="75">
        <f t="shared" si="42"/>
        <v>3.6341992575861237E-3</v>
      </c>
      <c r="D114" s="75">
        <f t="shared" ref="D114:E114" si="43">D85/D56-1</f>
        <v>1.9922233856932703E-3</v>
      </c>
      <c r="E114" s="75">
        <f t="shared" si="43"/>
        <v>-1.5712938005348898E-3</v>
      </c>
    </row>
    <row r="115" spans="2:5" x14ac:dyDescent="0.6">
      <c r="B115" s="75">
        <f t="shared" ref="B115:C115" si="44">B86/B57-1</f>
        <v>1.4902529948739307E-3</v>
      </c>
      <c r="C115" s="75">
        <f t="shared" si="44"/>
        <v>-1.3478311327889125E-3</v>
      </c>
      <c r="D115" s="75">
        <f t="shared" ref="D115:E115" si="45">D86/D57-1</f>
        <v>2.3748834951486941E-3</v>
      </c>
      <c r="E115" s="75">
        <f t="shared" si="45"/>
        <v>-3.4289672544043359E-3</v>
      </c>
    </row>
    <row r="116" spans="2:5" x14ac:dyDescent="0.6">
      <c r="B116" s="75">
        <f t="shared" ref="B116:C116" si="46">B87/B58-1</f>
        <v>2.4413202545099377E-3</v>
      </c>
      <c r="C116" s="75">
        <f t="shared" si="46"/>
        <v>6.0101794107341178E-3</v>
      </c>
      <c r="D116" s="75">
        <f t="shared" ref="D116:E116" si="47">D87/D58-1</f>
        <v>3.6138466183579521E-3</v>
      </c>
      <c r="E116" s="75">
        <f t="shared" si="47"/>
        <v>-8.9267707082762993E-4</v>
      </c>
    </row>
    <row r="117" spans="2:5" x14ac:dyDescent="0.6">
      <c r="B117" s="75">
        <f t="shared" ref="B117:C117" si="48">B88/B59-1</f>
        <v>-3.0200760189812437E-3</v>
      </c>
      <c r="C117" s="75">
        <f t="shared" si="48"/>
        <v>7.1473640179822162E-3</v>
      </c>
      <c r="D117" s="75">
        <f t="shared" ref="D117:E117" si="49">D88/D59-1</f>
        <v>2.0476918720069293E-4</v>
      </c>
      <c r="E117" s="75">
        <f t="shared" si="49"/>
        <v>-6.3587301587278988E-3</v>
      </c>
    </row>
    <row r="118" spans="2:5" x14ac:dyDescent="0.6">
      <c r="B118" s="75">
        <f t="shared" ref="B118:C118" si="50">B89/B60-1</f>
        <v>5.7232564121445506E-4</v>
      </c>
      <c r="C118" s="75">
        <f t="shared" si="50"/>
        <v>3.0093170811593684E-3</v>
      </c>
      <c r="D118" s="75">
        <f t="shared" ref="D118:E118" si="51">D89/D60-1</f>
        <v>-1.7193136472237747E-4</v>
      </c>
      <c r="E118" s="75">
        <f t="shared" si="51"/>
        <v>-1.5978308025994536E-3</v>
      </c>
    </row>
    <row r="119" spans="2:5" x14ac:dyDescent="0.6">
      <c r="B119" s="75">
        <f t="shared" ref="B119:C119" si="52">B90/B61-1</f>
        <v>5.9180286764215495E-5</v>
      </c>
      <c r="C119" s="75">
        <f t="shared" si="52"/>
        <v>4.6662900844762767E-4</v>
      </c>
      <c r="D119" s="75">
        <f t="shared" ref="D119:E119" si="53">D90/D61-1</f>
        <v>2.4089561270819182E-3</v>
      </c>
      <c r="E119" s="75">
        <f t="shared" si="53"/>
        <v>-3.5025906735408618E-4</v>
      </c>
    </row>
    <row r="120" spans="2:5" x14ac:dyDescent="0.6">
      <c r="B120" s="75">
        <f t="shared" ref="B120:C120" si="54">B91/B62-1</f>
        <v>-2.9727421226923845E-3</v>
      </c>
      <c r="C120" s="75">
        <f t="shared" si="54"/>
        <v>-2.7221369885654934E-4</v>
      </c>
      <c r="D120" s="75">
        <f t="shared" ref="D120:E120" si="55">D91/D62-1</f>
        <v>-1.0154014772457698E-3</v>
      </c>
      <c r="E120" s="75">
        <f t="shared" si="55"/>
        <v>-1.3452830188640519E-3</v>
      </c>
    </row>
    <row r="121" spans="2:5" x14ac:dyDescent="0.6">
      <c r="B121" s="75">
        <f t="shared" ref="B121:C121" si="56">B92/B63-1</f>
        <v>-2.6548666205786775E-3</v>
      </c>
      <c r="C121" s="75">
        <f t="shared" si="56"/>
        <v>-2.7180089648386474E-3</v>
      </c>
      <c r="D121" s="75">
        <f t="shared" ref="D121:E121" si="57">D92/D63-1</f>
        <v>1.4468162247935901E-3</v>
      </c>
      <c r="E121" s="75">
        <f t="shared" si="57"/>
        <v>-3.0574548907859045E-3</v>
      </c>
    </row>
    <row r="122" spans="2:5" x14ac:dyDescent="0.6">
      <c r="B122" s="75">
        <f t="shared" ref="B122:C122" si="58">B93/B64-1</f>
        <v>-7.4043629095010832E-4</v>
      </c>
      <c r="C122" s="75">
        <f t="shared" si="58"/>
        <v>-4.2138181505176897E-3</v>
      </c>
      <c r="D122" s="75">
        <f t="shared" ref="D122:E122" si="59">D93/D64-1</f>
        <v>3.1985117093502602E-4</v>
      </c>
      <c r="E122" s="75">
        <f t="shared" si="59"/>
        <v>-7.8600556070229644E-4</v>
      </c>
    </row>
    <row r="123" spans="2:5" x14ac:dyDescent="0.6">
      <c r="B123" s="75">
        <f t="shared" ref="B123:C123" si="60">B94/B65-1</f>
        <v>-3.6588542700425331E-3</v>
      </c>
      <c r="C123" s="75">
        <f t="shared" si="60"/>
        <v>-1.741428260498834E-3</v>
      </c>
      <c r="D123" s="75">
        <f t="shared" ref="D123:E123" si="61">D94/D65-1</f>
        <v>1.4506350224503528E-3</v>
      </c>
      <c r="E123" s="75">
        <f t="shared" si="61"/>
        <v>-2.6658181818177695E-3</v>
      </c>
    </row>
    <row r="124" spans="2:5" x14ac:dyDescent="0.6">
      <c r="B124" s="75">
        <f t="shared" ref="B124:C124" si="62">B95/B66-1</f>
        <v>1.3243422341602251E-3</v>
      </c>
      <c r="C124" s="75">
        <f t="shared" si="62"/>
        <v>2.1252821349309059E-3</v>
      </c>
      <c r="D124" s="75">
        <f t="shared" ref="D124:E124" si="63">D95/D66-1</f>
        <v>2.7216508338632206E-3</v>
      </c>
      <c r="E124" s="75">
        <f t="shared" si="63"/>
        <v>-3.2778681120133601E-3</v>
      </c>
    </row>
    <row r="125" spans="2:5" x14ac:dyDescent="0.6">
      <c r="B125" s="75">
        <f t="shared" ref="B125:C125" si="64">B96/B67-1</f>
        <v>-9.6676651251448309E-4</v>
      </c>
      <c r="C125" s="75">
        <f t="shared" si="64"/>
        <v>4.6038203066138816E-3</v>
      </c>
      <c r="D125" s="75">
        <f t="shared" ref="D125:E125" si="65">D96/D67-1</f>
        <v>3.9575839066092744E-3</v>
      </c>
      <c r="E125" s="75">
        <f t="shared" si="65"/>
        <v>2.93753351206405E-3</v>
      </c>
    </row>
  </sheetData>
  <sortState xmlns:xlrd2="http://schemas.microsoft.com/office/spreadsheetml/2017/richdata2" ref="D40:E67">
    <sortCondition ref="D40:D67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34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17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297.33800000000002</v>
      </c>
      <c r="C9" s="47">
        <v>225549</v>
      </c>
      <c r="D9" s="3"/>
      <c r="E9" s="4"/>
      <c r="F9" s="47">
        <v>300</v>
      </c>
      <c r="G9" s="47">
        <v>163.43600000000001</v>
      </c>
      <c r="H9" s="47">
        <v>299.286</v>
      </c>
      <c r="I9" s="47">
        <v>1.6679200000000001</v>
      </c>
      <c r="J9" s="47">
        <v>300.714</v>
      </c>
      <c r="K9" s="47">
        <v>1.08352</v>
      </c>
      <c r="N9" s="30">
        <f>B9</f>
        <v>297.33800000000002</v>
      </c>
      <c r="O9" s="21">
        <f>C9</f>
        <v>225549</v>
      </c>
      <c r="P9" s="30">
        <f>F9</f>
        <v>300</v>
      </c>
      <c r="Q9" s="17">
        <f>G9*0.000001</f>
        <v>1.6343600000000001E-4</v>
      </c>
      <c r="R9" s="30">
        <f>H9</f>
        <v>299.286</v>
      </c>
      <c r="S9" s="24">
        <f>I9</f>
        <v>1.6679200000000001</v>
      </c>
      <c r="T9" s="30">
        <f>J9</f>
        <v>300.714</v>
      </c>
      <c r="U9" s="24">
        <f>K9</f>
        <v>1.08352</v>
      </c>
      <c r="V9" s="22">
        <f>((O9*(Q9)^2)/S9)*T9</f>
        <v>1.0862124753532572</v>
      </c>
    </row>
    <row r="10" spans="1:22" x14ac:dyDescent="0.6">
      <c r="B10" s="3">
        <v>310.26299999999998</v>
      </c>
      <c r="C10" s="4">
        <v>212774</v>
      </c>
      <c r="D10" s="3"/>
      <c r="E10" s="4"/>
      <c r="F10" s="3">
        <v>308.59199999999998</v>
      </c>
      <c r="G10" s="4">
        <v>167.36199999999999</v>
      </c>
      <c r="H10" s="3">
        <v>309.286</v>
      </c>
      <c r="I10" s="4">
        <v>1.62696</v>
      </c>
      <c r="J10" s="3">
        <v>309.286</v>
      </c>
      <c r="K10" s="4">
        <v>1.1387</v>
      </c>
      <c r="N10" s="30">
        <f t="shared" ref="N10:N30" si="0">B10</f>
        <v>310.26299999999998</v>
      </c>
      <c r="O10" s="21">
        <f t="shared" ref="O10:O30" si="1">C10</f>
        <v>212774</v>
      </c>
      <c r="P10" s="30">
        <f t="shared" ref="P10:P30" si="2">F10</f>
        <v>308.59199999999998</v>
      </c>
      <c r="Q10" s="17">
        <f t="shared" ref="Q10:Q30" si="3">G10*0.000001</f>
        <v>1.6736199999999997E-4</v>
      </c>
      <c r="R10" s="30">
        <f t="shared" ref="R10:U27" si="4">H10</f>
        <v>309.286</v>
      </c>
      <c r="S10" s="24">
        <f t="shared" si="4"/>
        <v>1.62696</v>
      </c>
      <c r="T10" s="30">
        <f t="shared" si="4"/>
        <v>309.286</v>
      </c>
      <c r="U10" s="24">
        <f t="shared" si="4"/>
        <v>1.1387</v>
      </c>
      <c r="V10" s="22">
        <f t="shared" ref="V10:V34" si="5">((O10*(Q10)^2)/S10)*T10</f>
        <v>1.1329628213317766</v>
      </c>
    </row>
    <row r="11" spans="1:22" x14ac:dyDescent="0.6">
      <c r="B11" s="2">
        <v>320.32299999999998</v>
      </c>
      <c r="C11" s="1">
        <v>200575</v>
      </c>
      <c r="D11" s="2"/>
      <c r="E11" s="1"/>
      <c r="F11" s="2">
        <v>320.048</v>
      </c>
      <c r="G11" s="1">
        <v>171.28800000000001</v>
      </c>
      <c r="H11" s="2">
        <v>319.286</v>
      </c>
      <c r="I11" s="1">
        <v>1.6064799999999999</v>
      </c>
      <c r="J11" s="2">
        <v>320</v>
      </c>
      <c r="K11" s="1">
        <v>1.1846699999999999</v>
      </c>
      <c r="N11" s="30">
        <f t="shared" si="0"/>
        <v>320.32299999999998</v>
      </c>
      <c r="O11" s="21">
        <f t="shared" si="1"/>
        <v>200575</v>
      </c>
      <c r="P11" s="30">
        <f t="shared" si="2"/>
        <v>320.048</v>
      </c>
      <c r="Q11" s="17">
        <f t="shared" si="3"/>
        <v>1.7128799999999999E-4</v>
      </c>
      <c r="R11" s="30">
        <f t="shared" si="4"/>
        <v>319.286</v>
      </c>
      <c r="S11" s="24">
        <f t="shared" si="4"/>
        <v>1.6064799999999999</v>
      </c>
      <c r="T11" s="30">
        <f t="shared" si="4"/>
        <v>320</v>
      </c>
      <c r="U11" s="24">
        <f t="shared" si="4"/>
        <v>1.1846699999999999</v>
      </c>
      <c r="V11" s="22">
        <f t="shared" si="5"/>
        <v>1.1722097598113241</v>
      </c>
    </row>
    <row r="12" spans="1:22" x14ac:dyDescent="0.6">
      <c r="B12" s="2">
        <v>328.94400000000002</v>
      </c>
      <c r="C12" s="1">
        <v>190701</v>
      </c>
      <c r="D12" s="2"/>
      <c r="E12" s="1"/>
      <c r="F12" s="2">
        <v>329.35599999999999</v>
      </c>
      <c r="G12" s="1">
        <v>174.96899999999999</v>
      </c>
      <c r="H12" s="2">
        <v>330</v>
      </c>
      <c r="I12" s="1">
        <v>1.5819099999999999</v>
      </c>
      <c r="J12" s="2">
        <v>331.42899999999997</v>
      </c>
      <c r="K12" s="1">
        <v>1.2183900000000001</v>
      </c>
      <c r="N12" s="30">
        <f t="shared" si="0"/>
        <v>328.94400000000002</v>
      </c>
      <c r="O12" s="21">
        <f t="shared" si="1"/>
        <v>190701</v>
      </c>
      <c r="P12" s="30">
        <f t="shared" si="2"/>
        <v>329.35599999999999</v>
      </c>
      <c r="Q12" s="17">
        <f t="shared" si="3"/>
        <v>1.74969E-4</v>
      </c>
      <c r="R12" s="30">
        <f t="shared" si="4"/>
        <v>330</v>
      </c>
      <c r="S12" s="24">
        <f t="shared" si="4"/>
        <v>1.5819099999999999</v>
      </c>
      <c r="T12" s="30">
        <f t="shared" si="4"/>
        <v>331.42899999999997</v>
      </c>
      <c r="U12" s="24">
        <f t="shared" si="4"/>
        <v>1.2183900000000001</v>
      </c>
      <c r="V12" s="22">
        <f t="shared" si="5"/>
        <v>1.223161843598408</v>
      </c>
    </row>
    <row r="13" spans="1:22" x14ac:dyDescent="0.6">
      <c r="B13" s="2">
        <v>338.99599999999998</v>
      </c>
      <c r="C13" s="1">
        <v>180829</v>
      </c>
      <c r="D13" s="2"/>
      <c r="E13" s="1"/>
      <c r="F13" s="2">
        <v>339.37900000000002</v>
      </c>
      <c r="G13" s="1">
        <v>178.52799999999999</v>
      </c>
      <c r="H13" s="2">
        <v>340</v>
      </c>
      <c r="I13" s="1">
        <v>1.5614300000000001</v>
      </c>
      <c r="J13" s="2">
        <v>341.42899999999997</v>
      </c>
      <c r="K13" s="1">
        <v>1.2490399999999999</v>
      </c>
      <c r="N13" s="30">
        <f t="shared" si="0"/>
        <v>338.99599999999998</v>
      </c>
      <c r="O13" s="21">
        <f t="shared" si="1"/>
        <v>180829</v>
      </c>
      <c r="P13" s="30">
        <f t="shared" si="2"/>
        <v>339.37900000000002</v>
      </c>
      <c r="Q13" s="17">
        <f t="shared" si="3"/>
        <v>1.7852799999999998E-4</v>
      </c>
      <c r="R13" s="30">
        <f t="shared" si="4"/>
        <v>340</v>
      </c>
      <c r="S13" s="24">
        <f t="shared" si="4"/>
        <v>1.5614300000000001</v>
      </c>
      <c r="T13" s="30">
        <f t="shared" si="4"/>
        <v>341.42899999999997</v>
      </c>
      <c r="U13" s="24">
        <f t="shared" si="4"/>
        <v>1.2490399999999999</v>
      </c>
      <c r="V13" s="22">
        <f t="shared" si="5"/>
        <v>1.2602556317909996</v>
      </c>
    </row>
    <row r="14" spans="1:22" x14ac:dyDescent="0.6">
      <c r="B14" s="2">
        <v>349.05099999999999</v>
      </c>
      <c r="C14" s="1">
        <v>170376</v>
      </c>
      <c r="D14" s="2"/>
      <c r="E14" s="1"/>
      <c r="F14" s="2">
        <v>350.11900000000003</v>
      </c>
      <c r="G14" s="1">
        <v>181.84</v>
      </c>
      <c r="H14" s="2">
        <v>349.286</v>
      </c>
      <c r="I14" s="1">
        <v>1.55324</v>
      </c>
      <c r="J14" s="2">
        <v>351.42899999999997</v>
      </c>
      <c r="K14" s="1">
        <v>1.26437</v>
      </c>
      <c r="N14" s="30">
        <f t="shared" si="0"/>
        <v>349.05099999999999</v>
      </c>
      <c r="O14" s="21">
        <f t="shared" si="1"/>
        <v>170376</v>
      </c>
      <c r="P14" s="30">
        <f t="shared" si="2"/>
        <v>350.11900000000003</v>
      </c>
      <c r="Q14" s="17">
        <f t="shared" si="3"/>
        <v>1.8184000000000001E-4</v>
      </c>
      <c r="R14" s="30">
        <f t="shared" si="4"/>
        <v>349.286</v>
      </c>
      <c r="S14" s="24">
        <f t="shared" si="4"/>
        <v>1.55324</v>
      </c>
      <c r="T14" s="30">
        <f t="shared" si="4"/>
        <v>351.42899999999997</v>
      </c>
      <c r="U14" s="24">
        <f t="shared" si="4"/>
        <v>1.26437</v>
      </c>
      <c r="V14" s="22">
        <f t="shared" si="5"/>
        <v>1.274636333251548</v>
      </c>
    </row>
    <row r="15" spans="1:22" x14ac:dyDescent="0.6">
      <c r="B15" s="2">
        <v>359.1</v>
      </c>
      <c r="C15" s="1">
        <v>161668</v>
      </c>
      <c r="D15" s="2"/>
      <c r="E15" s="1"/>
      <c r="F15" s="2">
        <v>359.42700000000002</v>
      </c>
      <c r="G15" s="1">
        <v>184.785</v>
      </c>
      <c r="H15" s="2">
        <v>360</v>
      </c>
      <c r="I15" s="1">
        <v>1.5573399999999999</v>
      </c>
      <c r="J15" s="2">
        <v>360.714</v>
      </c>
      <c r="K15" s="1">
        <v>1.2766299999999999</v>
      </c>
      <c r="N15" s="30">
        <f t="shared" si="0"/>
        <v>359.1</v>
      </c>
      <c r="O15" s="21">
        <f t="shared" si="1"/>
        <v>161668</v>
      </c>
      <c r="P15" s="30">
        <f t="shared" si="2"/>
        <v>359.42700000000002</v>
      </c>
      <c r="Q15" s="17">
        <f t="shared" si="3"/>
        <v>1.84785E-4</v>
      </c>
      <c r="R15" s="30">
        <f t="shared" si="4"/>
        <v>360</v>
      </c>
      <c r="S15" s="24">
        <f t="shared" si="4"/>
        <v>1.5573399999999999</v>
      </c>
      <c r="T15" s="30">
        <f t="shared" si="4"/>
        <v>360.714</v>
      </c>
      <c r="U15" s="24">
        <f t="shared" si="4"/>
        <v>1.2766299999999999</v>
      </c>
      <c r="V15" s="22">
        <f t="shared" si="5"/>
        <v>1.2786069305796759</v>
      </c>
    </row>
    <row r="16" spans="1:22" x14ac:dyDescent="0.6">
      <c r="B16" s="2">
        <v>369.86399999999998</v>
      </c>
      <c r="C16" s="1">
        <v>153543</v>
      </c>
      <c r="D16" s="2"/>
      <c r="E16" s="1"/>
      <c r="F16" s="2">
        <v>370.88299999999998</v>
      </c>
      <c r="G16" s="1">
        <v>187.607</v>
      </c>
      <c r="H16" s="2">
        <v>370.714</v>
      </c>
      <c r="I16" s="1">
        <v>1.5655300000000001</v>
      </c>
      <c r="J16" s="2">
        <v>370.714</v>
      </c>
      <c r="K16" s="1">
        <v>1.27356</v>
      </c>
      <c r="N16" s="30">
        <f t="shared" si="0"/>
        <v>369.86399999999998</v>
      </c>
      <c r="O16" s="21">
        <f t="shared" si="1"/>
        <v>153543</v>
      </c>
      <c r="P16" s="30">
        <f t="shared" si="2"/>
        <v>370.88299999999998</v>
      </c>
      <c r="Q16" s="17">
        <f t="shared" si="3"/>
        <v>1.8760699999999998E-4</v>
      </c>
      <c r="R16" s="30">
        <f t="shared" si="4"/>
        <v>370.714</v>
      </c>
      <c r="S16" s="24">
        <f t="shared" si="4"/>
        <v>1.5655300000000001</v>
      </c>
      <c r="T16" s="30">
        <f t="shared" si="4"/>
        <v>370.714</v>
      </c>
      <c r="U16" s="24">
        <f t="shared" si="4"/>
        <v>1.27356</v>
      </c>
      <c r="V16" s="22">
        <f t="shared" si="5"/>
        <v>1.2796926997484805</v>
      </c>
    </row>
    <row r="17" spans="2:22" x14ac:dyDescent="0.6">
      <c r="B17" s="2">
        <v>379.19400000000002</v>
      </c>
      <c r="C17" s="1">
        <v>145997</v>
      </c>
      <c r="D17" s="2"/>
      <c r="E17" s="1"/>
      <c r="F17" s="2">
        <v>379.47500000000002</v>
      </c>
      <c r="G17" s="1">
        <v>189.571</v>
      </c>
      <c r="H17" s="2">
        <v>380.714</v>
      </c>
      <c r="I17" s="1">
        <v>1.5860099999999999</v>
      </c>
      <c r="J17" s="2">
        <v>380.714</v>
      </c>
      <c r="K17" s="1">
        <v>1.2613000000000001</v>
      </c>
      <c r="N17" s="30">
        <f t="shared" si="0"/>
        <v>379.19400000000002</v>
      </c>
      <c r="O17" s="21">
        <f t="shared" si="1"/>
        <v>145997</v>
      </c>
      <c r="P17" s="30">
        <f t="shared" si="2"/>
        <v>379.47500000000002</v>
      </c>
      <c r="Q17" s="17">
        <f t="shared" si="3"/>
        <v>1.8957099999999998E-4</v>
      </c>
      <c r="R17" s="30">
        <f t="shared" si="4"/>
        <v>380.714</v>
      </c>
      <c r="S17" s="24">
        <f t="shared" si="4"/>
        <v>1.5860099999999999</v>
      </c>
      <c r="T17" s="30">
        <f t="shared" si="4"/>
        <v>380.714</v>
      </c>
      <c r="U17" s="24">
        <f t="shared" si="4"/>
        <v>1.2613000000000001</v>
      </c>
      <c r="V17" s="22">
        <f t="shared" si="5"/>
        <v>1.2594492149346836</v>
      </c>
    </row>
    <row r="18" spans="2:22" x14ac:dyDescent="0.6">
      <c r="B18" s="2">
        <v>389.95800000000003</v>
      </c>
      <c r="C18" s="1">
        <v>137873</v>
      </c>
      <c r="D18" s="2"/>
      <c r="E18" s="1"/>
      <c r="F18" s="2">
        <v>388.78300000000002</v>
      </c>
      <c r="G18" s="1">
        <v>191.53399999999999</v>
      </c>
      <c r="H18" s="2">
        <v>390.714</v>
      </c>
      <c r="I18" s="1">
        <v>1.6064799999999999</v>
      </c>
      <c r="J18" s="2">
        <v>390</v>
      </c>
      <c r="K18" s="1">
        <v>1.23065</v>
      </c>
      <c r="N18" s="30">
        <f t="shared" si="0"/>
        <v>389.95800000000003</v>
      </c>
      <c r="O18" s="21">
        <f t="shared" si="1"/>
        <v>137873</v>
      </c>
      <c r="P18" s="30">
        <f t="shared" si="2"/>
        <v>388.78300000000002</v>
      </c>
      <c r="Q18" s="17">
        <f t="shared" si="3"/>
        <v>1.9153399999999999E-4</v>
      </c>
      <c r="R18" s="30">
        <f t="shared" si="4"/>
        <v>390.714</v>
      </c>
      <c r="S18" s="24">
        <f t="shared" si="4"/>
        <v>1.6064799999999999</v>
      </c>
      <c r="T18" s="30">
        <f t="shared" si="4"/>
        <v>390</v>
      </c>
      <c r="U18" s="24">
        <f t="shared" si="4"/>
        <v>1.23065</v>
      </c>
      <c r="V18" s="22">
        <f t="shared" si="5"/>
        <v>1.2278922735897759</v>
      </c>
    </row>
    <row r="19" spans="2:22" x14ac:dyDescent="0.6">
      <c r="B19" s="2">
        <v>400.00400000000002</v>
      </c>
      <c r="C19" s="1">
        <v>130328</v>
      </c>
      <c r="D19" s="2"/>
      <c r="E19" s="1"/>
      <c r="F19" s="2">
        <v>399.52300000000002</v>
      </c>
      <c r="G19" s="1">
        <v>193.62</v>
      </c>
      <c r="H19" s="2">
        <v>399.286</v>
      </c>
      <c r="I19" s="1">
        <v>1.6351500000000001</v>
      </c>
      <c r="J19" s="2">
        <v>399.286</v>
      </c>
      <c r="K19" s="1">
        <v>1.2030700000000001</v>
      </c>
      <c r="N19" s="30">
        <f t="shared" si="0"/>
        <v>400.00400000000002</v>
      </c>
      <c r="O19" s="21">
        <f t="shared" si="1"/>
        <v>130328</v>
      </c>
      <c r="P19" s="30">
        <f t="shared" si="2"/>
        <v>399.52300000000002</v>
      </c>
      <c r="Q19" s="17">
        <f t="shared" si="3"/>
        <v>1.9362000000000001E-4</v>
      </c>
      <c r="R19" s="30">
        <f t="shared" si="4"/>
        <v>399.286</v>
      </c>
      <c r="S19" s="24">
        <f t="shared" si="4"/>
        <v>1.6351500000000001</v>
      </c>
      <c r="T19" s="30">
        <f t="shared" si="4"/>
        <v>399.286</v>
      </c>
      <c r="U19" s="24">
        <f t="shared" si="4"/>
        <v>1.2030700000000001</v>
      </c>
      <c r="V19" s="22">
        <f t="shared" si="5"/>
        <v>1.1930664866955394</v>
      </c>
    </row>
    <row r="20" spans="2:22" x14ac:dyDescent="0.6">
      <c r="B20" s="2">
        <v>410.04300000000001</v>
      </c>
      <c r="C20" s="1">
        <v>125111</v>
      </c>
      <c r="D20" s="2"/>
      <c r="E20" s="1"/>
      <c r="F20" s="2">
        <v>409.54700000000003</v>
      </c>
      <c r="G20" s="1">
        <v>194.72399999999999</v>
      </c>
      <c r="H20" s="2">
        <v>408.57100000000003</v>
      </c>
      <c r="I20" s="1">
        <v>1.67611</v>
      </c>
      <c r="J20" s="2">
        <v>408.57100000000003</v>
      </c>
      <c r="K20" s="1">
        <v>1.1632199999999999</v>
      </c>
      <c r="N20" s="30">
        <f t="shared" si="0"/>
        <v>410.04300000000001</v>
      </c>
      <c r="O20" s="21">
        <f t="shared" si="1"/>
        <v>125111</v>
      </c>
      <c r="P20" s="30">
        <f t="shared" si="2"/>
        <v>409.54700000000003</v>
      </c>
      <c r="Q20" s="17">
        <f t="shared" si="3"/>
        <v>1.9472399999999999E-4</v>
      </c>
      <c r="R20" s="30">
        <f t="shared" si="4"/>
        <v>408.57100000000003</v>
      </c>
      <c r="S20" s="24">
        <f t="shared" si="4"/>
        <v>1.67611</v>
      </c>
      <c r="T20" s="30">
        <f t="shared" si="4"/>
        <v>408.57100000000003</v>
      </c>
      <c r="U20" s="24">
        <f t="shared" si="4"/>
        <v>1.1632199999999999</v>
      </c>
      <c r="V20" s="22">
        <f t="shared" si="5"/>
        <v>1.15637709343517</v>
      </c>
    </row>
    <row r="21" spans="2:22" x14ac:dyDescent="0.6">
      <c r="B21" s="2">
        <v>420.08600000000001</v>
      </c>
      <c r="C21" s="1">
        <v>118731</v>
      </c>
      <c r="D21" s="2"/>
      <c r="E21" s="1"/>
      <c r="F21" s="2">
        <v>421.00200000000001</v>
      </c>
      <c r="G21" s="1">
        <v>195.828</v>
      </c>
      <c r="H21" s="2">
        <v>420</v>
      </c>
      <c r="I21" s="1">
        <v>1.71706</v>
      </c>
      <c r="J21" s="2">
        <v>420</v>
      </c>
      <c r="K21" s="1">
        <v>1.1203099999999999</v>
      </c>
      <c r="N21" s="30">
        <f t="shared" si="0"/>
        <v>420.08600000000001</v>
      </c>
      <c r="O21" s="21">
        <f t="shared" si="1"/>
        <v>118731</v>
      </c>
      <c r="P21" s="30">
        <f t="shared" si="2"/>
        <v>421.00200000000001</v>
      </c>
      <c r="Q21" s="17">
        <f t="shared" si="3"/>
        <v>1.95828E-4</v>
      </c>
      <c r="R21" s="30">
        <f t="shared" si="4"/>
        <v>420</v>
      </c>
      <c r="S21" s="24">
        <f t="shared" si="4"/>
        <v>1.71706</v>
      </c>
      <c r="T21" s="30">
        <f t="shared" si="4"/>
        <v>420</v>
      </c>
      <c r="U21" s="24">
        <f t="shared" si="4"/>
        <v>1.1203099999999999</v>
      </c>
      <c r="V21" s="22">
        <f t="shared" si="5"/>
        <v>1.1137238545126202</v>
      </c>
    </row>
    <row r="22" spans="2:22" x14ac:dyDescent="0.6">
      <c r="B22" s="2">
        <v>429.40600000000001</v>
      </c>
      <c r="C22" s="1">
        <v>114676</v>
      </c>
      <c r="D22" s="2"/>
      <c r="E22" s="1"/>
      <c r="F22" s="2">
        <v>429.59399999999999</v>
      </c>
      <c r="G22" s="1">
        <v>196.31899999999999</v>
      </c>
      <c r="H22" s="2">
        <v>429.286</v>
      </c>
      <c r="I22" s="1">
        <v>1.7580199999999999</v>
      </c>
      <c r="J22" s="2">
        <v>430</v>
      </c>
      <c r="K22" s="1">
        <v>1.0712600000000001</v>
      </c>
      <c r="N22" s="30">
        <f t="shared" si="0"/>
        <v>429.40600000000001</v>
      </c>
      <c r="O22" s="21">
        <f t="shared" si="1"/>
        <v>114676</v>
      </c>
      <c r="P22" s="30">
        <f t="shared" si="2"/>
        <v>429.59399999999999</v>
      </c>
      <c r="Q22" s="17">
        <f t="shared" si="3"/>
        <v>1.9631899999999997E-4</v>
      </c>
      <c r="R22" s="30">
        <f t="shared" si="4"/>
        <v>429.286</v>
      </c>
      <c r="S22" s="24">
        <f t="shared" si="4"/>
        <v>1.7580199999999999</v>
      </c>
      <c r="T22" s="30">
        <f t="shared" si="4"/>
        <v>430</v>
      </c>
      <c r="U22" s="24">
        <f t="shared" si="4"/>
        <v>1.0712600000000001</v>
      </c>
      <c r="V22" s="22">
        <f t="shared" si="5"/>
        <v>1.0810402058547384</v>
      </c>
    </row>
    <row r="23" spans="2:22" x14ac:dyDescent="0.6">
      <c r="B23" s="2">
        <v>440.161</v>
      </c>
      <c r="C23" s="1">
        <v>109461</v>
      </c>
      <c r="D23" s="2"/>
      <c r="E23" s="1"/>
      <c r="F23" s="2">
        <v>438.90199999999999</v>
      </c>
      <c r="G23" s="1">
        <v>196.44200000000001</v>
      </c>
      <c r="H23" s="2">
        <v>438.57100000000003</v>
      </c>
      <c r="I23" s="1">
        <v>1.79898</v>
      </c>
      <c r="J23" s="2">
        <v>440.714</v>
      </c>
      <c r="K23" s="1">
        <v>1.0222199999999999</v>
      </c>
      <c r="N23" s="30">
        <f t="shared" si="0"/>
        <v>440.161</v>
      </c>
      <c r="O23" s="21">
        <f t="shared" si="1"/>
        <v>109461</v>
      </c>
      <c r="P23" s="30">
        <f t="shared" si="2"/>
        <v>438.90199999999999</v>
      </c>
      <c r="Q23" s="17">
        <f t="shared" si="3"/>
        <v>1.9644199999999999E-4</v>
      </c>
      <c r="R23" s="30">
        <f t="shared" si="4"/>
        <v>438.57100000000003</v>
      </c>
      <c r="S23" s="24">
        <f t="shared" si="4"/>
        <v>1.79898</v>
      </c>
      <c r="T23" s="30">
        <f t="shared" si="4"/>
        <v>440.714</v>
      </c>
      <c r="U23" s="24">
        <f t="shared" si="4"/>
        <v>1.0222199999999999</v>
      </c>
      <c r="V23" s="22">
        <f t="shared" si="5"/>
        <v>1.034805235285664</v>
      </c>
    </row>
    <row r="24" spans="2:22" x14ac:dyDescent="0.6">
      <c r="B24" s="2">
        <v>449.48200000000003</v>
      </c>
      <c r="C24" s="1">
        <v>104824</v>
      </c>
      <c r="D24" s="2"/>
      <c r="E24" s="1"/>
      <c r="F24" s="2">
        <v>451.79</v>
      </c>
      <c r="G24" s="1">
        <v>196.196</v>
      </c>
      <c r="H24" s="2">
        <v>450</v>
      </c>
      <c r="I24" s="1">
        <v>1.8604099999999999</v>
      </c>
      <c r="J24" s="2">
        <v>450.714</v>
      </c>
      <c r="K24" s="1">
        <v>0.97011499999999995</v>
      </c>
      <c r="N24" s="30">
        <f t="shared" si="0"/>
        <v>449.48200000000003</v>
      </c>
      <c r="O24" s="21">
        <f t="shared" si="1"/>
        <v>104824</v>
      </c>
      <c r="P24" s="30">
        <f t="shared" si="2"/>
        <v>451.79</v>
      </c>
      <c r="Q24" s="17">
        <f t="shared" si="3"/>
        <v>1.9619599999999999E-4</v>
      </c>
      <c r="R24" s="30">
        <f t="shared" si="4"/>
        <v>450</v>
      </c>
      <c r="S24" s="24">
        <f t="shared" si="4"/>
        <v>1.8604099999999999</v>
      </c>
      <c r="T24" s="30">
        <f t="shared" si="4"/>
        <v>450.714</v>
      </c>
      <c r="U24" s="24">
        <f t="shared" si="4"/>
        <v>0.97011499999999995</v>
      </c>
      <c r="V24" s="22">
        <f t="shared" si="5"/>
        <v>0.97753745956325333</v>
      </c>
    </row>
    <row r="25" spans="2:22" x14ac:dyDescent="0.6">
      <c r="B25" s="2">
        <v>458.80399999999997</v>
      </c>
      <c r="C25" s="1">
        <v>100187</v>
      </c>
      <c r="D25" s="2"/>
      <c r="E25" s="1"/>
      <c r="F25" s="2">
        <v>459.666</v>
      </c>
      <c r="G25" s="1">
        <v>195.33699999999999</v>
      </c>
      <c r="H25" s="2">
        <v>459.286</v>
      </c>
      <c r="I25" s="1">
        <v>1.9177500000000001</v>
      </c>
      <c r="J25" s="2">
        <v>460.714</v>
      </c>
      <c r="K25" s="1">
        <v>0.91187700000000005</v>
      </c>
      <c r="N25" s="30">
        <f t="shared" si="0"/>
        <v>458.80399999999997</v>
      </c>
      <c r="O25" s="21">
        <f t="shared" si="1"/>
        <v>100187</v>
      </c>
      <c r="P25" s="30">
        <f t="shared" si="2"/>
        <v>459.666</v>
      </c>
      <c r="Q25" s="17">
        <f t="shared" si="3"/>
        <v>1.9533699999999999E-4</v>
      </c>
      <c r="R25" s="30">
        <f t="shared" si="4"/>
        <v>459.286</v>
      </c>
      <c r="S25" s="24">
        <f t="shared" si="4"/>
        <v>1.9177500000000001</v>
      </c>
      <c r="T25" s="30">
        <f t="shared" si="4"/>
        <v>460.714</v>
      </c>
      <c r="U25" s="24">
        <f t="shared" si="4"/>
        <v>0.91187700000000005</v>
      </c>
      <c r="V25" s="22">
        <f t="shared" si="5"/>
        <v>0.91837450233242923</v>
      </c>
    </row>
    <row r="26" spans="2:22" x14ac:dyDescent="0.6">
      <c r="B26" s="2">
        <v>469.55500000000001</v>
      </c>
      <c r="C26" s="1">
        <v>96135.5</v>
      </c>
      <c r="D26" s="2"/>
      <c r="E26" s="1"/>
      <c r="F26" s="2">
        <v>469.69</v>
      </c>
      <c r="G26" s="1">
        <v>194.233</v>
      </c>
      <c r="H26" s="2">
        <v>470</v>
      </c>
      <c r="I26" s="1">
        <v>1.9791799999999999</v>
      </c>
      <c r="J26" s="2">
        <v>470</v>
      </c>
      <c r="K26" s="1">
        <v>0.85670500000000005</v>
      </c>
      <c r="N26" s="30">
        <f t="shared" si="0"/>
        <v>469.55500000000001</v>
      </c>
      <c r="O26" s="21">
        <f t="shared" si="1"/>
        <v>96135.5</v>
      </c>
      <c r="P26" s="30">
        <f t="shared" si="2"/>
        <v>469.69</v>
      </c>
      <c r="Q26" s="17">
        <f t="shared" si="3"/>
        <v>1.9423300000000001E-4</v>
      </c>
      <c r="R26" s="30">
        <f t="shared" si="4"/>
        <v>470</v>
      </c>
      <c r="S26" s="24">
        <f t="shared" si="4"/>
        <v>1.9791799999999999</v>
      </c>
      <c r="T26" s="30">
        <f t="shared" si="4"/>
        <v>470</v>
      </c>
      <c r="U26" s="24">
        <f t="shared" si="4"/>
        <v>0.85670500000000005</v>
      </c>
      <c r="V26" s="22">
        <f t="shared" si="5"/>
        <v>0.86127608782213594</v>
      </c>
    </row>
    <row r="27" spans="2:22" x14ac:dyDescent="0.6">
      <c r="B27" s="2">
        <v>480.30599999999998</v>
      </c>
      <c r="C27" s="1">
        <v>92665.4</v>
      </c>
      <c r="D27" s="2"/>
      <c r="E27" s="1"/>
      <c r="F27" s="2">
        <v>478.99799999999999</v>
      </c>
      <c r="G27" s="1">
        <v>192.63800000000001</v>
      </c>
      <c r="H27" s="2">
        <v>479.286</v>
      </c>
      <c r="I27" s="1">
        <v>2.04881</v>
      </c>
      <c r="J27" s="2">
        <v>480</v>
      </c>
      <c r="K27" s="1">
        <v>0.80153300000000005</v>
      </c>
      <c r="N27" s="30">
        <f t="shared" si="0"/>
        <v>480.30599999999998</v>
      </c>
      <c r="O27" s="21">
        <f t="shared" si="1"/>
        <v>92665.4</v>
      </c>
      <c r="P27" s="30">
        <f t="shared" si="2"/>
        <v>478.99799999999999</v>
      </c>
      <c r="Q27" s="17">
        <f t="shared" si="3"/>
        <v>1.9263799999999999E-4</v>
      </c>
      <c r="R27" s="30">
        <f t="shared" si="4"/>
        <v>479.286</v>
      </c>
      <c r="S27" s="24">
        <f t="shared" si="4"/>
        <v>2.04881</v>
      </c>
      <c r="T27" s="30">
        <f t="shared" si="4"/>
        <v>480</v>
      </c>
      <c r="U27" s="24">
        <f t="shared" si="4"/>
        <v>0.80153300000000005</v>
      </c>
      <c r="V27" s="22">
        <f t="shared" si="5"/>
        <v>0.8056401066777793</v>
      </c>
    </row>
    <row r="28" spans="2:22" x14ac:dyDescent="0.6">
      <c r="B28" s="2">
        <v>489.62200000000001</v>
      </c>
      <c r="C28" s="1">
        <v>89774.399999999994</v>
      </c>
      <c r="D28" s="2"/>
      <c r="E28" s="1"/>
      <c r="F28" s="2">
        <v>489.73700000000002</v>
      </c>
      <c r="G28" s="1">
        <v>190.55199999999999</v>
      </c>
      <c r="H28" s="2">
        <v>490</v>
      </c>
      <c r="I28" s="1">
        <v>2.1143299999999998</v>
      </c>
      <c r="J28" s="2">
        <v>490</v>
      </c>
      <c r="K28" s="1">
        <v>0.74636000000000002</v>
      </c>
      <c r="N28" s="30">
        <f t="shared" si="0"/>
        <v>489.62200000000001</v>
      </c>
      <c r="O28" s="21">
        <f t="shared" si="1"/>
        <v>89774.399999999994</v>
      </c>
      <c r="P28" s="30">
        <f t="shared" si="2"/>
        <v>489.73700000000002</v>
      </c>
      <c r="Q28" s="17">
        <f t="shared" si="3"/>
        <v>1.9055199999999997E-4</v>
      </c>
      <c r="R28" s="30">
        <f t="shared" ref="R28:U30" si="6">H28</f>
        <v>490</v>
      </c>
      <c r="S28" s="24">
        <f t="shared" si="6"/>
        <v>2.1143299999999998</v>
      </c>
      <c r="T28" s="30">
        <f t="shared" si="6"/>
        <v>490</v>
      </c>
      <c r="U28" s="24">
        <f t="shared" si="6"/>
        <v>0.74636000000000002</v>
      </c>
      <c r="V28" s="22">
        <f t="shared" si="5"/>
        <v>0.75544498429940488</v>
      </c>
    </row>
    <row r="29" spans="2:22" x14ac:dyDescent="0.6">
      <c r="B29" s="2">
        <v>498.94</v>
      </c>
      <c r="C29" s="1">
        <v>86301.5</v>
      </c>
      <c r="D29" s="2"/>
      <c r="E29" s="1"/>
      <c r="F29" s="2">
        <v>499.04500000000002</v>
      </c>
      <c r="G29" s="1">
        <v>187.607</v>
      </c>
      <c r="H29" s="2">
        <v>500</v>
      </c>
      <c r="I29" s="1">
        <v>2.1839599999999999</v>
      </c>
      <c r="J29" s="2">
        <v>500</v>
      </c>
      <c r="K29" s="1">
        <v>0.69118800000000002</v>
      </c>
      <c r="N29" s="30">
        <f t="shared" si="0"/>
        <v>498.94</v>
      </c>
      <c r="O29" s="21">
        <f t="shared" si="1"/>
        <v>86301.5</v>
      </c>
      <c r="P29" s="30">
        <f t="shared" si="2"/>
        <v>499.04500000000002</v>
      </c>
      <c r="Q29" s="17">
        <f t="shared" si="3"/>
        <v>1.8760699999999998E-4</v>
      </c>
      <c r="R29" s="30">
        <f t="shared" si="6"/>
        <v>500</v>
      </c>
      <c r="S29" s="24">
        <f t="shared" si="6"/>
        <v>2.1839599999999999</v>
      </c>
      <c r="T29" s="30">
        <f t="shared" si="6"/>
        <v>500</v>
      </c>
      <c r="U29" s="24">
        <f t="shared" si="6"/>
        <v>0.69118800000000002</v>
      </c>
      <c r="V29" s="22">
        <f t="shared" si="5"/>
        <v>0.69541130449467325</v>
      </c>
    </row>
    <row r="30" spans="2:22" x14ac:dyDescent="0.6">
      <c r="B30" s="2">
        <v>509.69</v>
      </c>
      <c r="C30" s="1">
        <v>82831.399999999994</v>
      </c>
      <c r="D30" s="2"/>
      <c r="E30" s="1"/>
      <c r="F30" s="2">
        <v>509.78500000000003</v>
      </c>
      <c r="G30" s="1">
        <v>184.417</v>
      </c>
      <c r="H30" s="2">
        <v>510.714</v>
      </c>
      <c r="I30" s="1">
        <v>2.2576800000000001</v>
      </c>
      <c r="J30" s="2">
        <v>509.286</v>
      </c>
      <c r="K30" s="1">
        <v>0.63907999999999998</v>
      </c>
      <c r="N30" s="30">
        <f t="shared" si="0"/>
        <v>509.69</v>
      </c>
      <c r="O30" s="21">
        <f t="shared" si="1"/>
        <v>82831.399999999994</v>
      </c>
      <c r="P30" s="30">
        <f t="shared" si="2"/>
        <v>509.78500000000003</v>
      </c>
      <c r="Q30" s="17">
        <f t="shared" si="3"/>
        <v>1.8441700000000001E-4</v>
      </c>
      <c r="R30" s="30">
        <f t="shared" si="6"/>
        <v>510.714</v>
      </c>
      <c r="S30" s="24">
        <f t="shared" si="6"/>
        <v>2.2576800000000001</v>
      </c>
      <c r="T30" s="30">
        <f t="shared" si="6"/>
        <v>509.286</v>
      </c>
      <c r="U30" s="24">
        <f t="shared" si="6"/>
        <v>0.63907999999999998</v>
      </c>
      <c r="V30" s="22">
        <f t="shared" si="5"/>
        <v>0.63547176595979171</v>
      </c>
    </row>
    <row r="31" spans="2:22" x14ac:dyDescent="0.6">
      <c r="B31" s="2">
        <v>519.72400000000005</v>
      </c>
      <c r="C31" s="1">
        <v>79359.899999999994</v>
      </c>
      <c r="D31" s="2"/>
      <c r="E31" s="1"/>
      <c r="F31" s="2">
        <v>519.09299999999996</v>
      </c>
      <c r="G31" s="1">
        <v>180.613</v>
      </c>
      <c r="H31" s="2">
        <v>520.71400000000006</v>
      </c>
      <c r="I31" s="1">
        <v>2.3395899999999998</v>
      </c>
      <c r="J31" s="2">
        <v>519.28599999999994</v>
      </c>
      <c r="K31" s="1">
        <v>0.58390799999999998</v>
      </c>
      <c r="N31" s="30">
        <f t="shared" ref="N31:N34" si="7">B31</f>
        <v>519.72400000000005</v>
      </c>
      <c r="O31" s="21">
        <f t="shared" ref="O31:O34" si="8">C31</f>
        <v>79359.899999999994</v>
      </c>
      <c r="P31" s="30">
        <f t="shared" ref="P31:P34" si="9">F31</f>
        <v>519.09299999999996</v>
      </c>
      <c r="Q31" s="17">
        <f t="shared" ref="Q31:Q34" si="10">G31*0.000001</f>
        <v>1.8061299999999999E-4</v>
      </c>
      <c r="R31" s="30">
        <f t="shared" ref="R31:R34" si="11">H31</f>
        <v>520.71400000000006</v>
      </c>
      <c r="S31" s="24">
        <f t="shared" ref="S31:S34" si="12">I31</f>
        <v>2.3395899999999998</v>
      </c>
      <c r="T31" s="30">
        <f t="shared" ref="T31:T34" si="13">J31</f>
        <v>519.28599999999994</v>
      </c>
      <c r="U31" s="24">
        <f t="shared" ref="U31:U34" si="14">K31</f>
        <v>0.58390799999999998</v>
      </c>
      <c r="V31" s="22">
        <f t="shared" si="5"/>
        <v>0.57460047721046792</v>
      </c>
    </row>
    <row r="32" spans="2:22" x14ac:dyDescent="0.6">
      <c r="B32" s="2">
        <v>529.75300000000004</v>
      </c>
      <c r="C32" s="1">
        <v>77633.8</v>
      </c>
      <c r="D32" s="2"/>
      <c r="E32" s="1"/>
      <c r="F32" s="2">
        <v>530.54899999999998</v>
      </c>
      <c r="G32" s="1">
        <v>176.31899999999999</v>
      </c>
      <c r="H32" s="2">
        <v>529.28599999999994</v>
      </c>
      <c r="I32" s="1">
        <v>2.4133100000000001</v>
      </c>
      <c r="J32" s="2">
        <v>530.71400000000006</v>
      </c>
      <c r="K32" s="1">
        <v>0.52566999999999997</v>
      </c>
      <c r="N32" s="30">
        <f t="shared" si="7"/>
        <v>529.75300000000004</v>
      </c>
      <c r="O32" s="21">
        <f t="shared" si="8"/>
        <v>77633.8</v>
      </c>
      <c r="P32" s="30">
        <f t="shared" si="9"/>
        <v>530.54899999999998</v>
      </c>
      <c r="Q32" s="17">
        <f t="shared" si="10"/>
        <v>1.7631899999999998E-4</v>
      </c>
      <c r="R32" s="30">
        <f t="shared" si="11"/>
        <v>529.28599999999994</v>
      </c>
      <c r="S32" s="24">
        <f t="shared" si="12"/>
        <v>2.4133100000000001</v>
      </c>
      <c r="T32" s="30">
        <f t="shared" si="13"/>
        <v>530.71400000000006</v>
      </c>
      <c r="U32" s="24">
        <f t="shared" si="14"/>
        <v>0.52566999999999997</v>
      </c>
      <c r="V32" s="22">
        <f t="shared" si="5"/>
        <v>0.53075794552932209</v>
      </c>
    </row>
    <row r="33" spans="2:22" x14ac:dyDescent="0.6">
      <c r="B33" s="2">
        <v>539.06899999999996</v>
      </c>
      <c r="C33" s="1">
        <v>74742.8</v>
      </c>
      <c r="D33" s="2"/>
      <c r="E33" s="1"/>
      <c r="F33" s="2">
        <v>541.28899999999999</v>
      </c>
      <c r="G33" s="1">
        <v>171.28800000000001</v>
      </c>
      <c r="H33" s="2">
        <v>540</v>
      </c>
      <c r="I33" s="1">
        <v>2.4952200000000002</v>
      </c>
      <c r="J33" s="2">
        <v>539.28599999999994</v>
      </c>
      <c r="K33" s="1">
        <v>0.47356300000000001</v>
      </c>
      <c r="N33" s="30">
        <f t="shared" si="7"/>
        <v>539.06899999999996</v>
      </c>
      <c r="O33" s="21">
        <f t="shared" si="8"/>
        <v>74742.8</v>
      </c>
      <c r="P33" s="30">
        <f t="shared" si="9"/>
        <v>541.28899999999999</v>
      </c>
      <c r="Q33" s="17">
        <f t="shared" si="10"/>
        <v>1.7128799999999999E-4</v>
      </c>
      <c r="R33" s="30">
        <f t="shared" si="11"/>
        <v>540</v>
      </c>
      <c r="S33" s="24">
        <f t="shared" si="12"/>
        <v>2.4952200000000002</v>
      </c>
      <c r="T33" s="30">
        <f t="shared" si="13"/>
        <v>539.28599999999994</v>
      </c>
      <c r="U33" s="24">
        <f t="shared" si="14"/>
        <v>0.47356300000000001</v>
      </c>
      <c r="V33" s="22">
        <f t="shared" si="5"/>
        <v>0.47395110863287526</v>
      </c>
    </row>
    <row r="34" spans="2:22" x14ac:dyDescent="0.6">
      <c r="B34" s="48">
        <v>548.38199999999995</v>
      </c>
      <c r="C34" s="48">
        <v>73015.3</v>
      </c>
      <c r="D34" s="2"/>
      <c r="E34" s="1"/>
      <c r="F34" s="48">
        <v>550.59699999999998</v>
      </c>
      <c r="G34" s="48">
        <v>165.767</v>
      </c>
      <c r="H34" s="48">
        <v>549.28599999999994</v>
      </c>
      <c r="I34" s="48">
        <v>2.56894</v>
      </c>
      <c r="J34" s="48">
        <v>550.71400000000006</v>
      </c>
      <c r="K34" s="48">
        <v>0.421456</v>
      </c>
      <c r="N34" s="30">
        <f t="shared" si="7"/>
        <v>548.38199999999995</v>
      </c>
      <c r="O34" s="21">
        <f t="shared" si="8"/>
        <v>73015.3</v>
      </c>
      <c r="P34" s="30">
        <f t="shared" si="9"/>
        <v>550.59699999999998</v>
      </c>
      <c r="Q34" s="17">
        <f t="shared" si="10"/>
        <v>1.6576699999999999E-4</v>
      </c>
      <c r="R34" s="30">
        <f t="shared" si="11"/>
        <v>549.28599999999994</v>
      </c>
      <c r="S34" s="24">
        <f t="shared" si="12"/>
        <v>2.56894</v>
      </c>
      <c r="T34" s="30">
        <f t="shared" si="13"/>
        <v>550.71400000000006</v>
      </c>
      <c r="U34" s="24">
        <f t="shared" si="14"/>
        <v>0.421456</v>
      </c>
      <c r="V34" s="22">
        <f t="shared" si="5"/>
        <v>0.43011262016414048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2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36" t="s">
        <v>3</v>
      </c>
      <c r="S7" s="37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38" t="s">
        <v>4</v>
      </c>
      <c r="S8" s="39" t="s">
        <v>16</v>
      </c>
      <c r="T8" s="29" t="s">
        <v>4</v>
      </c>
      <c r="U8" s="27" t="s">
        <v>7</v>
      </c>
    </row>
    <row r="9" spans="1:22" x14ac:dyDescent="0.6">
      <c r="B9" s="48">
        <v>300.48399999999998</v>
      </c>
      <c r="C9" s="48">
        <v>110263</v>
      </c>
      <c r="D9" s="3"/>
      <c r="E9" s="4"/>
      <c r="F9" s="47">
        <v>300.11700000000002</v>
      </c>
      <c r="G9" s="47">
        <v>211.06899999999999</v>
      </c>
      <c r="H9" s="3">
        <v>300.27300000000002</v>
      </c>
      <c r="I9" s="4">
        <v>0.57655000000000001</v>
      </c>
      <c r="J9" s="47">
        <v>300.39600000000002</v>
      </c>
      <c r="K9" s="47">
        <v>1.3527800000000001</v>
      </c>
      <c r="N9" s="30">
        <f>B9</f>
        <v>300.48399999999998</v>
      </c>
      <c r="O9" s="21">
        <f>C9</f>
        <v>110263</v>
      </c>
      <c r="P9" s="30">
        <f>F9</f>
        <v>300.11700000000002</v>
      </c>
      <c r="Q9" s="17">
        <f>G9*0.000001</f>
        <v>2.1106899999999998E-4</v>
      </c>
      <c r="R9" s="40">
        <f>H9</f>
        <v>300.27300000000002</v>
      </c>
      <c r="S9" s="41">
        <f>I9+(1.5*10^(-8))*O9*R9</f>
        <v>1.0731850269850001</v>
      </c>
      <c r="T9" s="30">
        <f>J9</f>
        <v>300.39600000000002</v>
      </c>
      <c r="U9" s="24">
        <f>K9</f>
        <v>1.3527800000000001</v>
      </c>
      <c r="V9" s="22">
        <f>((O9*(Q9)^2)/S9)*T9</f>
        <v>1.3749859174778833</v>
      </c>
    </row>
    <row r="10" spans="1:22" x14ac:dyDescent="0.6">
      <c r="B10" s="2">
        <v>310.971</v>
      </c>
      <c r="C10" s="1">
        <v>103533</v>
      </c>
      <c r="D10" s="3"/>
      <c r="E10" s="4"/>
      <c r="F10" s="3">
        <v>310.13299999999998</v>
      </c>
      <c r="G10" s="4">
        <v>212.50700000000001</v>
      </c>
      <c r="H10" s="3">
        <v>310.36</v>
      </c>
      <c r="I10" s="4">
        <v>0.58366899999999999</v>
      </c>
      <c r="J10" s="3">
        <v>309.94299999999998</v>
      </c>
      <c r="K10" s="4">
        <v>1.35829</v>
      </c>
      <c r="N10" s="30">
        <f t="shared" ref="N10:N21" si="0">B10</f>
        <v>310.971</v>
      </c>
      <c r="O10" s="21">
        <f t="shared" ref="O10:O21" si="1">C10</f>
        <v>103533</v>
      </c>
      <c r="P10" s="30">
        <f t="shared" ref="P10:P21" si="2">F10</f>
        <v>310.13299999999998</v>
      </c>
      <c r="Q10" s="17">
        <f t="shared" ref="Q10:Q21" si="3">G10*0.000001</f>
        <v>2.1250699999999999E-4</v>
      </c>
      <c r="R10" s="40">
        <f t="shared" ref="R10:U21" si="4">H10</f>
        <v>310.36</v>
      </c>
      <c r="S10" s="41">
        <f t="shared" ref="S10:S21" si="5">I10+(1.5*10^(-8))*O10*R10</f>
        <v>1.0656565282000001</v>
      </c>
      <c r="T10" s="30">
        <f t="shared" si="4"/>
        <v>309.94299999999998</v>
      </c>
      <c r="U10" s="24">
        <f t="shared" si="4"/>
        <v>1.35829</v>
      </c>
      <c r="V10" s="22">
        <f t="shared" ref="V10:V21" si="6">((O10*(Q10)^2)/S10)*T10</f>
        <v>1.3598464180803738</v>
      </c>
    </row>
    <row r="11" spans="1:22" x14ac:dyDescent="0.6">
      <c r="B11" s="2">
        <v>320.08999999999997</v>
      </c>
      <c r="C11" s="1">
        <v>97764.3</v>
      </c>
      <c r="D11" s="2"/>
      <c r="E11" s="1"/>
      <c r="F11" s="2">
        <v>319.69600000000003</v>
      </c>
      <c r="G11" s="1">
        <v>214.18700000000001</v>
      </c>
      <c r="H11" s="2">
        <v>319.98899999999998</v>
      </c>
      <c r="I11" s="1">
        <v>0.59081099999999998</v>
      </c>
      <c r="J11" s="2">
        <v>319.94</v>
      </c>
      <c r="K11" s="1">
        <v>1.3462099999999999</v>
      </c>
      <c r="N11" s="30">
        <f t="shared" si="0"/>
        <v>320.08999999999997</v>
      </c>
      <c r="O11" s="21">
        <f t="shared" si="1"/>
        <v>97764.3</v>
      </c>
      <c r="P11" s="30">
        <f t="shared" si="2"/>
        <v>319.69600000000003</v>
      </c>
      <c r="Q11" s="17">
        <f t="shared" si="3"/>
        <v>2.1418700000000001E-4</v>
      </c>
      <c r="R11" s="40">
        <f t="shared" si="4"/>
        <v>319.98899999999998</v>
      </c>
      <c r="S11" s="41">
        <f t="shared" si="5"/>
        <v>1.0600635088904999</v>
      </c>
      <c r="T11" s="30">
        <f t="shared" si="4"/>
        <v>319.94</v>
      </c>
      <c r="U11" s="24">
        <f t="shared" si="4"/>
        <v>1.3462099999999999</v>
      </c>
      <c r="V11" s="22">
        <f t="shared" si="6"/>
        <v>1.3536399604916463</v>
      </c>
    </row>
    <row r="12" spans="1:22" x14ac:dyDescent="0.6">
      <c r="B12" s="2">
        <v>330.12200000000001</v>
      </c>
      <c r="C12" s="1">
        <v>91674</v>
      </c>
      <c r="D12" s="2"/>
      <c r="E12" s="1"/>
      <c r="F12" s="2">
        <v>329.26400000000001</v>
      </c>
      <c r="G12" s="1">
        <v>216.22800000000001</v>
      </c>
      <c r="H12" s="2">
        <v>330.536</v>
      </c>
      <c r="I12" s="1">
        <v>0.60550800000000005</v>
      </c>
      <c r="J12" s="2">
        <v>330.39299999999997</v>
      </c>
      <c r="K12" s="1">
        <v>1.3399700000000001</v>
      </c>
      <c r="N12" s="30">
        <f t="shared" si="0"/>
        <v>330.12200000000001</v>
      </c>
      <c r="O12" s="21">
        <f t="shared" si="1"/>
        <v>91674</v>
      </c>
      <c r="P12" s="30">
        <f t="shared" si="2"/>
        <v>329.26400000000001</v>
      </c>
      <c r="Q12" s="17">
        <f t="shared" si="3"/>
        <v>2.16228E-4</v>
      </c>
      <c r="R12" s="40">
        <f t="shared" si="4"/>
        <v>330.536</v>
      </c>
      <c r="S12" s="41">
        <f t="shared" si="5"/>
        <v>1.0600313589600001</v>
      </c>
      <c r="T12" s="30">
        <f t="shared" si="4"/>
        <v>330.39299999999997</v>
      </c>
      <c r="U12" s="24">
        <f t="shared" si="4"/>
        <v>1.3399700000000001</v>
      </c>
      <c r="V12" s="22">
        <f t="shared" si="6"/>
        <v>1.335925279841923</v>
      </c>
    </row>
    <row r="13" spans="1:22" x14ac:dyDescent="0.6">
      <c r="B13" s="2">
        <v>340.61399999999998</v>
      </c>
      <c r="C13" s="1">
        <v>86221.7</v>
      </c>
      <c r="D13" s="2"/>
      <c r="E13" s="1"/>
      <c r="F13" s="2">
        <v>339.28500000000003</v>
      </c>
      <c r="G13" s="1">
        <v>218.26900000000001</v>
      </c>
      <c r="H13" s="2">
        <v>340.62599999999998</v>
      </c>
      <c r="I13" s="1">
        <v>0.62782499999999997</v>
      </c>
      <c r="J13" s="2">
        <v>339.93400000000003</v>
      </c>
      <c r="K13" s="1">
        <v>1.3161799999999999</v>
      </c>
      <c r="N13" s="30">
        <f t="shared" si="0"/>
        <v>340.61399999999998</v>
      </c>
      <c r="O13" s="21">
        <f t="shared" si="1"/>
        <v>86221.7</v>
      </c>
      <c r="P13" s="30">
        <f t="shared" si="2"/>
        <v>339.28500000000003</v>
      </c>
      <c r="Q13" s="17">
        <f t="shared" si="3"/>
        <v>2.1826899999999999E-4</v>
      </c>
      <c r="R13" s="40">
        <f t="shared" si="4"/>
        <v>340.62599999999998</v>
      </c>
      <c r="S13" s="41">
        <f t="shared" si="5"/>
        <v>1.068365291763</v>
      </c>
      <c r="T13" s="30">
        <f t="shared" si="4"/>
        <v>339.93400000000003</v>
      </c>
      <c r="U13" s="24">
        <f t="shared" si="4"/>
        <v>1.3161799999999999</v>
      </c>
      <c r="V13" s="22">
        <f t="shared" si="6"/>
        <v>1.3069998356223451</v>
      </c>
    </row>
    <row r="14" spans="1:22" x14ac:dyDescent="0.6">
      <c r="B14" s="2">
        <v>350.65300000000002</v>
      </c>
      <c r="C14" s="1">
        <v>81728.800000000003</v>
      </c>
      <c r="D14" s="2"/>
      <c r="E14" s="1"/>
      <c r="F14" s="2">
        <v>349.3</v>
      </c>
      <c r="G14" s="1">
        <v>219.58600000000001</v>
      </c>
      <c r="H14" s="2">
        <v>350.25200000000001</v>
      </c>
      <c r="I14" s="1">
        <v>0.61976900000000001</v>
      </c>
      <c r="J14" s="2">
        <v>350.839</v>
      </c>
      <c r="K14" s="1">
        <v>1.2982</v>
      </c>
      <c r="N14" s="30">
        <f t="shared" si="0"/>
        <v>350.65300000000002</v>
      </c>
      <c r="O14" s="21">
        <f t="shared" si="1"/>
        <v>81728.800000000003</v>
      </c>
      <c r="P14" s="30">
        <f t="shared" si="2"/>
        <v>349.3</v>
      </c>
      <c r="Q14" s="17">
        <f t="shared" si="3"/>
        <v>2.1958599999999999E-4</v>
      </c>
      <c r="R14" s="40">
        <f t="shared" si="4"/>
        <v>350.25200000000001</v>
      </c>
      <c r="S14" s="41">
        <f t="shared" si="5"/>
        <v>1.0491541348640001</v>
      </c>
      <c r="T14" s="30">
        <f t="shared" si="4"/>
        <v>350.839</v>
      </c>
      <c r="U14" s="24">
        <f t="shared" si="4"/>
        <v>1.2982</v>
      </c>
      <c r="V14" s="22">
        <f t="shared" si="6"/>
        <v>1.3178105664890891</v>
      </c>
    </row>
    <row r="15" spans="1:22" x14ac:dyDescent="0.6">
      <c r="B15" s="2">
        <v>359.77600000000001</v>
      </c>
      <c r="C15" s="1">
        <v>76918.3</v>
      </c>
      <c r="D15" s="2"/>
      <c r="E15" s="1"/>
      <c r="F15" s="2">
        <v>360.68400000000003</v>
      </c>
      <c r="G15" s="1">
        <v>221.505</v>
      </c>
      <c r="H15" s="2">
        <v>359.88600000000002</v>
      </c>
      <c r="I15" s="1">
        <v>0.65730599999999995</v>
      </c>
      <c r="J15" s="2">
        <v>360.834</v>
      </c>
      <c r="K15" s="1">
        <v>1.2744</v>
      </c>
      <c r="N15" s="30">
        <f t="shared" si="0"/>
        <v>359.77600000000001</v>
      </c>
      <c r="O15" s="21">
        <f t="shared" si="1"/>
        <v>76918.3</v>
      </c>
      <c r="P15" s="30">
        <f t="shared" si="2"/>
        <v>360.68400000000003</v>
      </c>
      <c r="Q15" s="17">
        <f t="shared" si="3"/>
        <v>2.2150499999999999E-4</v>
      </c>
      <c r="R15" s="40">
        <f t="shared" si="4"/>
        <v>359.88600000000002</v>
      </c>
      <c r="S15" s="41">
        <f t="shared" si="5"/>
        <v>1.0725332897070001</v>
      </c>
      <c r="T15" s="30">
        <f t="shared" si="4"/>
        <v>360.834</v>
      </c>
      <c r="U15" s="24">
        <f t="shared" si="4"/>
        <v>1.2744</v>
      </c>
      <c r="V15" s="22">
        <f t="shared" si="6"/>
        <v>1.2696774805842814</v>
      </c>
    </row>
    <row r="16" spans="1:22" x14ac:dyDescent="0.6">
      <c r="B16" s="2">
        <v>370.27600000000001</v>
      </c>
      <c r="C16" s="1">
        <v>73382.899999999994</v>
      </c>
      <c r="D16" s="2"/>
      <c r="E16" s="1"/>
      <c r="F16" s="2">
        <v>370.24700000000001</v>
      </c>
      <c r="G16" s="1">
        <v>223.185</v>
      </c>
      <c r="H16" s="2">
        <v>369.97699999999998</v>
      </c>
      <c r="I16" s="1">
        <v>0.687222</v>
      </c>
      <c r="J16" s="2">
        <v>370.37</v>
      </c>
      <c r="K16" s="1">
        <v>1.2330300000000001</v>
      </c>
      <c r="N16" s="30">
        <f t="shared" si="0"/>
        <v>370.27600000000001</v>
      </c>
      <c r="O16" s="21">
        <f t="shared" si="1"/>
        <v>73382.899999999994</v>
      </c>
      <c r="P16" s="30">
        <f t="shared" si="2"/>
        <v>370.24700000000001</v>
      </c>
      <c r="Q16" s="17">
        <f t="shared" si="3"/>
        <v>2.2318499999999998E-4</v>
      </c>
      <c r="R16" s="40">
        <f t="shared" si="4"/>
        <v>369.97699999999998</v>
      </c>
      <c r="S16" s="41">
        <f t="shared" si="5"/>
        <v>1.0944717778994999</v>
      </c>
      <c r="T16" s="30">
        <f t="shared" si="4"/>
        <v>370.37</v>
      </c>
      <c r="U16" s="24">
        <f t="shared" si="4"/>
        <v>1.2330300000000001</v>
      </c>
      <c r="V16" s="22">
        <f t="shared" si="6"/>
        <v>1.2369612944985184</v>
      </c>
    </row>
    <row r="17" spans="2:22" x14ac:dyDescent="0.6">
      <c r="B17" s="2">
        <v>380.315</v>
      </c>
      <c r="C17" s="1">
        <v>68890.100000000006</v>
      </c>
      <c r="D17" s="2"/>
      <c r="E17" s="1"/>
      <c r="F17" s="2">
        <v>380.26</v>
      </c>
      <c r="G17" s="1">
        <v>224.38200000000001</v>
      </c>
      <c r="H17" s="2">
        <v>379.608</v>
      </c>
      <c r="I17" s="1">
        <v>0.709561</v>
      </c>
      <c r="J17" s="2">
        <v>381.27199999999999</v>
      </c>
      <c r="K17" s="1">
        <v>1.2033400000000001</v>
      </c>
      <c r="N17" s="30">
        <f t="shared" si="0"/>
        <v>380.315</v>
      </c>
      <c r="O17" s="21">
        <f t="shared" si="1"/>
        <v>68890.100000000006</v>
      </c>
      <c r="P17" s="30">
        <f t="shared" si="2"/>
        <v>380.26</v>
      </c>
      <c r="Q17" s="17">
        <f t="shared" si="3"/>
        <v>2.2438199999999999E-4</v>
      </c>
      <c r="R17" s="40">
        <f t="shared" si="4"/>
        <v>379.608</v>
      </c>
      <c r="S17" s="41">
        <f t="shared" si="5"/>
        <v>1.1018294962120001</v>
      </c>
      <c r="T17" s="30">
        <f t="shared" si="4"/>
        <v>381.27199999999999</v>
      </c>
      <c r="U17" s="24">
        <f t="shared" si="4"/>
        <v>1.2033400000000001</v>
      </c>
      <c r="V17" s="22">
        <f t="shared" si="6"/>
        <v>1.2001992826098029</v>
      </c>
    </row>
    <row r="18" spans="2:22" x14ac:dyDescent="0.6">
      <c r="B18" s="2">
        <v>389.44600000000003</v>
      </c>
      <c r="C18" s="1">
        <v>65996.399999999994</v>
      </c>
      <c r="D18" s="2"/>
      <c r="E18" s="1"/>
      <c r="F18" s="2">
        <v>389.81200000000001</v>
      </c>
      <c r="G18" s="1">
        <v>224.97800000000001</v>
      </c>
      <c r="H18" s="2">
        <v>390.15800000000002</v>
      </c>
      <c r="I18" s="1">
        <v>0.73945499999999997</v>
      </c>
      <c r="J18" s="2">
        <v>390.80700000000002</v>
      </c>
      <c r="K18" s="1">
        <v>1.15611</v>
      </c>
      <c r="N18" s="30">
        <f t="shared" si="0"/>
        <v>389.44600000000003</v>
      </c>
      <c r="O18" s="21">
        <f t="shared" si="1"/>
        <v>65996.399999999994</v>
      </c>
      <c r="P18" s="30">
        <f t="shared" si="2"/>
        <v>389.81200000000001</v>
      </c>
      <c r="Q18" s="17">
        <f t="shared" si="3"/>
        <v>2.24978E-4</v>
      </c>
      <c r="R18" s="40">
        <f t="shared" si="4"/>
        <v>390.15800000000002</v>
      </c>
      <c r="S18" s="41">
        <f t="shared" si="5"/>
        <v>1.1256903514680001</v>
      </c>
      <c r="T18" s="30">
        <f t="shared" si="4"/>
        <v>390.80700000000002</v>
      </c>
      <c r="U18" s="24">
        <f t="shared" si="4"/>
        <v>1.15611</v>
      </c>
      <c r="V18" s="22">
        <f t="shared" si="6"/>
        <v>1.1596948802036342</v>
      </c>
    </row>
    <row r="19" spans="2:22" x14ac:dyDescent="0.6">
      <c r="B19" s="2">
        <v>399.49</v>
      </c>
      <c r="C19" s="1">
        <v>62781.5</v>
      </c>
      <c r="D19" s="2"/>
      <c r="E19" s="1"/>
      <c r="F19" s="2">
        <v>400.721</v>
      </c>
      <c r="G19" s="1">
        <v>224.96899999999999</v>
      </c>
      <c r="H19" s="2">
        <v>400.24900000000002</v>
      </c>
      <c r="I19" s="1">
        <v>0.76937100000000003</v>
      </c>
      <c r="J19" s="2">
        <v>400.34300000000002</v>
      </c>
      <c r="K19" s="1">
        <v>1.1088899999999999</v>
      </c>
      <c r="N19" s="30">
        <f t="shared" si="0"/>
        <v>399.49</v>
      </c>
      <c r="O19" s="21">
        <f t="shared" si="1"/>
        <v>62781.5</v>
      </c>
      <c r="P19" s="30">
        <f t="shared" si="2"/>
        <v>400.721</v>
      </c>
      <c r="Q19" s="17">
        <f t="shared" si="3"/>
        <v>2.2496899999999999E-4</v>
      </c>
      <c r="R19" s="40">
        <f t="shared" si="4"/>
        <v>400.24900000000002</v>
      </c>
      <c r="S19" s="41">
        <f t="shared" si="5"/>
        <v>1.1462944889025002</v>
      </c>
      <c r="T19" s="30">
        <f t="shared" si="4"/>
        <v>400.34300000000002</v>
      </c>
      <c r="U19" s="24">
        <f t="shared" si="4"/>
        <v>1.1088899999999999</v>
      </c>
      <c r="V19" s="22">
        <f t="shared" si="6"/>
        <v>1.1097191444327901</v>
      </c>
    </row>
    <row r="20" spans="2:22" x14ac:dyDescent="0.6">
      <c r="B20" s="2">
        <v>410.45100000000002</v>
      </c>
      <c r="C20" s="1">
        <v>60203.7</v>
      </c>
      <c r="D20" s="2"/>
      <c r="E20" s="1"/>
      <c r="F20" s="2">
        <v>410.25700000000001</v>
      </c>
      <c r="G20" s="1">
        <v>224.119</v>
      </c>
      <c r="H20" s="2">
        <v>409.42399999999998</v>
      </c>
      <c r="I20" s="1">
        <v>0.80693000000000004</v>
      </c>
      <c r="J20" s="2">
        <v>409.42</v>
      </c>
      <c r="K20" s="1">
        <v>1.04996</v>
      </c>
      <c r="N20" s="30">
        <f t="shared" si="0"/>
        <v>410.45100000000002</v>
      </c>
      <c r="O20" s="21">
        <f t="shared" si="1"/>
        <v>60203.7</v>
      </c>
      <c r="P20" s="30">
        <f t="shared" si="2"/>
        <v>410.25700000000001</v>
      </c>
      <c r="Q20" s="17">
        <f t="shared" si="3"/>
        <v>2.24119E-4</v>
      </c>
      <c r="R20" s="40">
        <f t="shared" si="4"/>
        <v>409.42399999999998</v>
      </c>
      <c r="S20" s="41">
        <f t="shared" si="5"/>
        <v>1.176662595032</v>
      </c>
      <c r="T20" s="30">
        <f t="shared" si="4"/>
        <v>409.42</v>
      </c>
      <c r="U20" s="24">
        <f t="shared" si="4"/>
        <v>1.04996</v>
      </c>
      <c r="V20" s="22">
        <f t="shared" si="6"/>
        <v>1.0521984097026102</v>
      </c>
    </row>
    <row r="21" spans="2:22" x14ac:dyDescent="0.6">
      <c r="B21" s="48">
        <v>419.58699999999999</v>
      </c>
      <c r="C21" s="48">
        <v>58588</v>
      </c>
      <c r="D21" s="2"/>
      <c r="E21" s="1"/>
      <c r="F21" s="48">
        <v>420.23899999999998</v>
      </c>
      <c r="G21" s="48">
        <v>222.42400000000001</v>
      </c>
      <c r="H21" s="2">
        <v>420.89</v>
      </c>
      <c r="I21" s="1">
        <v>0.82918199999999997</v>
      </c>
      <c r="J21" s="48">
        <v>419.863</v>
      </c>
      <c r="K21" s="48">
        <v>0.99684300000000003</v>
      </c>
      <c r="N21" s="30">
        <f t="shared" si="0"/>
        <v>419.58699999999999</v>
      </c>
      <c r="O21" s="21">
        <f t="shared" si="1"/>
        <v>58588</v>
      </c>
      <c r="P21" s="30">
        <f t="shared" si="2"/>
        <v>420.23899999999998</v>
      </c>
      <c r="Q21" s="17">
        <f t="shared" si="3"/>
        <v>2.2242399999999998E-4</v>
      </c>
      <c r="R21" s="40">
        <f t="shared" si="4"/>
        <v>420.89</v>
      </c>
      <c r="S21" s="41">
        <f t="shared" si="5"/>
        <v>1.1990685498</v>
      </c>
      <c r="T21" s="30">
        <f t="shared" si="4"/>
        <v>419.863</v>
      </c>
      <c r="U21" s="24">
        <f t="shared" si="4"/>
        <v>0.99684300000000003</v>
      </c>
      <c r="V21" s="22">
        <f t="shared" si="6"/>
        <v>1.0149287588014666</v>
      </c>
    </row>
    <row r="24" spans="2:22" x14ac:dyDescent="0.6">
      <c r="C24" t="s">
        <v>55</v>
      </c>
    </row>
    <row r="25" spans="2:22" x14ac:dyDescent="0.6">
      <c r="C25" t="s">
        <v>56</v>
      </c>
    </row>
    <row r="26" spans="2:22" x14ac:dyDescent="0.6">
      <c r="C26" t="s">
        <v>57</v>
      </c>
    </row>
    <row r="27" spans="2:22" x14ac:dyDescent="0.6">
      <c r="C27" t="s">
        <v>58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298.88900000000001</v>
      </c>
      <c r="C9" s="47">
        <v>146163</v>
      </c>
      <c r="D9" s="3"/>
      <c r="E9" s="4"/>
      <c r="F9" s="47">
        <v>300</v>
      </c>
      <c r="G9" s="47">
        <v>-191.52500000000001</v>
      </c>
      <c r="H9" s="47">
        <v>300</v>
      </c>
      <c r="I9" s="47">
        <v>1.4774799999999999</v>
      </c>
      <c r="J9" s="3">
        <v>300</v>
      </c>
      <c r="K9" s="4">
        <v>1.07376</v>
      </c>
      <c r="N9" s="30">
        <f>B9</f>
        <v>298.88900000000001</v>
      </c>
      <c r="O9" s="21">
        <f>C9</f>
        <v>146163</v>
      </c>
      <c r="P9" s="30">
        <f>F9</f>
        <v>300</v>
      </c>
      <c r="Q9" s="17">
        <f>G9*0.000001</f>
        <v>-1.9152500000000001E-4</v>
      </c>
      <c r="R9" s="30">
        <f>H9</f>
        <v>300</v>
      </c>
      <c r="S9" s="24">
        <f>I9</f>
        <v>1.4774799999999999</v>
      </c>
      <c r="T9" s="30">
        <f>J9</f>
        <v>300</v>
      </c>
      <c r="U9" s="24">
        <f>K9</f>
        <v>1.07376</v>
      </c>
      <c r="V9" s="22">
        <f>((O9*(Q9)^2)/S9)*T9</f>
        <v>1.0886493919701536</v>
      </c>
    </row>
    <row r="10" spans="1:22" x14ac:dyDescent="0.6">
      <c r="B10" s="3">
        <v>318.88900000000001</v>
      </c>
      <c r="C10" s="4">
        <v>134312</v>
      </c>
      <c r="D10" s="3"/>
      <c r="E10" s="4"/>
      <c r="F10" s="3">
        <v>320.80900000000003</v>
      </c>
      <c r="G10" s="4">
        <v>-194.06800000000001</v>
      </c>
      <c r="H10" s="3">
        <v>319.33699999999999</v>
      </c>
      <c r="I10" s="4">
        <v>1.4414400000000001</v>
      </c>
      <c r="J10" s="3">
        <v>320.10899999999998</v>
      </c>
      <c r="K10" s="4">
        <v>1.1307700000000001</v>
      </c>
      <c r="N10" s="30">
        <f t="shared" ref="N10:N19" si="0">B10</f>
        <v>318.88900000000001</v>
      </c>
      <c r="O10" s="21">
        <f t="shared" ref="O10:O19" si="1">C10</f>
        <v>134312</v>
      </c>
      <c r="P10" s="30">
        <f t="shared" ref="P10:P19" si="2">F10</f>
        <v>320.80900000000003</v>
      </c>
      <c r="Q10" s="17">
        <f t="shared" ref="Q10:Q19" si="3">G10*0.000001</f>
        <v>-1.9406800000000001E-4</v>
      </c>
      <c r="R10" s="30">
        <f t="shared" ref="R10:U19" si="4">H10</f>
        <v>319.33699999999999</v>
      </c>
      <c r="S10" s="24">
        <f t="shared" si="4"/>
        <v>1.4414400000000001</v>
      </c>
      <c r="T10" s="30">
        <f t="shared" si="4"/>
        <v>320.10899999999998</v>
      </c>
      <c r="U10" s="24">
        <f t="shared" si="4"/>
        <v>1.1307700000000001</v>
      </c>
      <c r="V10" s="22">
        <f t="shared" ref="V10:V19" si="5">((O10*(Q10)^2)/S10)*T10</f>
        <v>1.1233730261045165</v>
      </c>
    </row>
    <row r="11" spans="1:22" x14ac:dyDescent="0.6">
      <c r="B11" s="2">
        <v>339.44400000000002</v>
      </c>
      <c r="C11" s="1">
        <v>122461</v>
      </c>
      <c r="D11" s="2"/>
      <c r="E11" s="1"/>
      <c r="F11" s="2">
        <v>340.46199999999999</v>
      </c>
      <c r="G11" s="1">
        <v>-199.15299999999999</v>
      </c>
      <c r="H11" s="2">
        <v>339.22699999999998</v>
      </c>
      <c r="I11" s="1">
        <v>1.4279299999999999</v>
      </c>
      <c r="J11" s="48">
        <v>340.21699999999998</v>
      </c>
      <c r="K11" s="48">
        <v>1.15611</v>
      </c>
      <c r="N11" s="30">
        <f t="shared" si="0"/>
        <v>339.44400000000002</v>
      </c>
      <c r="O11" s="21">
        <f t="shared" si="1"/>
        <v>122461</v>
      </c>
      <c r="P11" s="30">
        <f t="shared" si="2"/>
        <v>340.46199999999999</v>
      </c>
      <c r="Q11" s="17">
        <f t="shared" si="3"/>
        <v>-1.9915299999999998E-4</v>
      </c>
      <c r="R11" s="30">
        <f t="shared" si="4"/>
        <v>339.22699999999998</v>
      </c>
      <c r="S11" s="24">
        <f t="shared" si="4"/>
        <v>1.4279299999999999</v>
      </c>
      <c r="T11" s="30">
        <f t="shared" si="4"/>
        <v>340.21699999999998</v>
      </c>
      <c r="U11" s="24">
        <f t="shared" si="4"/>
        <v>1.15611</v>
      </c>
      <c r="V11" s="22">
        <f t="shared" si="5"/>
        <v>1.1572324415907811</v>
      </c>
    </row>
    <row r="12" spans="1:22" x14ac:dyDescent="0.6">
      <c r="B12" s="2">
        <v>359.44400000000002</v>
      </c>
      <c r="C12" s="1">
        <v>112302</v>
      </c>
      <c r="D12" s="2"/>
      <c r="E12" s="1"/>
      <c r="F12" s="2">
        <v>362.428</v>
      </c>
      <c r="G12" s="1">
        <v>-202.542</v>
      </c>
      <c r="H12" s="2">
        <v>359.11599999999999</v>
      </c>
      <c r="I12" s="1">
        <v>1.4324300000000001</v>
      </c>
      <c r="J12" s="48">
        <v>360.87</v>
      </c>
      <c r="K12" s="48">
        <v>1.1592800000000001</v>
      </c>
      <c r="N12" s="30">
        <f t="shared" si="0"/>
        <v>359.44400000000002</v>
      </c>
      <c r="O12" s="21">
        <f t="shared" si="1"/>
        <v>112302</v>
      </c>
      <c r="P12" s="30">
        <f t="shared" si="2"/>
        <v>362.428</v>
      </c>
      <c r="Q12" s="17">
        <f t="shared" si="3"/>
        <v>-2.02542E-4</v>
      </c>
      <c r="R12" s="30">
        <f t="shared" si="4"/>
        <v>359.11599999999999</v>
      </c>
      <c r="S12" s="24">
        <f t="shared" si="4"/>
        <v>1.4324300000000001</v>
      </c>
      <c r="T12" s="30">
        <f t="shared" si="4"/>
        <v>360.87</v>
      </c>
      <c r="U12" s="24">
        <f t="shared" si="4"/>
        <v>1.1592800000000001</v>
      </c>
      <c r="V12" s="22">
        <f t="shared" si="5"/>
        <v>1.1606333631811272</v>
      </c>
    </row>
    <row r="13" spans="1:22" x14ac:dyDescent="0.6">
      <c r="B13" s="2">
        <v>379.44400000000002</v>
      </c>
      <c r="C13" s="1">
        <v>104402</v>
      </c>
      <c r="D13" s="2"/>
      <c r="E13" s="1"/>
      <c r="F13" s="2">
        <v>379.76900000000001</v>
      </c>
      <c r="G13" s="1">
        <v>-204.23699999999999</v>
      </c>
      <c r="H13" s="2">
        <v>379.55799999999999</v>
      </c>
      <c r="I13" s="1">
        <v>1.45495</v>
      </c>
      <c r="J13" s="2">
        <v>380.97800000000001</v>
      </c>
      <c r="K13" s="1">
        <v>1.1275999999999999</v>
      </c>
      <c r="N13" s="30">
        <f t="shared" si="0"/>
        <v>379.44400000000002</v>
      </c>
      <c r="O13" s="21">
        <f t="shared" si="1"/>
        <v>104402</v>
      </c>
      <c r="P13" s="30">
        <f t="shared" si="2"/>
        <v>379.76900000000001</v>
      </c>
      <c r="Q13" s="17">
        <f t="shared" si="3"/>
        <v>-2.0423699999999999E-4</v>
      </c>
      <c r="R13" s="30">
        <f t="shared" si="4"/>
        <v>379.55799999999999</v>
      </c>
      <c r="S13" s="24">
        <f t="shared" si="4"/>
        <v>1.45495</v>
      </c>
      <c r="T13" s="30">
        <f t="shared" si="4"/>
        <v>380.97800000000001</v>
      </c>
      <c r="U13" s="24">
        <f t="shared" si="4"/>
        <v>1.1275999999999999</v>
      </c>
      <c r="V13" s="22">
        <f t="shared" si="5"/>
        <v>1.1403272227963996</v>
      </c>
    </row>
    <row r="14" spans="1:22" x14ac:dyDescent="0.6">
      <c r="B14" s="2">
        <v>398.88900000000001</v>
      </c>
      <c r="C14" s="1">
        <v>97629.8</v>
      </c>
      <c r="D14" s="2"/>
      <c r="E14" s="1"/>
      <c r="F14" s="2">
        <v>398.84399999999999</v>
      </c>
      <c r="G14" s="1">
        <v>-205.08500000000001</v>
      </c>
      <c r="H14" s="2">
        <v>400</v>
      </c>
      <c r="I14" s="1">
        <v>1.5135099999999999</v>
      </c>
      <c r="J14" s="2">
        <v>400.54300000000001</v>
      </c>
      <c r="K14" s="1">
        <v>1.09276</v>
      </c>
      <c r="N14" s="30">
        <f t="shared" si="0"/>
        <v>398.88900000000001</v>
      </c>
      <c r="O14" s="21">
        <f t="shared" si="1"/>
        <v>97629.8</v>
      </c>
      <c r="P14" s="30">
        <f t="shared" si="2"/>
        <v>398.84399999999999</v>
      </c>
      <c r="Q14" s="17">
        <f t="shared" si="3"/>
        <v>-2.0508500000000001E-4</v>
      </c>
      <c r="R14" s="30">
        <f t="shared" si="4"/>
        <v>400</v>
      </c>
      <c r="S14" s="24">
        <f t="shared" si="4"/>
        <v>1.5135099999999999</v>
      </c>
      <c r="T14" s="30">
        <f t="shared" si="4"/>
        <v>400.54300000000001</v>
      </c>
      <c r="U14" s="24">
        <f t="shared" si="4"/>
        <v>1.09276</v>
      </c>
      <c r="V14" s="22">
        <f t="shared" si="5"/>
        <v>1.0867109553229763</v>
      </c>
    </row>
    <row r="15" spans="1:22" x14ac:dyDescent="0.6">
      <c r="B15" s="2">
        <v>420</v>
      </c>
      <c r="C15" s="1">
        <v>91422.1</v>
      </c>
      <c r="D15" s="2"/>
      <c r="E15" s="1"/>
      <c r="F15" s="2">
        <v>420.23099999999999</v>
      </c>
      <c r="G15" s="1">
        <v>-205.08500000000001</v>
      </c>
      <c r="H15" s="2">
        <v>420.44200000000001</v>
      </c>
      <c r="I15" s="1">
        <v>1.5765800000000001</v>
      </c>
      <c r="J15" s="2">
        <v>419.565</v>
      </c>
      <c r="K15" s="1">
        <v>1.02624</v>
      </c>
      <c r="N15" s="30">
        <f t="shared" si="0"/>
        <v>420</v>
      </c>
      <c r="O15" s="21">
        <f t="shared" si="1"/>
        <v>91422.1</v>
      </c>
      <c r="P15" s="30">
        <f t="shared" si="2"/>
        <v>420.23099999999999</v>
      </c>
      <c r="Q15" s="17">
        <f t="shared" si="3"/>
        <v>-2.0508500000000001E-4</v>
      </c>
      <c r="R15" s="30">
        <f t="shared" si="4"/>
        <v>420.44200000000001</v>
      </c>
      <c r="S15" s="24">
        <f t="shared" si="4"/>
        <v>1.5765800000000001</v>
      </c>
      <c r="T15" s="30">
        <f t="shared" si="4"/>
        <v>419.565</v>
      </c>
      <c r="U15" s="24">
        <f t="shared" si="4"/>
        <v>1.02624</v>
      </c>
      <c r="V15" s="22">
        <f t="shared" si="5"/>
        <v>1.0232982383020313</v>
      </c>
    </row>
    <row r="16" spans="1:22" x14ac:dyDescent="0.6">
      <c r="B16" s="2">
        <v>438.88900000000001</v>
      </c>
      <c r="C16" s="1">
        <v>86343.1</v>
      </c>
      <c r="D16" s="2"/>
      <c r="E16" s="1"/>
      <c r="F16" s="2">
        <v>439.88400000000001</v>
      </c>
      <c r="G16" s="1">
        <v>-204.23699999999999</v>
      </c>
      <c r="H16" s="2">
        <v>440.33100000000002</v>
      </c>
      <c r="I16" s="1">
        <v>1.6486499999999999</v>
      </c>
      <c r="J16" s="2">
        <v>439.67399999999998</v>
      </c>
      <c r="K16" s="1">
        <v>0.96289599999999997</v>
      </c>
      <c r="N16" s="30">
        <f t="shared" si="0"/>
        <v>438.88900000000001</v>
      </c>
      <c r="O16" s="21">
        <f t="shared" si="1"/>
        <v>86343.1</v>
      </c>
      <c r="P16" s="30">
        <f t="shared" si="2"/>
        <v>439.88400000000001</v>
      </c>
      <c r="Q16" s="17">
        <f t="shared" si="3"/>
        <v>-2.0423699999999999E-4</v>
      </c>
      <c r="R16" s="30">
        <f t="shared" si="4"/>
        <v>440.33100000000002</v>
      </c>
      <c r="S16" s="24">
        <f t="shared" si="4"/>
        <v>1.6486499999999999</v>
      </c>
      <c r="T16" s="30">
        <f t="shared" si="4"/>
        <v>439.67399999999998</v>
      </c>
      <c r="U16" s="24">
        <f t="shared" si="4"/>
        <v>0.96289599999999997</v>
      </c>
      <c r="V16" s="22">
        <f t="shared" si="5"/>
        <v>0.96050316421146587</v>
      </c>
    </row>
    <row r="17" spans="2:22" x14ac:dyDescent="0.6">
      <c r="B17" s="2">
        <v>460.55599999999998</v>
      </c>
      <c r="C17" s="1">
        <v>83521.399999999994</v>
      </c>
      <c r="D17" s="2"/>
      <c r="E17" s="1"/>
      <c r="F17" s="2">
        <v>460.11599999999999</v>
      </c>
      <c r="G17" s="1">
        <v>-200</v>
      </c>
      <c r="H17" s="2">
        <v>459.66899999999998</v>
      </c>
      <c r="I17" s="1">
        <v>1.76126</v>
      </c>
      <c r="J17" s="2">
        <v>459.78300000000002</v>
      </c>
      <c r="K17" s="1">
        <v>0.88371</v>
      </c>
      <c r="N17" s="30">
        <f t="shared" si="0"/>
        <v>460.55599999999998</v>
      </c>
      <c r="O17" s="21">
        <f t="shared" si="1"/>
        <v>83521.399999999994</v>
      </c>
      <c r="P17" s="30">
        <f t="shared" si="2"/>
        <v>460.11599999999999</v>
      </c>
      <c r="Q17" s="17">
        <f t="shared" si="3"/>
        <v>-1.9999999999999998E-4</v>
      </c>
      <c r="R17" s="30">
        <f t="shared" si="4"/>
        <v>459.66899999999998</v>
      </c>
      <c r="S17" s="24">
        <f t="shared" si="4"/>
        <v>1.76126</v>
      </c>
      <c r="T17" s="30">
        <f t="shared" si="4"/>
        <v>459.78300000000002</v>
      </c>
      <c r="U17" s="24">
        <f t="shared" si="4"/>
        <v>0.88371</v>
      </c>
      <c r="V17" s="22">
        <f t="shared" si="5"/>
        <v>0.87214198599184656</v>
      </c>
    </row>
    <row r="18" spans="2:22" x14ac:dyDescent="0.6">
      <c r="B18" s="2">
        <v>479.44400000000002</v>
      </c>
      <c r="C18" s="1">
        <v>80699.8</v>
      </c>
      <c r="D18" s="2"/>
      <c r="E18" s="1"/>
      <c r="F18" s="2">
        <v>479.76900000000001</v>
      </c>
      <c r="G18" s="1">
        <v>-195.76300000000001</v>
      </c>
      <c r="H18" s="2">
        <v>480.11099999999999</v>
      </c>
      <c r="I18" s="1">
        <v>1.8828800000000001</v>
      </c>
      <c r="J18" s="2">
        <v>478.80399999999997</v>
      </c>
      <c r="K18" s="1">
        <v>0.80135699999999999</v>
      </c>
      <c r="N18" s="30">
        <f t="shared" si="0"/>
        <v>479.44400000000002</v>
      </c>
      <c r="O18" s="21">
        <f t="shared" si="1"/>
        <v>80699.8</v>
      </c>
      <c r="P18" s="30">
        <f t="shared" si="2"/>
        <v>479.76900000000001</v>
      </c>
      <c r="Q18" s="17">
        <f t="shared" si="3"/>
        <v>-1.95763E-4</v>
      </c>
      <c r="R18" s="30">
        <f t="shared" si="4"/>
        <v>480.11099999999999</v>
      </c>
      <c r="S18" s="24">
        <f t="shared" si="4"/>
        <v>1.8828800000000001</v>
      </c>
      <c r="T18" s="30">
        <f t="shared" si="4"/>
        <v>478.80399999999997</v>
      </c>
      <c r="U18" s="24">
        <f t="shared" si="4"/>
        <v>0.80135699999999999</v>
      </c>
      <c r="V18" s="22">
        <f t="shared" si="5"/>
        <v>0.78644582194305945</v>
      </c>
    </row>
    <row r="19" spans="2:22" x14ac:dyDescent="0.6">
      <c r="B19" s="48">
        <v>498.88900000000001</v>
      </c>
      <c r="C19" s="48">
        <v>81264.100000000006</v>
      </c>
      <c r="D19" s="2"/>
      <c r="E19" s="1"/>
      <c r="F19" s="48">
        <v>500</v>
      </c>
      <c r="G19" s="48">
        <v>-188.136</v>
      </c>
      <c r="H19" s="48">
        <v>499.44799999999998</v>
      </c>
      <c r="I19" s="48">
        <v>2.0225200000000001</v>
      </c>
      <c r="J19" s="48">
        <v>499.45699999999999</v>
      </c>
      <c r="K19" s="48">
        <v>0.71900500000000001</v>
      </c>
      <c r="N19" s="30">
        <f t="shared" si="0"/>
        <v>498.88900000000001</v>
      </c>
      <c r="O19" s="21">
        <f t="shared" si="1"/>
        <v>81264.100000000006</v>
      </c>
      <c r="P19" s="30">
        <f t="shared" si="2"/>
        <v>500</v>
      </c>
      <c r="Q19" s="17">
        <f t="shared" si="3"/>
        <v>-1.8813599999999999E-4</v>
      </c>
      <c r="R19" s="30">
        <f t="shared" si="4"/>
        <v>499.44799999999998</v>
      </c>
      <c r="S19" s="24">
        <f t="shared" si="4"/>
        <v>2.0225200000000001</v>
      </c>
      <c r="T19" s="30">
        <f t="shared" si="4"/>
        <v>499.45699999999999</v>
      </c>
      <c r="U19" s="24">
        <f t="shared" si="4"/>
        <v>0.71900500000000001</v>
      </c>
      <c r="V19" s="22">
        <f t="shared" si="5"/>
        <v>0.71030982451142877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1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298.22199999999998</v>
      </c>
      <c r="C9" s="47">
        <v>55055.3</v>
      </c>
      <c r="D9" s="3"/>
      <c r="E9" s="4"/>
      <c r="F9" s="47">
        <v>298.584</v>
      </c>
      <c r="G9" s="47">
        <v>-138.62200000000001</v>
      </c>
      <c r="H9" s="47">
        <v>372.60500000000002</v>
      </c>
      <c r="I9" s="47">
        <v>0.75880800000000004</v>
      </c>
      <c r="J9" s="47">
        <v>372.82499999999999</v>
      </c>
      <c r="K9" s="47">
        <v>0.57230099999999995</v>
      </c>
      <c r="N9" s="30">
        <f>B9</f>
        <v>298.22199999999998</v>
      </c>
      <c r="O9" s="21">
        <f>C9</f>
        <v>55055.3</v>
      </c>
      <c r="P9" s="30">
        <f>F9</f>
        <v>298.584</v>
      </c>
      <c r="Q9" s="17">
        <f>G9*0.000001</f>
        <v>-1.38622E-4</v>
      </c>
      <c r="R9" s="30">
        <f>H9</f>
        <v>372.60500000000002</v>
      </c>
      <c r="S9" s="24">
        <f>I9</f>
        <v>0.75880800000000004</v>
      </c>
      <c r="T9" s="30">
        <f>J9</f>
        <v>372.82499999999999</v>
      </c>
      <c r="U9" s="24">
        <f>K9</f>
        <v>0.57230099999999995</v>
      </c>
      <c r="V9" s="22">
        <f>((O11*(Q11)^2)/S9)*T9</f>
        <v>0.55998073951899174</v>
      </c>
    </row>
    <row r="10" spans="1:22" x14ac:dyDescent="0.6">
      <c r="B10" s="3">
        <v>323.11099999999999</v>
      </c>
      <c r="C10" s="4">
        <v>53066.3</v>
      </c>
      <c r="D10" s="3"/>
      <c r="E10" s="4"/>
      <c r="F10" s="3">
        <v>322.88600000000002</v>
      </c>
      <c r="G10" s="4">
        <v>-144.72900000000001</v>
      </c>
      <c r="H10" s="3">
        <v>392.52100000000002</v>
      </c>
      <c r="I10" s="4">
        <v>0.64363099999999995</v>
      </c>
      <c r="J10" s="3">
        <v>392.84100000000001</v>
      </c>
      <c r="K10" s="4">
        <v>0.69493300000000002</v>
      </c>
      <c r="N10" s="30">
        <f t="shared" ref="N10:N16" si="0">B10</f>
        <v>323.11099999999999</v>
      </c>
      <c r="O10" s="21">
        <f t="shared" ref="O10:O16" si="1">C10</f>
        <v>53066.3</v>
      </c>
      <c r="P10" s="30">
        <f t="shared" ref="P10:P16" si="2">F10</f>
        <v>322.88600000000002</v>
      </c>
      <c r="Q10" s="17">
        <f t="shared" ref="Q10:Q16" si="3">G10*0.000001</f>
        <v>-1.4472900000000002E-4</v>
      </c>
      <c r="R10" s="30">
        <f t="shared" ref="R10:U14" si="4">H10</f>
        <v>392.52100000000002</v>
      </c>
      <c r="S10" s="24">
        <f t="shared" si="4"/>
        <v>0.64363099999999995</v>
      </c>
      <c r="T10" s="30">
        <f t="shared" si="4"/>
        <v>392.84100000000001</v>
      </c>
      <c r="U10" s="24">
        <f t="shared" si="4"/>
        <v>0.69493300000000002</v>
      </c>
      <c r="V10" s="22">
        <f t="shared" ref="V10:V14" si="5">((O12*(Q12)^2)/S10)*T10</f>
        <v>0.69440945364034823</v>
      </c>
    </row>
    <row r="11" spans="1:22" x14ac:dyDescent="0.6">
      <c r="B11" s="2">
        <v>372.88900000000001</v>
      </c>
      <c r="C11" s="1">
        <v>49958.6</v>
      </c>
      <c r="D11" s="2"/>
      <c r="E11" s="1"/>
      <c r="F11" s="2">
        <v>373.11500000000001</v>
      </c>
      <c r="G11" s="1">
        <v>-151.041</v>
      </c>
      <c r="H11" s="2">
        <v>412.68900000000002</v>
      </c>
      <c r="I11" s="1">
        <v>0.54200499999999996</v>
      </c>
      <c r="J11" s="48">
        <v>413.11200000000002</v>
      </c>
      <c r="K11" s="48">
        <v>0.85732900000000001</v>
      </c>
      <c r="N11" s="30">
        <f t="shared" si="0"/>
        <v>372.88900000000001</v>
      </c>
      <c r="O11" s="21">
        <f t="shared" si="1"/>
        <v>49958.6</v>
      </c>
      <c r="P11" s="30">
        <f t="shared" si="2"/>
        <v>373.11500000000001</v>
      </c>
      <c r="Q11" s="17">
        <f t="shared" si="3"/>
        <v>-1.5104099999999998E-4</v>
      </c>
      <c r="R11" s="30">
        <f t="shared" si="4"/>
        <v>412.68900000000002</v>
      </c>
      <c r="S11" s="24">
        <f t="shared" si="4"/>
        <v>0.54200499999999996</v>
      </c>
      <c r="T11" s="30">
        <f t="shared" si="4"/>
        <v>413.11200000000002</v>
      </c>
      <c r="U11" s="24">
        <f t="shared" si="4"/>
        <v>0.85732900000000001</v>
      </c>
      <c r="V11" s="22">
        <f t="shared" si="5"/>
        <v>0.84749904948636634</v>
      </c>
    </row>
    <row r="12" spans="1:22" x14ac:dyDescent="0.6">
      <c r="B12" s="2">
        <v>393.77800000000002</v>
      </c>
      <c r="C12" s="1">
        <v>48964.1</v>
      </c>
      <c r="D12" s="2"/>
      <c r="E12" s="1"/>
      <c r="F12" s="2">
        <v>393.28399999999999</v>
      </c>
      <c r="G12" s="1">
        <v>-152.43299999999999</v>
      </c>
      <c r="H12" s="2">
        <v>432.60500000000002</v>
      </c>
      <c r="I12" s="1">
        <v>0.69783200000000001</v>
      </c>
      <c r="J12" s="2">
        <v>433.08800000000002</v>
      </c>
      <c r="K12" s="1">
        <v>0.67371300000000001</v>
      </c>
      <c r="N12" s="30">
        <f t="shared" si="0"/>
        <v>393.77800000000002</v>
      </c>
      <c r="O12" s="21">
        <f t="shared" si="1"/>
        <v>48964.1</v>
      </c>
      <c r="P12" s="30">
        <f t="shared" si="2"/>
        <v>393.28399999999999</v>
      </c>
      <c r="Q12" s="17">
        <f t="shared" si="3"/>
        <v>-1.52433E-4</v>
      </c>
      <c r="R12" s="30">
        <f t="shared" si="4"/>
        <v>432.60500000000002</v>
      </c>
      <c r="S12" s="24">
        <f t="shared" si="4"/>
        <v>0.69783200000000001</v>
      </c>
      <c r="T12" s="30">
        <f t="shared" si="4"/>
        <v>433.08800000000002</v>
      </c>
      <c r="U12" s="24">
        <f t="shared" si="4"/>
        <v>0.67371300000000001</v>
      </c>
      <c r="V12" s="22">
        <f t="shared" si="5"/>
        <v>0.66924343547642207</v>
      </c>
    </row>
    <row r="13" spans="1:22" x14ac:dyDescent="0.6">
      <c r="B13" s="2">
        <v>412.88900000000001</v>
      </c>
      <c r="C13" s="1">
        <v>47721</v>
      </c>
      <c r="D13" s="2"/>
      <c r="E13" s="1"/>
      <c r="F13" s="2">
        <v>413.45</v>
      </c>
      <c r="G13" s="1">
        <v>-152.64500000000001</v>
      </c>
      <c r="H13" s="2">
        <v>452.52100000000002</v>
      </c>
      <c r="I13" s="1">
        <v>0.82655800000000001</v>
      </c>
      <c r="J13" s="2">
        <v>452.57499999999999</v>
      </c>
      <c r="K13" s="1">
        <v>0.569658</v>
      </c>
      <c r="N13" s="30">
        <f t="shared" si="0"/>
        <v>412.88900000000001</v>
      </c>
      <c r="O13" s="21">
        <f t="shared" si="1"/>
        <v>47721</v>
      </c>
      <c r="P13" s="30">
        <f t="shared" si="2"/>
        <v>413.45</v>
      </c>
      <c r="Q13" s="17">
        <f t="shared" si="3"/>
        <v>-1.52645E-4</v>
      </c>
      <c r="R13" s="30">
        <f t="shared" si="4"/>
        <v>452.52100000000002</v>
      </c>
      <c r="S13" s="24">
        <f t="shared" si="4"/>
        <v>0.82655800000000001</v>
      </c>
      <c r="T13" s="30">
        <f t="shared" si="4"/>
        <v>452.57499999999999</v>
      </c>
      <c r="U13" s="24">
        <f t="shared" si="4"/>
        <v>0.569658</v>
      </c>
      <c r="V13" s="22">
        <f t="shared" si="5"/>
        <v>0.56648302988861066</v>
      </c>
    </row>
    <row r="14" spans="1:22" x14ac:dyDescent="0.6">
      <c r="B14" s="2">
        <v>433.33300000000003</v>
      </c>
      <c r="C14" s="1">
        <v>46726.5</v>
      </c>
      <c r="D14" s="2"/>
      <c r="E14" s="1"/>
      <c r="F14" s="2">
        <v>433.2</v>
      </c>
      <c r="G14" s="1">
        <v>-151.91399999999999</v>
      </c>
      <c r="H14" s="48">
        <v>472.94099999999997</v>
      </c>
      <c r="I14" s="48">
        <v>0.92140900000000003</v>
      </c>
      <c r="J14" s="48">
        <v>473.31700000000001</v>
      </c>
      <c r="K14" s="48">
        <v>0.50931199999999999</v>
      </c>
      <c r="N14" s="30">
        <f t="shared" si="0"/>
        <v>433.33300000000003</v>
      </c>
      <c r="O14" s="21">
        <f t="shared" si="1"/>
        <v>46726.5</v>
      </c>
      <c r="P14" s="30">
        <f t="shared" si="2"/>
        <v>433.2</v>
      </c>
      <c r="Q14" s="17">
        <f t="shared" si="3"/>
        <v>-1.5191399999999998E-4</v>
      </c>
      <c r="R14" s="30">
        <f t="shared" si="4"/>
        <v>472.94099999999997</v>
      </c>
      <c r="S14" s="24">
        <f t="shared" si="4"/>
        <v>0.92140900000000003</v>
      </c>
      <c r="T14" s="30">
        <f t="shared" si="4"/>
        <v>473.31700000000001</v>
      </c>
      <c r="U14" s="24">
        <f t="shared" si="4"/>
        <v>0.50931199999999999</v>
      </c>
      <c r="V14" s="22">
        <f t="shared" si="5"/>
        <v>0.50635703212689231</v>
      </c>
    </row>
    <row r="15" spans="1:22" x14ac:dyDescent="0.6">
      <c r="B15" s="2">
        <v>452.88900000000001</v>
      </c>
      <c r="C15" s="1">
        <v>45980.7</v>
      </c>
      <c r="D15" s="2"/>
      <c r="E15" s="1"/>
      <c r="F15" s="2">
        <v>453.358</v>
      </c>
      <c r="G15" s="1">
        <v>-150.00200000000001</v>
      </c>
      <c r="H15" s="2"/>
      <c r="I15" s="1"/>
      <c r="J15" s="2"/>
      <c r="K15" s="1"/>
      <c r="N15" s="30">
        <f t="shared" si="0"/>
        <v>452.88900000000001</v>
      </c>
      <c r="O15" s="21">
        <f t="shared" si="1"/>
        <v>45980.7</v>
      </c>
      <c r="P15" s="30">
        <f t="shared" si="2"/>
        <v>453.358</v>
      </c>
      <c r="Q15" s="17">
        <f t="shared" si="3"/>
        <v>-1.5000199999999999E-4</v>
      </c>
      <c r="R15" s="30"/>
      <c r="S15" s="24"/>
      <c r="T15" s="30"/>
      <c r="U15" s="24"/>
    </row>
    <row r="16" spans="1:22" x14ac:dyDescent="0.6">
      <c r="B16" s="48">
        <v>472.88900000000001</v>
      </c>
      <c r="C16" s="48">
        <v>45234.8</v>
      </c>
      <c r="D16" s="2"/>
      <c r="E16" s="1"/>
      <c r="F16" s="48">
        <v>473.51400000000001</v>
      </c>
      <c r="G16" s="48">
        <v>-147.619</v>
      </c>
      <c r="H16" s="2"/>
      <c r="I16" s="1"/>
      <c r="J16" s="2"/>
      <c r="K16" s="1"/>
      <c r="N16" s="30">
        <f t="shared" si="0"/>
        <v>472.88900000000001</v>
      </c>
      <c r="O16" s="21">
        <f t="shared" si="1"/>
        <v>45234.8</v>
      </c>
      <c r="P16" s="30">
        <f t="shared" si="2"/>
        <v>473.51400000000001</v>
      </c>
      <c r="Q16" s="17">
        <f t="shared" si="3"/>
        <v>-1.4761899999999998E-4</v>
      </c>
      <c r="R16" s="30"/>
      <c r="S16" s="24"/>
      <c r="T16" s="30"/>
      <c r="U16" s="2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W3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80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59</v>
      </c>
      <c r="D8" s="11" t="s">
        <v>4</v>
      </c>
      <c r="E8" s="10" t="s">
        <v>11</v>
      </c>
      <c r="F8" s="11" t="s">
        <v>4</v>
      </c>
      <c r="G8" s="10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W8" t="s">
        <v>60</v>
      </c>
    </row>
    <row r="9" spans="1:23" x14ac:dyDescent="0.6">
      <c r="B9" s="47">
        <v>100</v>
      </c>
      <c r="C9" s="47">
        <v>38.5</v>
      </c>
      <c r="D9" s="3"/>
      <c r="E9" s="4"/>
      <c r="F9" s="3">
        <v>106.318</v>
      </c>
      <c r="G9" s="4">
        <v>98.343400000000003</v>
      </c>
      <c r="H9" s="48">
        <v>124.10786606108201</v>
      </c>
      <c r="I9" s="48">
        <v>1.84289753066942</v>
      </c>
      <c r="J9" s="3">
        <v>99.506200000000007</v>
      </c>
      <c r="K9" s="4">
        <v>0.150312</v>
      </c>
      <c r="N9" s="56">
        <f t="shared" ref="N9:N15" si="0">B9</f>
        <v>100</v>
      </c>
      <c r="O9" s="56">
        <f>C9*10000</f>
        <v>385000</v>
      </c>
      <c r="P9" s="30">
        <f>F9</f>
        <v>106.318</v>
      </c>
      <c r="Q9" s="17">
        <f>G9*0.000001</f>
        <v>9.8343400000000004E-5</v>
      </c>
      <c r="R9" s="30">
        <f>H9</f>
        <v>124.10786606108201</v>
      </c>
      <c r="S9" s="24">
        <f>I9</f>
        <v>1.84289753066942</v>
      </c>
      <c r="T9" s="30">
        <f>J9</f>
        <v>99.506200000000007</v>
      </c>
      <c r="U9" s="24">
        <f>K9</f>
        <v>0.150312</v>
      </c>
      <c r="V9" s="22">
        <f>W9/S9*T9</f>
        <v>0.20104816833199046</v>
      </c>
      <c r="W9">
        <f>Q9^2*O9</f>
        <v>3.7234983645706003E-3</v>
      </c>
    </row>
    <row r="10" spans="1:23" x14ac:dyDescent="0.6">
      <c r="B10" s="47">
        <v>150</v>
      </c>
      <c r="C10" s="47">
        <v>22.5</v>
      </c>
      <c r="D10" s="3"/>
      <c r="E10" s="4"/>
      <c r="F10" s="3">
        <v>133.505</v>
      </c>
      <c r="G10" s="4">
        <v>125.837</v>
      </c>
      <c r="H10" s="48">
        <v>148.31376743403001</v>
      </c>
      <c r="I10" s="48">
        <v>1.7422966674546401</v>
      </c>
      <c r="J10" s="3">
        <v>150.16300000000001</v>
      </c>
      <c r="K10" s="4">
        <v>0.29976599999999998</v>
      </c>
      <c r="N10" s="56">
        <f t="shared" si="0"/>
        <v>150</v>
      </c>
      <c r="O10" s="56">
        <f t="shared" ref="O10:O17" si="1">C10*10000</f>
        <v>225000</v>
      </c>
      <c r="P10" s="30">
        <f t="shared" ref="P10:P27" si="2">F10</f>
        <v>133.505</v>
      </c>
      <c r="Q10" s="17">
        <f t="shared" ref="Q10:Q27" si="3">G10*0.000001</f>
        <v>1.2583700000000001E-4</v>
      </c>
      <c r="R10" s="30">
        <f t="shared" ref="R10:R17" si="4">H10</f>
        <v>148.31376743403001</v>
      </c>
      <c r="S10" s="24">
        <f t="shared" ref="S10:S17" si="5">I10</f>
        <v>1.7422966674546401</v>
      </c>
      <c r="T10" s="30">
        <f t="shared" ref="T10:U15" si="6">J10</f>
        <v>150.16300000000001</v>
      </c>
      <c r="U10" s="24">
        <f t="shared" si="6"/>
        <v>0.29976599999999998</v>
      </c>
      <c r="V10" s="22">
        <f>W10/S10*T10</f>
        <v>0.38863442768238254</v>
      </c>
      <c r="W10">
        <f>Q11^2*O10</f>
        <v>4.5092097801000004E-3</v>
      </c>
    </row>
    <row r="11" spans="1:23" x14ac:dyDescent="0.6">
      <c r="B11" s="48">
        <v>200</v>
      </c>
      <c r="C11" s="48">
        <v>12</v>
      </c>
      <c r="D11" s="2"/>
      <c r="E11" s="1"/>
      <c r="F11" s="2">
        <v>153.761</v>
      </c>
      <c r="G11" s="1">
        <v>141.566</v>
      </c>
      <c r="H11" s="48">
        <v>167.498849534193</v>
      </c>
      <c r="I11" s="48">
        <v>1.73977395930098</v>
      </c>
      <c r="J11" s="2">
        <v>200.00800000000001</v>
      </c>
      <c r="K11" s="1">
        <v>0.44921800000000001</v>
      </c>
      <c r="N11" s="56">
        <f t="shared" si="0"/>
        <v>200</v>
      </c>
      <c r="O11" s="56">
        <f t="shared" si="1"/>
        <v>120000</v>
      </c>
      <c r="P11" s="30">
        <f t="shared" si="2"/>
        <v>153.761</v>
      </c>
      <c r="Q11" s="17">
        <f t="shared" si="3"/>
        <v>1.4156600000000001E-4</v>
      </c>
      <c r="R11" s="30">
        <f t="shared" si="4"/>
        <v>167.498849534193</v>
      </c>
      <c r="S11" s="24">
        <f t="shared" si="5"/>
        <v>1.73977395930098</v>
      </c>
      <c r="T11" s="30">
        <f t="shared" si="6"/>
        <v>200.00800000000001</v>
      </c>
      <c r="U11" s="24">
        <f t="shared" si="6"/>
        <v>0.44921800000000001</v>
      </c>
      <c r="V11" s="22">
        <f>W11/S13*T11</f>
        <v>0.44301238065121895</v>
      </c>
      <c r="W11" s="14">
        <f>Q13^2*O11</f>
        <v>3.9255011947200011E-3</v>
      </c>
    </row>
    <row r="12" spans="1:23" x14ac:dyDescent="0.6">
      <c r="B12" s="48">
        <v>250</v>
      </c>
      <c r="C12" s="48">
        <v>7.5</v>
      </c>
      <c r="D12" s="2"/>
      <c r="E12" s="1"/>
      <c r="F12" s="2">
        <v>184.40700000000001</v>
      </c>
      <c r="G12" s="1">
        <v>178.46199999999999</v>
      </c>
      <c r="H12" s="48">
        <v>188.97720187562399</v>
      </c>
      <c r="I12" s="48">
        <v>1.68311761364409</v>
      </c>
      <c r="J12" s="2">
        <v>249.52699999999999</v>
      </c>
      <c r="K12" s="1">
        <v>0.46157999999999999</v>
      </c>
      <c r="N12" s="56">
        <f t="shared" si="0"/>
        <v>250</v>
      </c>
      <c r="O12" s="56">
        <f t="shared" si="1"/>
        <v>75000</v>
      </c>
      <c r="P12" s="30">
        <f t="shared" si="2"/>
        <v>184.40700000000001</v>
      </c>
      <c r="Q12" s="17">
        <f t="shared" si="3"/>
        <v>1.7846199999999997E-4</v>
      </c>
      <c r="R12" s="30">
        <f t="shared" si="4"/>
        <v>188.97720187562399</v>
      </c>
      <c r="S12" s="24">
        <f t="shared" si="5"/>
        <v>1.68311761364409</v>
      </c>
      <c r="T12" s="30">
        <f t="shared" si="6"/>
        <v>249.52699999999999</v>
      </c>
      <c r="U12" s="57">
        <f t="shared" si="6"/>
        <v>0.46157999999999999</v>
      </c>
      <c r="W12" s="14">
        <f>Q15^2*O12</f>
        <v>3.6613182606749996E-3</v>
      </c>
    </row>
    <row r="13" spans="1:23" x14ac:dyDescent="0.6">
      <c r="B13" s="48">
        <v>300</v>
      </c>
      <c r="C13" s="48">
        <v>5</v>
      </c>
      <c r="D13" s="2"/>
      <c r="E13" s="1"/>
      <c r="F13" s="2">
        <v>198.89400000000001</v>
      </c>
      <c r="G13" s="1">
        <v>180.86600000000001</v>
      </c>
      <c r="H13" s="48">
        <v>211.17864654817399</v>
      </c>
      <c r="I13" s="48">
        <v>1.77225666199087</v>
      </c>
      <c r="J13" s="2">
        <v>299.90600000000001</v>
      </c>
      <c r="K13" s="1">
        <v>0.39131500000000002</v>
      </c>
      <c r="N13" s="56">
        <f t="shared" si="0"/>
        <v>300</v>
      </c>
      <c r="O13" s="56">
        <f t="shared" si="1"/>
        <v>50000</v>
      </c>
      <c r="P13" s="30">
        <f t="shared" si="2"/>
        <v>198.89400000000001</v>
      </c>
      <c r="Q13" s="17">
        <f t="shared" si="3"/>
        <v>1.8086600000000001E-4</v>
      </c>
      <c r="R13" s="30">
        <f t="shared" si="4"/>
        <v>211.17864654817399</v>
      </c>
      <c r="S13" s="24">
        <f t="shared" si="5"/>
        <v>1.77225666199087</v>
      </c>
      <c r="T13" s="30">
        <f t="shared" si="6"/>
        <v>299.90600000000001</v>
      </c>
      <c r="U13" s="24">
        <f t="shared" si="6"/>
        <v>0.39131500000000002</v>
      </c>
      <c r="V13" s="22">
        <f>W13/S14*T13</f>
        <v>0.39630709363459532</v>
      </c>
      <c r="W13" s="14">
        <f>Q18^2*O13</f>
        <v>2.5525797457999996E-3</v>
      </c>
    </row>
    <row r="14" spans="1:23" x14ac:dyDescent="0.6">
      <c r="B14" s="48">
        <v>350</v>
      </c>
      <c r="C14" s="48">
        <v>4.9000000000000004</v>
      </c>
      <c r="D14" s="2"/>
      <c r="E14" s="1"/>
      <c r="F14" s="2">
        <v>213.34700000000001</v>
      </c>
      <c r="G14" s="1">
        <v>199.702</v>
      </c>
      <c r="H14" s="48">
        <v>288.16847355743101</v>
      </c>
      <c r="I14" s="48">
        <v>1.9316686315732099</v>
      </c>
      <c r="J14" s="2">
        <v>348.34100000000001</v>
      </c>
      <c r="K14" s="1">
        <v>0.17550399999999999</v>
      </c>
      <c r="N14" s="56">
        <f t="shared" si="0"/>
        <v>350</v>
      </c>
      <c r="O14" s="56">
        <f t="shared" si="1"/>
        <v>49000</v>
      </c>
      <c r="P14" s="30">
        <f t="shared" si="2"/>
        <v>213.34700000000001</v>
      </c>
      <c r="Q14" s="17">
        <f t="shared" si="3"/>
        <v>1.9970199999999998E-4</v>
      </c>
      <c r="R14" s="30">
        <f t="shared" si="4"/>
        <v>288.16847355743101</v>
      </c>
      <c r="S14" s="24">
        <f t="shared" si="5"/>
        <v>1.9316686315732099</v>
      </c>
      <c r="T14" s="30">
        <f t="shared" si="6"/>
        <v>348.34100000000001</v>
      </c>
      <c r="U14" s="24">
        <f t="shared" si="6"/>
        <v>0.17550399999999999</v>
      </c>
      <c r="V14" s="22">
        <f>W14/S16*T14</f>
        <v>0.21721209669217778</v>
      </c>
      <c r="W14" s="14">
        <f>Q20^2*O14</f>
        <v>1.8147188232249998E-3</v>
      </c>
    </row>
    <row r="15" spans="1:23" x14ac:dyDescent="0.6">
      <c r="B15" s="48">
        <v>400</v>
      </c>
      <c r="C15" s="48">
        <v>5</v>
      </c>
      <c r="D15" s="2"/>
      <c r="E15" s="1"/>
      <c r="F15" s="2">
        <v>243.446</v>
      </c>
      <c r="G15" s="1">
        <v>220.947</v>
      </c>
      <c r="H15" s="48">
        <v>315.19416284144103</v>
      </c>
      <c r="I15" s="48">
        <v>2.0922121655521502</v>
      </c>
      <c r="J15" s="2">
        <v>399.55200000000002</v>
      </c>
      <c r="K15" s="1">
        <v>7.2377800000000006E-2</v>
      </c>
      <c r="N15" s="56">
        <f t="shared" si="0"/>
        <v>400</v>
      </c>
      <c r="O15" s="56">
        <f t="shared" si="1"/>
        <v>50000</v>
      </c>
      <c r="P15" s="30">
        <f t="shared" si="2"/>
        <v>243.446</v>
      </c>
      <c r="Q15" s="17">
        <f t="shared" si="3"/>
        <v>2.2094699999999998E-4</v>
      </c>
      <c r="R15" s="30">
        <f t="shared" si="4"/>
        <v>315.19416284144103</v>
      </c>
      <c r="S15" s="24">
        <f t="shared" si="5"/>
        <v>2.0922121655521502</v>
      </c>
      <c r="T15" s="30">
        <f t="shared" si="6"/>
        <v>399.55200000000002</v>
      </c>
      <c r="U15" s="24">
        <f t="shared" si="6"/>
        <v>7.2377800000000006E-2</v>
      </c>
    </row>
    <row r="16" spans="1:23" x14ac:dyDescent="0.6">
      <c r="B16" s="48">
        <v>450</v>
      </c>
      <c r="C16" s="48">
        <v>5.5</v>
      </c>
      <c r="D16" s="2"/>
      <c r="E16" s="1"/>
      <c r="F16" s="2">
        <v>261.97500000000002</v>
      </c>
      <c r="G16" s="1">
        <v>231.19200000000001</v>
      </c>
      <c r="H16" s="48">
        <v>339.22677608986697</v>
      </c>
      <c r="I16" s="48">
        <v>2.91024753790236</v>
      </c>
      <c r="J16" s="2"/>
      <c r="K16" s="1"/>
      <c r="N16" s="56">
        <f>B16</f>
        <v>450</v>
      </c>
      <c r="O16" s="56">
        <f t="shared" si="1"/>
        <v>55000</v>
      </c>
      <c r="P16" s="30">
        <f t="shared" si="2"/>
        <v>261.97500000000002</v>
      </c>
      <c r="Q16" s="17">
        <f t="shared" si="3"/>
        <v>2.3119199999999999E-4</v>
      </c>
      <c r="R16" s="30">
        <f t="shared" si="4"/>
        <v>339.22677608986697</v>
      </c>
      <c r="S16" s="24">
        <f t="shared" si="5"/>
        <v>2.91024753790236</v>
      </c>
      <c r="T16" s="30"/>
      <c r="U16" s="24"/>
    </row>
    <row r="17" spans="2:22" x14ac:dyDescent="0.6">
      <c r="B17" s="48">
        <v>500</v>
      </c>
      <c r="C17" s="48">
        <v>7.5</v>
      </c>
      <c r="D17" s="2"/>
      <c r="E17" s="1"/>
      <c r="F17" s="2">
        <v>279.94099999999997</v>
      </c>
      <c r="G17" s="1">
        <v>233.61</v>
      </c>
      <c r="H17" s="48">
        <v>361.87580614512501</v>
      </c>
      <c r="I17" s="48">
        <v>4.1519491889783096</v>
      </c>
      <c r="J17" s="2"/>
      <c r="K17" s="1"/>
      <c r="N17" s="56">
        <f t="shared" ref="N17" si="7">B17</f>
        <v>500</v>
      </c>
      <c r="O17" s="56">
        <f t="shared" si="1"/>
        <v>75000</v>
      </c>
      <c r="P17" s="30">
        <f t="shared" si="2"/>
        <v>279.94099999999997</v>
      </c>
      <c r="Q17" s="17">
        <f t="shared" si="3"/>
        <v>2.3361000000000001E-4</v>
      </c>
      <c r="R17" s="30">
        <f t="shared" si="4"/>
        <v>361.87580614512501</v>
      </c>
      <c r="S17" s="24">
        <f t="shared" si="5"/>
        <v>4.1519491889783096</v>
      </c>
      <c r="T17" s="30"/>
      <c r="U17" s="24"/>
      <c r="V17"/>
    </row>
    <row r="18" spans="2:22" x14ac:dyDescent="0.6">
      <c r="B18" s="2"/>
      <c r="C18" s="1"/>
      <c r="D18" s="2"/>
      <c r="E18" s="1"/>
      <c r="F18" s="2">
        <v>321.11599999999999</v>
      </c>
      <c r="G18" s="1">
        <v>225.946</v>
      </c>
      <c r="H18" s="2"/>
      <c r="I18" s="1"/>
      <c r="J18" s="2"/>
      <c r="K18" s="1"/>
      <c r="N18" s="30"/>
      <c r="O18" s="21"/>
      <c r="P18" s="30">
        <f t="shared" si="2"/>
        <v>321.11599999999999</v>
      </c>
      <c r="Q18" s="17">
        <f t="shared" si="3"/>
        <v>2.2594599999999998E-4</v>
      </c>
      <c r="R18" s="30"/>
      <c r="S18" s="24"/>
      <c r="T18" s="30"/>
      <c r="U18" s="24"/>
      <c r="V18"/>
    </row>
    <row r="19" spans="2:22" x14ac:dyDescent="0.6">
      <c r="B19" s="2"/>
      <c r="C19" s="1"/>
      <c r="D19" s="2"/>
      <c r="E19" s="1"/>
      <c r="F19" s="2">
        <v>339.10899999999998</v>
      </c>
      <c r="G19" s="1">
        <v>215.84399999999999</v>
      </c>
      <c r="H19" s="2"/>
      <c r="I19" s="1"/>
      <c r="J19" s="2"/>
      <c r="K19" s="1"/>
      <c r="N19" s="30"/>
      <c r="O19" s="21"/>
      <c r="P19" s="30">
        <f t="shared" si="2"/>
        <v>339.10899999999998</v>
      </c>
      <c r="Q19" s="17">
        <f t="shared" si="3"/>
        <v>2.1584399999999998E-4</v>
      </c>
      <c r="R19" s="30"/>
      <c r="S19" s="24"/>
      <c r="T19" s="30"/>
      <c r="U19" s="24"/>
      <c r="V19"/>
    </row>
    <row r="20" spans="2:22" x14ac:dyDescent="0.6">
      <c r="B20" s="2"/>
      <c r="C20" s="1"/>
      <c r="D20" s="2"/>
      <c r="E20" s="1"/>
      <c r="F20" s="2">
        <v>358.29</v>
      </c>
      <c r="G20" s="1">
        <v>192.44499999999999</v>
      </c>
      <c r="H20" s="2"/>
      <c r="I20" s="1"/>
      <c r="J20" s="2"/>
      <c r="K20" s="1"/>
      <c r="N20" s="30"/>
      <c r="O20" s="21"/>
      <c r="P20" s="30">
        <f t="shared" si="2"/>
        <v>358.29</v>
      </c>
      <c r="Q20" s="17">
        <f t="shared" si="3"/>
        <v>1.9244499999999999E-4</v>
      </c>
      <c r="R20" s="30"/>
      <c r="S20" s="24"/>
      <c r="T20" s="30"/>
      <c r="U20" s="24"/>
      <c r="V20"/>
    </row>
    <row r="21" spans="2:22" x14ac:dyDescent="0.6">
      <c r="B21" s="2"/>
      <c r="C21" s="1"/>
      <c r="D21" s="2"/>
      <c r="E21" s="1"/>
      <c r="F21" s="2">
        <v>375.13799999999998</v>
      </c>
      <c r="G21" s="1">
        <v>175.29599999999999</v>
      </c>
      <c r="H21" s="2"/>
      <c r="I21" s="1"/>
      <c r="J21" s="2"/>
      <c r="K21" s="1"/>
      <c r="N21" s="30"/>
      <c r="O21" s="21"/>
      <c r="P21" s="30">
        <f t="shared" si="2"/>
        <v>375.13799999999998</v>
      </c>
      <c r="Q21" s="17">
        <f t="shared" si="3"/>
        <v>1.75296E-4</v>
      </c>
      <c r="R21" s="30"/>
      <c r="S21" s="24"/>
      <c r="T21" s="30"/>
      <c r="U21" s="24"/>
      <c r="V21"/>
    </row>
    <row r="22" spans="2:22" x14ac:dyDescent="0.6">
      <c r="B22" s="2"/>
      <c r="C22" s="1"/>
      <c r="D22" s="2"/>
      <c r="E22" s="1"/>
      <c r="F22" s="2">
        <v>393.74799999999999</v>
      </c>
      <c r="G22" s="1">
        <v>147.982</v>
      </c>
      <c r="H22" s="2"/>
      <c r="I22" s="1"/>
      <c r="J22" s="2"/>
      <c r="K22" s="1"/>
      <c r="N22" s="30"/>
      <c r="O22" s="21"/>
      <c r="P22" s="30">
        <f t="shared" si="2"/>
        <v>393.74799999999999</v>
      </c>
      <c r="Q22" s="17">
        <f t="shared" si="3"/>
        <v>1.4798199999999998E-4</v>
      </c>
      <c r="R22" s="30"/>
      <c r="S22" s="24"/>
      <c r="T22" s="30"/>
      <c r="U22" s="24"/>
      <c r="V22"/>
    </row>
    <row r="23" spans="2:22" x14ac:dyDescent="0.6">
      <c r="B23" s="2"/>
      <c r="C23" s="1"/>
      <c r="D23" s="2"/>
      <c r="E23" s="1"/>
      <c r="F23" s="2">
        <v>415.255</v>
      </c>
      <c r="G23" s="1">
        <v>120.679</v>
      </c>
      <c r="H23" s="2"/>
      <c r="I23" s="1"/>
      <c r="J23" s="2"/>
      <c r="K23" s="1"/>
      <c r="N23" s="30"/>
      <c r="O23" s="21"/>
      <c r="P23" s="30">
        <f t="shared" si="2"/>
        <v>415.255</v>
      </c>
      <c r="Q23" s="17">
        <f t="shared" si="3"/>
        <v>1.20679E-4</v>
      </c>
      <c r="R23" s="30"/>
      <c r="S23" s="24"/>
      <c r="T23" s="30"/>
      <c r="U23" s="24"/>
      <c r="V23"/>
    </row>
    <row r="24" spans="2:22" x14ac:dyDescent="0.6">
      <c r="B24" s="2"/>
      <c r="C24" s="1"/>
      <c r="D24" s="2"/>
      <c r="E24" s="1"/>
      <c r="F24" s="2">
        <v>433.29500000000002</v>
      </c>
      <c r="G24" s="1">
        <v>88.667900000000003</v>
      </c>
      <c r="H24" s="2"/>
      <c r="I24" s="1"/>
      <c r="J24" s="2"/>
      <c r="K24" s="1"/>
      <c r="N24" s="30"/>
      <c r="O24" s="21"/>
      <c r="P24" s="30">
        <f t="shared" si="2"/>
        <v>433.29500000000002</v>
      </c>
      <c r="Q24" s="17">
        <f t="shared" si="3"/>
        <v>8.8667900000000005E-5</v>
      </c>
      <c r="R24" s="30"/>
      <c r="S24" s="24"/>
      <c r="T24" s="30"/>
      <c r="U24" s="24"/>
      <c r="V24"/>
    </row>
    <row r="25" spans="2:22" x14ac:dyDescent="0.6">
      <c r="B25" s="2"/>
      <c r="C25" s="1"/>
      <c r="D25" s="2"/>
      <c r="E25" s="1"/>
      <c r="F25" s="2">
        <v>450.738</v>
      </c>
      <c r="G25" s="1">
        <v>64.479200000000006</v>
      </c>
      <c r="H25" s="2"/>
      <c r="I25" s="1"/>
      <c r="J25" s="2"/>
      <c r="K25" s="1"/>
      <c r="N25" s="30"/>
      <c r="O25" s="21"/>
      <c r="P25" s="30">
        <f t="shared" si="2"/>
        <v>450.738</v>
      </c>
      <c r="Q25" s="17">
        <f t="shared" si="3"/>
        <v>6.4479200000000004E-5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473.404</v>
      </c>
      <c r="G26" s="1">
        <v>37.963500000000003</v>
      </c>
      <c r="H26" s="2"/>
      <c r="I26" s="1"/>
      <c r="J26" s="2"/>
      <c r="K26" s="1"/>
      <c r="N26" s="30"/>
      <c r="O26" s="21"/>
      <c r="P26" s="30">
        <f t="shared" si="2"/>
        <v>473.404</v>
      </c>
      <c r="Q26" s="17">
        <f t="shared" si="3"/>
        <v>3.7963500000000003E-5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492.58100000000002</v>
      </c>
      <c r="G27" s="1">
        <v>16.129000000000001</v>
      </c>
      <c r="H27" s="2"/>
      <c r="I27" s="1"/>
      <c r="J27" s="2"/>
      <c r="K27" s="1"/>
      <c r="N27" s="30"/>
      <c r="O27" s="21"/>
      <c r="P27" s="30">
        <f t="shared" si="2"/>
        <v>492.58100000000002</v>
      </c>
      <c r="Q27" s="17">
        <f t="shared" si="3"/>
        <v>1.6129000000000001E-5</v>
      </c>
      <c r="R27" s="30"/>
      <c r="S27" s="24"/>
      <c r="T27" s="30"/>
      <c r="U27" s="24"/>
      <c r="V27"/>
    </row>
    <row r="29" spans="2:22" x14ac:dyDescent="0.6">
      <c r="H29">
        <v>124.10786606108201</v>
      </c>
      <c r="I29">
        <v>1.84289753066942</v>
      </c>
    </row>
    <row r="30" spans="2:22" x14ac:dyDescent="0.6">
      <c r="H30">
        <v>148.31376743403001</v>
      </c>
      <c r="I30">
        <v>1.7422966674546401</v>
      </c>
    </row>
    <row r="31" spans="2:22" x14ac:dyDescent="0.6">
      <c r="H31">
        <v>167.498849534193</v>
      </c>
      <c r="I31">
        <v>1.73977395930098</v>
      </c>
    </row>
    <row r="32" spans="2:22" x14ac:dyDescent="0.6">
      <c r="H32">
        <v>188.97720187562399</v>
      </c>
      <c r="I32">
        <v>1.68311761364409</v>
      </c>
    </row>
    <row r="33" spans="8:9" x14ac:dyDescent="0.6">
      <c r="H33">
        <v>211.17864654817399</v>
      </c>
      <c r="I33">
        <v>1.77225666199087</v>
      </c>
    </row>
    <row r="34" spans="8:9" x14ac:dyDescent="0.6">
      <c r="H34">
        <v>288.16847355743101</v>
      </c>
      <c r="I34">
        <v>1.9316686315732099</v>
      </c>
    </row>
    <row r="35" spans="8:9" x14ac:dyDescent="0.6">
      <c r="H35">
        <v>315.19416284144103</v>
      </c>
      <c r="I35">
        <v>2.0922121655521502</v>
      </c>
    </row>
    <row r="36" spans="8:9" x14ac:dyDescent="0.6">
      <c r="H36">
        <v>339.22677608986697</v>
      </c>
      <c r="I36">
        <v>2.91024753790236</v>
      </c>
    </row>
    <row r="37" spans="8:9" x14ac:dyDescent="0.6">
      <c r="H37">
        <v>361.87580614512501</v>
      </c>
      <c r="I37">
        <v>4.1519491889783096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13</v>
      </c>
      <c r="C8" s="10" t="s">
        <v>19</v>
      </c>
      <c r="D8" s="11" t="s">
        <v>13</v>
      </c>
      <c r="E8" s="10" t="s">
        <v>11</v>
      </c>
      <c r="F8" s="11" t="s">
        <v>13</v>
      </c>
      <c r="G8" s="10" t="s">
        <v>14</v>
      </c>
      <c r="H8" s="11" t="s">
        <v>13</v>
      </c>
      <c r="I8" s="10" t="s">
        <v>16</v>
      </c>
      <c r="J8" s="11" t="s">
        <v>13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29.856000000000002</v>
      </c>
      <c r="C9" s="47">
        <v>69040.3</v>
      </c>
      <c r="D9" s="3"/>
      <c r="E9" s="4"/>
      <c r="F9" s="47">
        <v>29.859200000000001</v>
      </c>
      <c r="G9" s="47">
        <v>-139.012</v>
      </c>
      <c r="H9" s="47">
        <v>29.994199999999999</v>
      </c>
      <c r="I9" s="47">
        <v>1.0871500000000001</v>
      </c>
      <c r="J9" s="47">
        <v>29.654599999999999</v>
      </c>
      <c r="K9" s="47">
        <v>0.37135200000000002</v>
      </c>
      <c r="N9" s="30">
        <f>B9+273.15</f>
        <v>303.00599999999997</v>
      </c>
      <c r="O9" s="21">
        <f>C9</f>
        <v>69040.3</v>
      </c>
      <c r="P9" s="30">
        <f>F9+273.15</f>
        <v>303.00919999999996</v>
      </c>
      <c r="Q9" s="17">
        <f>G9*0.000001</f>
        <v>-1.3901199999999999E-4</v>
      </c>
      <c r="R9" s="30">
        <f>H9+273.15</f>
        <v>303.14419999999996</v>
      </c>
      <c r="S9" s="24">
        <f>I9</f>
        <v>1.0871500000000001</v>
      </c>
      <c r="T9" s="30">
        <f>J9+273.15</f>
        <v>302.80459999999999</v>
      </c>
      <c r="U9" s="49">
        <f>K9</f>
        <v>0.37135200000000002</v>
      </c>
      <c r="V9" s="50">
        <f>((O9*(Q9)^2)/S9)*T9</f>
        <v>0.37160388983353704</v>
      </c>
    </row>
    <row r="10" spans="1:22" x14ac:dyDescent="0.6">
      <c r="B10" s="3">
        <v>50.015999999999998</v>
      </c>
      <c r="C10" s="4">
        <v>66545.100000000006</v>
      </c>
      <c r="D10" s="3"/>
      <c r="E10" s="4"/>
      <c r="F10" s="3">
        <v>50.234699999999997</v>
      </c>
      <c r="G10" s="4">
        <v>-144.64400000000001</v>
      </c>
      <c r="H10" s="3">
        <v>50.035400000000003</v>
      </c>
      <c r="I10" s="4">
        <v>1.1012</v>
      </c>
      <c r="J10" s="3">
        <v>49.53</v>
      </c>
      <c r="K10" s="4">
        <v>0.40607799999999999</v>
      </c>
      <c r="N10" s="30">
        <f t="shared" ref="N10:N14" si="0">B10+273.15</f>
        <v>323.166</v>
      </c>
      <c r="O10" s="21">
        <f t="shared" ref="O10:O14" si="1">C10</f>
        <v>66545.100000000006</v>
      </c>
      <c r="P10" s="30">
        <f t="shared" ref="P10:P14" si="2">F10+273.15</f>
        <v>323.38469999999995</v>
      </c>
      <c r="Q10" s="17">
        <f t="shared" ref="Q10:Q14" si="3">G10*0.000001</f>
        <v>-1.4464400000000001E-4</v>
      </c>
      <c r="R10" s="30">
        <f t="shared" ref="R10:R14" si="4">H10+273.15</f>
        <v>323.18539999999996</v>
      </c>
      <c r="S10" s="24">
        <f t="shared" ref="S10:U14" si="5">I10</f>
        <v>1.1012</v>
      </c>
      <c r="T10" s="30">
        <f t="shared" ref="T10:T14" si="6">J10+273.15</f>
        <v>322.67999999999995</v>
      </c>
      <c r="U10" s="49">
        <f t="shared" si="5"/>
        <v>0.40607799999999999</v>
      </c>
      <c r="V10" s="50">
        <f t="shared" ref="V10:V14" si="7">((O10*(Q10)^2)/S10)*T10</f>
        <v>0.40796487636410267</v>
      </c>
    </row>
    <row r="11" spans="1:22" x14ac:dyDescent="0.6">
      <c r="B11" s="2">
        <v>74.88</v>
      </c>
      <c r="C11" s="1">
        <v>64817.7</v>
      </c>
      <c r="D11" s="2"/>
      <c r="E11" s="1"/>
      <c r="F11" s="2">
        <v>74.554000000000002</v>
      </c>
      <c r="G11" s="1">
        <v>-147.411</v>
      </c>
      <c r="H11" s="2">
        <v>75.148200000000003</v>
      </c>
      <c r="I11" s="1">
        <v>1.1126100000000001</v>
      </c>
      <c r="J11" s="2">
        <v>74.754400000000004</v>
      </c>
      <c r="K11" s="1">
        <v>0.43978099999999998</v>
      </c>
      <c r="N11" s="30">
        <f t="shared" si="0"/>
        <v>348.03</v>
      </c>
      <c r="O11" s="21">
        <f t="shared" si="1"/>
        <v>64817.7</v>
      </c>
      <c r="P11" s="30">
        <f t="shared" si="2"/>
        <v>347.70399999999995</v>
      </c>
      <c r="Q11" s="17">
        <f t="shared" si="3"/>
        <v>-1.4741099999999999E-4</v>
      </c>
      <c r="R11" s="30">
        <f t="shared" si="4"/>
        <v>348.29819999999995</v>
      </c>
      <c r="S11" s="24">
        <f t="shared" si="5"/>
        <v>1.1126100000000001</v>
      </c>
      <c r="T11" s="30">
        <f t="shared" si="6"/>
        <v>347.90440000000001</v>
      </c>
      <c r="U11" s="49">
        <f t="shared" si="5"/>
        <v>0.43978099999999998</v>
      </c>
      <c r="V11" s="50">
        <f t="shared" si="7"/>
        <v>0.44042337788213548</v>
      </c>
    </row>
    <row r="12" spans="1:22" x14ac:dyDescent="0.6">
      <c r="B12" s="2">
        <v>99.744</v>
      </c>
      <c r="C12" s="1">
        <v>63666</v>
      </c>
      <c r="D12" s="2"/>
      <c r="E12" s="1"/>
      <c r="F12" s="2">
        <v>99.968699999999998</v>
      </c>
      <c r="G12" s="1">
        <v>-147.60900000000001</v>
      </c>
      <c r="H12" s="2">
        <v>99.760599999999997</v>
      </c>
      <c r="I12" s="1">
        <v>1.14344</v>
      </c>
      <c r="J12" s="48">
        <v>99.525499999999994</v>
      </c>
      <c r="K12" s="48">
        <v>0.452735</v>
      </c>
      <c r="N12" s="30">
        <f t="shared" si="0"/>
        <v>372.89400000000001</v>
      </c>
      <c r="O12" s="21">
        <f t="shared" si="1"/>
        <v>63666</v>
      </c>
      <c r="P12" s="30">
        <f t="shared" si="2"/>
        <v>373.11869999999999</v>
      </c>
      <c r="Q12" s="17">
        <f t="shared" si="3"/>
        <v>-1.4760899999999999E-4</v>
      </c>
      <c r="R12" s="30">
        <f t="shared" si="4"/>
        <v>372.91059999999999</v>
      </c>
      <c r="S12" s="24">
        <f t="shared" si="5"/>
        <v>1.14344</v>
      </c>
      <c r="T12" s="30">
        <f t="shared" si="6"/>
        <v>372.67549999999994</v>
      </c>
      <c r="U12" s="49">
        <f t="shared" si="5"/>
        <v>0.452735</v>
      </c>
      <c r="V12" s="50">
        <f t="shared" si="7"/>
        <v>0.45211686042430327</v>
      </c>
    </row>
    <row r="13" spans="1:22" x14ac:dyDescent="0.6">
      <c r="B13" s="2">
        <v>125.056</v>
      </c>
      <c r="C13" s="1">
        <v>62514.400000000001</v>
      </c>
      <c r="D13" s="2"/>
      <c r="E13" s="1"/>
      <c r="F13" s="2">
        <v>125.164</v>
      </c>
      <c r="G13" s="1">
        <v>-146.62100000000001</v>
      </c>
      <c r="H13" s="2">
        <v>125.143</v>
      </c>
      <c r="I13" s="1">
        <v>1.1988399999999999</v>
      </c>
      <c r="J13" s="2">
        <v>124.571</v>
      </c>
      <c r="K13" s="1">
        <v>0.44601099999999999</v>
      </c>
      <c r="N13" s="30">
        <f t="shared" si="0"/>
        <v>398.20599999999996</v>
      </c>
      <c r="O13" s="21">
        <f t="shared" si="1"/>
        <v>62514.400000000001</v>
      </c>
      <c r="P13" s="30">
        <f t="shared" si="2"/>
        <v>398.31399999999996</v>
      </c>
      <c r="Q13" s="17">
        <f t="shared" si="3"/>
        <v>-1.4662099999999999E-4</v>
      </c>
      <c r="R13" s="30">
        <f t="shared" si="4"/>
        <v>398.29300000000001</v>
      </c>
      <c r="S13" s="24">
        <f t="shared" si="5"/>
        <v>1.1988399999999999</v>
      </c>
      <c r="T13" s="30">
        <f t="shared" si="6"/>
        <v>397.721</v>
      </c>
      <c r="U13" s="49">
        <f t="shared" si="5"/>
        <v>0.44601099999999999</v>
      </c>
      <c r="V13" s="50">
        <f t="shared" si="7"/>
        <v>0.44585097362335574</v>
      </c>
    </row>
    <row r="14" spans="1:22" x14ac:dyDescent="0.6">
      <c r="B14" s="48">
        <v>149.696</v>
      </c>
      <c r="C14" s="48">
        <v>61842.6</v>
      </c>
      <c r="D14" s="2"/>
      <c r="E14" s="1"/>
      <c r="F14" s="48">
        <v>149.922</v>
      </c>
      <c r="G14" s="48">
        <v>-144.84200000000001</v>
      </c>
      <c r="H14" s="48">
        <v>150.27099999999999</v>
      </c>
      <c r="I14" s="48">
        <v>1.2555400000000001</v>
      </c>
      <c r="J14" s="48">
        <v>149.86099999999999</v>
      </c>
      <c r="K14" s="48">
        <v>0.438224</v>
      </c>
      <c r="N14" s="30">
        <f t="shared" si="0"/>
        <v>422.846</v>
      </c>
      <c r="O14" s="21">
        <f t="shared" si="1"/>
        <v>61842.6</v>
      </c>
      <c r="P14" s="30">
        <f t="shared" si="2"/>
        <v>423.072</v>
      </c>
      <c r="Q14" s="17">
        <f t="shared" si="3"/>
        <v>-1.4484200000000001E-4</v>
      </c>
      <c r="R14" s="30">
        <f t="shared" si="4"/>
        <v>423.42099999999994</v>
      </c>
      <c r="S14" s="24">
        <f t="shared" si="5"/>
        <v>1.2555400000000001</v>
      </c>
      <c r="T14" s="30">
        <f t="shared" si="6"/>
        <v>423.01099999999997</v>
      </c>
      <c r="U14" s="49">
        <f t="shared" si="5"/>
        <v>0.438224</v>
      </c>
      <c r="V14" s="50">
        <f t="shared" si="7"/>
        <v>0.43711717764301411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110.029</v>
      </c>
      <c r="E9" s="47">
        <v>0.119723</v>
      </c>
      <c r="F9" s="47">
        <v>118.628</v>
      </c>
      <c r="G9" s="47">
        <v>-64.662199999999999</v>
      </c>
      <c r="H9" s="47">
        <v>186.08199999999999</v>
      </c>
      <c r="I9" s="47">
        <v>5.0536000000000003</v>
      </c>
      <c r="J9" s="47">
        <v>121.158</v>
      </c>
      <c r="K9" s="47">
        <v>7.24138E-2</v>
      </c>
      <c r="N9" s="30">
        <f>D9</f>
        <v>110.029</v>
      </c>
      <c r="O9" s="21">
        <f>1/(E9*10^(-3)*0.01)</f>
        <v>835261.39505358203</v>
      </c>
      <c r="P9" s="30">
        <f>F9</f>
        <v>118.628</v>
      </c>
      <c r="Q9" s="17">
        <f>G9*0.000001</f>
        <v>-6.4662199999999999E-5</v>
      </c>
      <c r="R9" s="30">
        <f>H9</f>
        <v>186.08199999999999</v>
      </c>
      <c r="S9" s="24">
        <f>I9</f>
        <v>5.0536000000000003</v>
      </c>
      <c r="T9" s="30">
        <f>J9</f>
        <v>121.158</v>
      </c>
      <c r="U9" s="24">
        <f>K9</f>
        <v>7.24138E-2</v>
      </c>
    </row>
    <row r="10" spans="1:22" x14ac:dyDescent="0.6">
      <c r="B10" s="3"/>
      <c r="C10" s="4"/>
      <c r="D10" s="3">
        <v>148.126</v>
      </c>
      <c r="E10" s="4">
        <v>0.155778</v>
      </c>
      <c r="F10" s="3">
        <v>141.77600000000001</v>
      </c>
      <c r="G10" s="4">
        <v>-73.538499999999999</v>
      </c>
      <c r="H10" s="3">
        <v>219.75899999999999</v>
      </c>
      <c r="I10" s="4">
        <v>4.3548</v>
      </c>
      <c r="J10" s="3">
        <v>137.86199999999999</v>
      </c>
      <c r="K10" s="4">
        <v>9.3103400000000003E-2</v>
      </c>
      <c r="N10" s="30">
        <f t="shared" ref="N10:N24" si="0">D10</f>
        <v>148.126</v>
      </c>
      <c r="O10" s="21">
        <f t="shared" ref="O10:O24" si="1">1/(E10*10^(-3)*0.01)</f>
        <v>641939.16984426556</v>
      </c>
      <c r="P10" s="30">
        <f t="shared" ref="P10:P26" si="2">F10</f>
        <v>141.77600000000001</v>
      </c>
      <c r="Q10" s="17">
        <f t="shared" ref="Q10:Q26" si="3">G10*0.000001</f>
        <v>-7.3538499999999994E-5</v>
      </c>
      <c r="R10" s="30">
        <f t="shared" ref="R10:U25" si="4">H10</f>
        <v>219.75899999999999</v>
      </c>
      <c r="S10" s="24">
        <f t="shared" si="4"/>
        <v>4.3548</v>
      </c>
      <c r="T10" s="30">
        <f t="shared" si="4"/>
        <v>137.86199999999999</v>
      </c>
      <c r="U10" s="24">
        <f t="shared" si="4"/>
        <v>9.3103400000000003E-2</v>
      </c>
    </row>
    <row r="11" spans="1:22" x14ac:dyDescent="0.6">
      <c r="B11" s="2"/>
      <c r="C11" s="1"/>
      <c r="D11" s="2">
        <v>175.011</v>
      </c>
      <c r="E11" s="1">
        <v>0.19173200000000001</v>
      </c>
      <c r="F11" s="2">
        <v>160.291</v>
      </c>
      <c r="G11" s="1">
        <v>-80.194699999999997</v>
      </c>
      <c r="H11" s="2">
        <v>233.20699999999999</v>
      </c>
      <c r="I11" s="1">
        <v>3.9224600000000001</v>
      </c>
      <c r="J11" s="2">
        <v>166.815</v>
      </c>
      <c r="K11" s="1">
        <v>0.128276</v>
      </c>
      <c r="N11" s="30">
        <f t="shared" si="0"/>
        <v>175.011</v>
      </c>
      <c r="O11" s="21">
        <f t="shared" si="1"/>
        <v>521561.3460455219</v>
      </c>
      <c r="P11" s="30">
        <f t="shared" si="2"/>
        <v>160.291</v>
      </c>
      <c r="Q11" s="17">
        <f t="shared" si="3"/>
        <v>-8.0194699999999993E-5</v>
      </c>
      <c r="R11" s="30">
        <f t="shared" si="4"/>
        <v>233.20699999999999</v>
      </c>
      <c r="S11" s="24">
        <f t="shared" si="4"/>
        <v>3.9224600000000001</v>
      </c>
      <c r="T11" s="30">
        <f t="shared" si="4"/>
        <v>166.815</v>
      </c>
      <c r="U11" s="24">
        <f t="shared" si="4"/>
        <v>0.128276</v>
      </c>
    </row>
    <row r="12" spans="1:22" x14ac:dyDescent="0.6">
      <c r="B12" s="2"/>
      <c r="C12" s="1"/>
      <c r="D12" s="2">
        <v>204.126</v>
      </c>
      <c r="E12" s="1">
        <v>0.25002799999999997</v>
      </c>
      <c r="F12" s="2">
        <v>186.91399999999999</v>
      </c>
      <c r="G12" s="1">
        <v>-90.847200000000001</v>
      </c>
      <c r="H12" s="2">
        <v>255.68899999999999</v>
      </c>
      <c r="I12" s="1">
        <v>3.6559300000000001</v>
      </c>
      <c r="J12" s="2">
        <v>191.31399999999999</v>
      </c>
      <c r="K12" s="1">
        <v>0.17172399999999999</v>
      </c>
      <c r="N12" s="30">
        <f t="shared" si="0"/>
        <v>204.126</v>
      </c>
      <c r="O12" s="21">
        <f t="shared" si="1"/>
        <v>399955.20501703816</v>
      </c>
      <c r="P12" s="30">
        <f t="shared" si="2"/>
        <v>186.91399999999999</v>
      </c>
      <c r="Q12" s="17">
        <f t="shared" si="3"/>
        <v>-9.0847199999999993E-5</v>
      </c>
      <c r="R12" s="30">
        <f t="shared" si="4"/>
        <v>255.68899999999999</v>
      </c>
      <c r="S12" s="24">
        <f t="shared" si="4"/>
        <v>3.6559300000000001</v>
      </c>
      <c r="T12" s="30">
        <f t="shared" si="4"/>
        <v>191.31399999999999</v>
      </c>
      <c r="U12" s="24">
        <f t="shared" si="4"/>
        <v>0.17172399999999999</v>
      </c>
    </row>
    <row r="13" spans="1:22" x14ac:dyDescent="0.6">
      <c r="B13" s="2"/>
      <c r="C13" s="1"/>
      <c r="D13" s="2">
        <v>232.15799999999999</v>
      </c>
      <c r="E13" s="1">
        <v>0.24135000000000001</v>
      </c>
      <c r="F13" s="2">
        <v>220.45699999999999</v>
      </c>
      <c r="G13" s="1">
        <v>-100.15900000000001</v>
      </c>
      <c r="H13" s="2">
        <v>289.41899999999998</v>
      </c>
      <c r="I13" s="1">
        <v>3.3059699999999999</v>
      </c>
      <c r="J13" s="2">
        <v>221.381</v>
      </c>
      <c r="K13" s="1">
        <v>0.21931</v>
      </c>
      <c r="N13" s="30">
        <f t="shared" si="0"/>
        <v>232.15799999999999</v>
      </c>
      <c r="O13" s="21">
        <f t="shared" si="1"/>
        <v>414336.02651750564</v>
      </c>
      <c r="P13" s="30">
        <f t="shared" si="2"/>
        <v>220.45699999999999</v>
      </c>
      <c r="Q13" s="17">
        <f t="shared" si="3"/>
        <v>-1.00159E-4</v>
      </c>
      <c r="R13" s="30">
        <f t="shared" si="4"/>
        <v>289.41899999999998</v>
      </c>
      <c r="S13" s="24">
        <f t="shared" si="4"/>
        <v>3.3059699999999999</v>
      </c>
      <c r="T13" s="30">
        <f t="shared" si="4"/>
        <v>221.381</v>
      </c>
      <c r="U13" s="24">
        <f t="shared" si="4"/>
        <v>0.21931</v>
      </c>
      <c r="V13" s="22">
        <f>((O13*(Q13)^2)/S10)*T13</f>
        <v>0.21130257383403298</v>
      </c>
    </row>
    <row r="14" spans="1:22" x14ac:dyDescent="0.6">
      <c r="B14" s="2"/>
      <c r="C14" s="1"/>
      <c r="D14" s="2">
        <v>261.27600000000001</v>
      </c>
      <c r="E14" s="1">
        <v>0.29518100000000003</v>
      </c>
      <c r="F14" s="2">
        <v>235.48500000000001</v>
      </c>
      <c r="G14" s="1">
        <v>-102.815</v>
      </c>
      <c r="H14" s="2">
        <v>311.92099999999999</v>
      </c>
      <c r="I14" s="1">
        <v>3.1723300000000001</v>
      </c>
      <c r="J14" s="2">
        <v>235.857</v>
      </c>
      <c r="K14" s="1">
        <v>0.26275900000000002</v>
      </c>
      <c r="N14" s="30">
        <f t="shared" si="0"/>
        <v>261.27600000000001</v>
      </c>
      <c r="O14" s="21">
        <f t="shared" si="1"/>
        <v>338775.1921702277</v>
      </c>
      <c r="P14" s="30">
        <f t="shared" si="2"/>
        <v>235.48500000000001</v>
      </c>
      <c r="Q14" s="17">
        <f t="shared" si="3"/>
        <v>-1.02815E-4</v>
      </c>
      <c r="R14" s="30">
        <f t="shared" si="4"/>
        <v>311.92099999999999</v>
      </c>
      <c r="S14" s="24">
        <f t="shared" si="4"/>
        <v>3.1723300000000001</v>
      </c>
      <c r="T14" s="30">
        <f t="shared" si="4"/>
        <v>235.857</v>
      </c>
      <c r="U14" s="24">
        <f t="shared" si="4"/>
        <v>0.26275900000000002</v>
      </c>
    </row>
    <row r="15" spans="1:22" x14ac:dyDescent="0.6">
      <c r="B15" s="2"/>
      <c r="C15" s="1"/>
      <c r="D15" s="2">
        <v>289.28500000000003</v>
      </c>
      <c r="E15" s="1">
        <v>0.32668199999999997</v>
      </c>
      <c r="F15" s="2">
        <v>255.14400000000001</v>
      </c>
      <c r="G15" s="1">
        <v>-107.69</v>
      </c>
      <c r="H15" s="2">
        <v>331.03500000000003</v>
      </c>
      <c r="I15" s="1">
        <v>2.9723600000000001</v>
      </c>
      <c r="J15" s="2">
        <v>254.78800000000001</v>
      </c>
      <c r="K15" s="1">
        <v>0.29586200000000001</v>
      </c>
      <c r="N15" s="30">
        <f t="shared" si="0"/>
        <v>289.28500000000003</v>
      </c>
      <c r="O15" s="21">
        <f t="shared" si="1"/>
        <v>306108.08064111281</v>
      </c>
      <c r="P15" s="30">
        <f t="shared" si="2"/>
        <v>255.14400000000001</v>
      </c>
      <c r="Q15" s="17">
        <f t="shared" si="3"/>
        <v>-1.0768999999999999E-4</v>
      </c>
      <c r="R15" s="30">
        <f t="shared" si="4"/>
        <v>331.03500000000003</v>
      </c>
      <c r="S15" s="24">
        <f t="shared" si="4"/>
        <v>2.9723600000000001</v>
      </c>
      <c r="T15" s="30">
        <f t="shared" si="4"/>
        <v>254.78800000000001</v>
      </c>
      <c r="U15" s="24">
        <f t="shared" si="4"/>
        <v>0.29586200000000001</v>
      </c>
    </row>
    <row r="16" spans="1:22" x14ac:dyDescent="0.6">
      <c r="B16" s="2"/>
      <c r="C16" s="1"/>
      <c r="D16" s="2">
        <v>330.72899999999998</v>
      </c>
      <c r="E16" s="1">
        <v>0.38955200000000001</v>
      </c>
      <c r="F16" s="2">
        <v>286.38099999999997</v>
      </c>
      <c r="G16" s="1">
        <v>-117.449</v>
      </c>
      <c r="H16" s="2">
        <v>362.57600000000002</v>
      </c>
      <c r="I16" s="1">
        <v>3.03776</v>
      </c>
      <c r="J16" s="2">
        <v>289.31</v>
      </c>
      <c r="K16" s="1">
        <v>0.37448300000000001</v>
      </c>
      <c r="N16" s="30">
        <f t="shared" si="0"/>
        <v>330.72899999999998</v>
      </c>
      <c r="O16" s="21">
        <f t="shared" si="1"/>
        <v>256705.13821004637</v>
      </c>
      <c r="P16" s="30">
        <f t="shared" si="2"/>
        <v>286.38099999999997</v>
      </c>
      <c r="Q16" s="17">
        <f t="shared" si="3"/>
        <v>-1.1744899999999999E-4</v>
      </c>
      <c r="R16" s="30">
        <f t="shared" si="4"/>
        <v>362.57600000000002</v>
      </c>
      <c r="S16" s="24">
        <f t="shared" si="4"/>
        <v>3.03776</v>
      </c>
      <c r="T16" s="30">
        <f t="shared" si="4"/>
        <v>289.31</v>
      </c>
      <c r="U16" s="24">
        <f t="shared" si="4"/>
        <v>0.37448300000000001</v>
      </c>
    </row>
    <row r="17" spans="2:22" x14ac:dyDescent="0.6">
      <c r="B17" s="2"/>
      <c r="C17" s="1"/>
      <c r="D17" s="2">
        <v>358.74599999999998</v>
      </c>
      <c r="E17" s="1">
        <v>0.40765899999999999</v>
      </c>
      <c r="F17" s="2">
        <v>311.78199999999998</v>
      </c>
      <c r="G17" s="1">
        <v>-116.982</v>
      </c>
      <c r="H17" s="48">
        <v>395.226</v>
      </c>
      <c r="I17" s="48">
        <v>2.9868399999999999</v>
      </c>
      <c r="J17" s="2">
        <v>313.80799999999999</v>
      </c>
      <c r="K17" s="1">
        <v>0.41586200000000001</v>
      </c>
      <c r="N17" s="30">
        <f t="shared" si="0"/>
        <v>358.74599999999998</v>
      </c>
      <c r="O17" s="21">
        <f t="shared" si="1"/>
        <v>245303.05966506319</v>
      </c>
      <c r="P17" s="30">
        <f t="shared" si="2"/>
        <v>311.78199999999998</v>
      </c>
      <c r="Q17" s="17">
        <f t="shared" si="3"/>
        <v>-1.16982E-4</v>
      </c>
      <c r="R17" s="30">
        <f t="shared" si="4"/>
        <v>395.226</v>
      </c>
      <c r="S17" s="24">
        <f t="shared" si="4"/>
        <v>2.9868399999999999</v>
      </c>
      <c r="T17" s="30">
        <f t="shared" si="4"/>
        <v>313.80799999999999</v>
      </c>
      <c r="U17" s="24">
        <f t="shared" si="4"/>
        <v>0.41586200000000001</v>
      </c>
    </row>
    <row r="18" spans="2:22" x14ac:dyDescent="0.6">
      <c r="B18" s="2"/>
      <c r="C18" s="1"/>
      <c r="D18" s="2">
        <v>381.13200000000001</v>
      </c>
      <c r="E18" s="1">
        <v>0.47036</v>
      </c>
      <c r="F18" s="2">
        <v>333.68400000000003</v>
      </c>
      <c r="G18" s="1">
        <v>-110.735</v>
      </c>
      <c r="H18" s="2">
        <v>424.49799999999999</v>
      </c>
      <c r="I18" s="1">
        <v>2.9360300000000001</v>
      </c>
      <c r="J18" s="2">
        <v>332.73899999999998</v>
      </c>
      <c r="K18" s="1">
        <v>0.46137899999999998</v>
      </c>
      <c r="N18" s="30">
        <f t="shared" si="0"/>
        <v>381.13200000000001</v>
      </c>
      <c r="O18" s="21">
        <f t="shared" si="1"/>
        <v>212603.11250956715</v>
      </c>
      <c r="P18" s="30">
        <f t="shared" si="2"/>
        <v>333.68400000000003</v>
      </c>
      <c r="Q18" s="17">
        <f t="shared" si="3"/>
        <v>-1.1073499999999999E-4</v>
      </c>
      <c r="R18" s="30">
        <f t="shared" si="4"/>
        <v>424.49799999999999</v>
      </c>
      <c r="S18" s="24">
        <f t="shared" si="4"/>
        <v>2.9360300000000001</v>
      </c>
      <c r="T18" s="30">
        <f t="shared" si="4"/>
        <v>332.73899999999998</v>
      </c>
      <c r="U18" s="24">
        <f t="shared" si="4"/>
        <v>0.46137899999999998</v>
      </c>
    </row>
    <row r="19" spans="2:22" x14ac:dyDescent="0.6">
      <c r="B19" s="2"/>
      <c r="C19" s="1"/>
      <c r="D19" s="2">
        <v>425.94</v>
      </c>
      <c r="E19" s="1">
        <v>0.53325999999999996</v>
      </c>
      <c r="F19" s="2">
        <v>364.923</v>
      </c>
      <c r="G19" s="1">
        <v>-120.938</v>
      </c>
      <c r="H19" s="2">
        <v>452.69600000000003</v>
      </c>
      <c r="I19" s="1">
        <v>3.2341000000000002</v>
      </c>
      <c r="J19" s="2">
        <v>367.26100000000002</v>
      </c>
      <c r="K19" s="1">
        <v>0.48827599999999999</v>
      </c>
      <c r="N19" s="30">
        <f t="shared" si="0"/>
        <v>425.94</v>
      </c>
      <c r="O19" s="21">
        <f t="shared" si="1"/>
        <v>187525.78479540939</v>
      </c>
      <c r="P19" s="30">
        <f t="shared" si="2"/>
        <v>364.923</v>
      </c>
      <c r="Q19" s="17">
        <f t="shared" si="3"/>
        <v>-1.20938E-4</v>
      </c>
      <c r="R19" s="30">
        <f t="shared" si="4"/>
        <v>452.69600000000003</v>
      </c>
      <c r="S19" s="24">
        <f t="shared" si="4"/>
        <v>3.2341000000000002</v>
      </c>
      <c r="T19" s="30">
        <f t="shared" si="4"/>
        <v>367.26100000000002</v>
      </c>
      <c r="U19" s="24">
        <f t="shared" si="4"/>
        <v>0.48827599999999999</v>
      </c>
    </row>
    <row r="20" spans="2:22" x14ac:dyDescent="0.6">
      <c r="B20" s="2"/>
      <c r="C20" s="1"/>
      <c r="D20" s="2">
        <v>451.69200000000001</v>
      </c>
      <c r="E20" s="1">
        <v>0.591526</v>
      </c>
      <c r="F20" s="2">
        <v>393.86099999999999</v>
      </c>
      <c r="G20" s="1">
        <v>-132.47800000000001</v>
      </c>
      <c r="H20" s="2">
        <v>480.83199999999999</v>
      </c>
      <c r="I20" s="1">
        <v>3.1168900000000002</v>
      </c>
      <c r="J20" s="2">
        <v>395.1</v>
      </c>
      <c r="K20" s="1">
        <v>0.53172399999999997</v>
      </c>
      <c r="N20" s="30">
        <f t="shared" si="0"/>
        <v>451.69200000000001</v>
      </c>
      <c r="O20" s="21">
        <f t="shared" si="1"/>
        <v>169054.2765660343</v>
      </c>
      <c r="P20" s="30">
        <f t="shared" si="2"/>
        <v>393.86099999999999</v>
      </c>
      <c r="Q20" s="17">
        <f t="shared" si="3"/>
        <v>-1.32478E-4</v>
      </c>
      <c r="R20" s="30">
        <f t="shared" si="4"/>
        <v>480.83199999999999</v>
      </c>
      <c r="S20" s="24">
        <f t="shared" si="4"/>
        <v>3.1168900000000002</v>
      </c>
      <c r="T20" s="30">
        <f t="shared" si="4"/>
        <v>395.1</v>
      </c>
      <c r="U20" s="24">
        <f t="shared" si="4"/>
        <v>0.53172399999999997</v>
      </c>
      <c r="V20" s="58">
        <f>((O18*(Q20)^2)/S17)*T20</f>
        <v>0.49357393285155898</v>
      </c>
    </row>
    <row r="21" spans="2:22" x14ac:dyDescent="0.6">
      <c r="B21" s="2"/>
      <c r="C21" s="1"/>
      <c r="D21" s="2">
        <v>485.279</v>
      </c>
      <c r="E21" s="1">
        <v>0.67218299999999997</v>
      </c>
      <c r="F21" s="2">
        <v>423.93200000000002</v>
      </c>
      <c r="G21" s="1">
        <v>-140.459</v>
      </c>
      <c r="H21" s="2">
        <v>513.51700000000005</v>
      </c>
      <c r="I21" s="1">
        <v>3.2985199999999999</v>
      </c>
      <c r="J21" s="2">
        <v>422.94</v>
      </c>
      <c r="K21" s="1">
        <v>0.54413800000000001</v>
      </c>
      <c r="N21" s="30">
        <f t="shared" si="0"/>
        <v>485.279</v>
      </c>
      <c r="O21" s="21">
        <f t="shared" si="1"/>
        <v>148769.01081997016</v>
      </c>
      <c r="P21" s="30">
        <f t="shared" si="2"/>
        <v>423.93200000000002</v>
      </c>
      <c r="Q21" s="17">
        <f t="shared" si="3"/>
        <v>-1.40459E-4</v>
      </c>
      <c r="R21" s="30">
        <f t="shared" si="4"/>
        <v>513.51700000000005</v>
      </c>
      <c r="S21" s="24">
        <f t="shared" si="4"/>
        <v>3.2985199999999999</v>
      </c>
      <c r="T21" s="30">
        <f t="shared" si="4"/>
        <v>422.94</v>
      </c>
      <c r="U21" s="24">
        <f t="shared" si="4"/>
        <v>0.54413800000000001</v>
      </c>
      <c r="V21" s="58">
        <f>((O19*(Q21)^2)/S18)*T21</f>
        <v>0.53294011097905392</v>
      </c>
    </row>
    <row r="22" spans="2:22" x14ac:dyDescent="0.6">
      <c r="B22" s="2"/>
      <c r="C22" s="1"/>
      <c r="D22" s="2">
        <v>531.16700000000003</v>
      </c>
      <c r="E22" s="1">
        <v>0.80652199999999996</v>
      </c>
      <c r="F22" s="2">
        <v>452.85300000000001</v>
      </c>
      <c r="G22" s="1">
        <v>-149.33000000000001</v>
      </c>
      <c r="H22" s="2">
        <v>543.92499999999995</v>
      </c>
      <c r="I22" s="1">
        <v>3.31413</v>
      </c>
      <c r="J22" s="2">
        <v>454.12</v>
      </c>
      <c r="K22" s="1">
        <v>0.54413800000000001</v>
      </c>
      <c r="N22" s="30">
        <f t="shared" si="0"/>
        <v>531.16700000000003</v>
      </c>
      <c r="O22" s="21">
        <f t="shared" si="1"/>
        <v>123989.17822452457</v>
      </c>
      <c r="P22" s="30">
        <f t="shared" si="2"/>
        <v>452.85300000000001</v>
      </c>
      <c r="Q22" s="17">
        <f t="shared" si="3"/>
        <v>-1.4933000000000001E-4</v>
      </c>
      <c r="R22" s="30">
        <f t="shared" si="4"/>
        <v>543.92499999999995</v>
      </c>
      <c r="S22" s="24">
        <f t="shared" si="4"/>
        <v>3.31413</v>
      </c>
      <c r="T22" s="30">
        <f t="shared" si="4"/>
        <v>454.12</v>
      </c>
      <c r="U22" s="24">
        <f t="shared" si="4"/>
        <v>0.54413800000000001</v>
      </c>
    </row>
    <row r="23" spans="2:22" x14ac:dyDescent="0.6">
      <c r="B23" s="2"/>
      <c r="C23" s="1"/>
      <c r="D23" s="2">
        <v>558.02300000000002</v>
      </c>
      <c r="E23" s="1">
        <v>0.89604799999999996</v>
      </c>
      <c r="F23" s="48">
        <v>486.34899999999999</v>
      </c>
      <c r="G23" s="48">
        <v>-150.63399999999999</v>
      </c>
      <c r="H23" s="48">
        <v>574.36800000000005</v>
      </c>
      <c r="I23" s="48">
        <v>3.5622799999999999</v>
      </c>
      <c r="J23" s="2">
        <v>486.41399999999999</v>
      </c>
      <c r="K23" s="1">
        <v>0.55448299999999995</v>
      </c>
      <c r="N23" s="30">
        <f t="shared" si="0"/>
        <v>558.02300000000002</v>
      </c>
      <c r="O23" s="21">
        <f t="shared" si="1"/>
        <v>111601.16422334517</v>
      </c>
      <c r="P23" s="30">
        <f t="shared" si="2"/>
        <v>486.34899999999999</v>
      </c>
      <c r="Q23" s="17">
        <f t="shared" si="3"/>
        <v>-1.5063399999999997E-4</v>
      </c>
      <c r="R23" s="30">
        <f t="shared" si="4"/>
        <v>574.36800000000005</v>
      </c>
      <c r="S23" s="24">
        <f t="shared" si="4"/>
        <v>3.5622799999999999</v>
      </c>
      <c r="T23" s="30">
        <f t="shared" si="4"/>
        <v>486.41399999999999</v>
      </c>
      <c r="U23" s="24">
        <f t="shared" si="4"/>
        <v>0.55448299999999995</v>
      </c>
      <c r="V23" s="58">
        <f>((O21*(Q23)^2)/S20)*T23</f>
        <v>0.52679674573761603</v>
      </c>
    </row>
    <row r="24" spans="2:22" x14ac:dyDescent="0.6">
      <c r="B24" s="2"/>
      <c r="C24" s="1"/>
      <c r="D24" s="48">
        <v>592.726</v>
      </c>
      <c r="E24" s="48">
        <v>0.98564399999999996</v>
      </c>
      <c r="F24" s="48">
        <v>515.22500000000002</v>
      </c>
      <c r="G24" s="48">
        <v>-151.94300000000001</v>
      </c>
      <c r="H24" s="2"/>
      <c r="I24" s="1"/>
      <c r="J24" s="2">
        <v>545.43399999999997</v>
      </c>
      <c r="K24" s="1">
        <v>0.49034499999999998</v>
      </c>
      <c r="N24" s="30">
        <f t="shared" si="0"/>
        <v>592.726</v>
      </c>
      <c r="O24" s="21">
        <f t="shared" si="1"/>
        <v>101456.50965257233</v>
      </c>
      <c r="P24" s="30">
        <f t="shared" si="2"/>
        <v>515.22500000000002</v>
      </c>
      <c r="Q24" s="17">
        <f t="shared" si="3"/>
        <v>-1.5194300000000001E-4</v>
      </c>
      <c r="R24" s="30"/>
      <c r="S24" s="24"/>
      <c r="T24" s="30">
        <f t="shared" si="4"/>
        <v>545.43399999999997</v>
      </c>
      <c r="U24" s="24">
        <f t="shared" si="4"/>
        <v>0.49034499999999998</v>
      </c>
    </row>
    <row r="25" spans="2:22" x14ac:dyDescent="0.6">
      <c r="B25" s="2"/>
      <c r="C25" s="1"/>
      <c r="D25" s="2"/>
      <c r="E25" s="1"/>
      <c r="F25" s="2">
        <v>540.63199999999995</v>
      </c>
      <c r="G25" s="1">
        <v>-152.36600000000001</v>
      </c>
      <c r="H25" s="2"/>
      <c r="I25" s="1"/>
      <c r="J25" s="48">
        <v>575.50099999999998</v>
      </c>
      <c r="K25" s="48">
        <v>0.45310299999999998</v>
      </c>
      <c r="N25" s="30"/>
      <c r="O25" s="21"/>
      <c r="P25" s="30">
        <f t="shared" si="2"/>
        <v>540.63199999999995</v>
      </c>
      <c r="Q25" s="17">
        <f t="shared" si="3"/>
        <v>-1.52366E-4</v>
      </c>
      <c r="R25" s="30"/>
      <c r="S25" s="24"/>
      <c r="T25" s="30">
        <f t="shared" si="4"/>
        <v>575.50099999999998</v>
      </c>
      <c r="U25" s="24">
        <f t="shared" si="4"/>
        <v>0.45310299999999998</v>
      </c>
      <c r="V25" s="22">
        <f>((O23*(Q26)^2)/S23)*T25</f>
        <v>0.41352557063271506</v>
      </c>
    </row>
    <row r="26" spans="2:22" x14ac:dyDescent="0.6">
      <c r="B26" s="2"/>
      <c r="C26" s="1"/>
      <c r="D26" s="2"/>
      <c r="E26" s="1"/>
      <c r="F26" s="2">
        <v>574.11300000000006</v>
      </c>
      <c r="G26" s="1">
        <v>-151.446</v>
      </c>
      <c r="H26" s="2"/>
      <c r="I26" s="1"/>
      <c r="J26" s="2"/>
      <c r="K26" s="1"/>
      <c r="N26" s="30"/>
      <c r="O26" s="21"/>
      <c r="P26" s="30">
        <f t="shared" si="2"/>
        <v>574.11300000000006</v>
      </c>
      <c r="Q26" s="17">
        <f t="shared" si="3"/>
        <v>-1.5144599999999999E-4</v>
      </c>
      <c r="R26" s="30"/>
      <c r="S26" s="24"/>
      <c r="T26" s="30"/>
      <c r="U26" s="24"/>
      <c r="V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30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300.14600000000002</v>
      </c>
      <c r="C9" s="47">
        <v>50766.5</v>
      </c>
      <c r="D9" s="3"/>
      <c r="E9" s="4"/>
      <c r="F9" s="47">
        <v>299.14299999999997</v>
      </c>
      <c r="G9" s="47">
        <v>-204.65100000000001</v>
      </c>
      <c r="H9" s="47">
        <v>299.54899999999998</v>
      </c>
      <c r="I9" s="47">
        <v>1.43319</v>
      </c>
      <c r="J9" s="47">
        <v>300.34899999999999</v>
      </c>
      <c r="K9" s="47">
        <v>0.44709300000000002</v>
      </c>
      <c r="N9" s="30">
        <f>B9</f>
        <v>300.14600000000002</v>
      </c>
      <c r="O9" s="21">
        <f>C9</f>
        <v>50766.5</v>
      </c>
      <c r="P9" s="30">
        <f>F9</f>
        <v>299.14299999999997</v>
      </c>
      <c r="Q9" s="17">
        <f>G9*0.000001</f>
        <v>-2.04651E-4</v>
      </c>
      <c r="R9" s="30">
        <f>H9</f>
        <v>299.54899999999998</v>
      </c>
      <c r="S9" s="24">
        <f>I9</f>
        <v>1.43319</v>
      </c>
      <c r="T9" s="30">
        <f>J9</f>
        <v>300.34899999999999</v>
      </c>
      <c r="U9" s="24">
        <f>K9</f>
        <v>0.44709300000000002</v>
      </c>
      <c r="V9" s="22">
        <f>((O9*(Q9)^2)/S9)*T9</f>
        <v>0.44558174106857529</v>
      </c>
    </row>
    <row r="10" spans="1:22" x14ac:dyDescent="0.6">
      <c r="B10" s="3">
        <v>310.42200000000003</v>
      </c>
      <c r="C10" s="4">
        <v>49353.8</v>
      </c>
      <c r="D10" s="3"/>
      <c r="E10" s="4"/>
      <c r="F10" s="3">
        <v>309.714</v>
      </c>
      <c r="G10" s="4">
        <v>-213.37200000000001</v>
      </c>
      <c r="H10" s="3">
        <v>309.85899999999998</v>
      </c>
      <c r="I10" s="4">
        <v>1.37405</v>
      </c>
      <c r="J10" s="3">
        <v>310.358</v>
      </c>
      <c r="K10" s="4">
        <v>0.51046499999999995</v>
      </c>
      <c r="N10" s="30">
        <f t="shared" ref="N10:N19" si="0">B10</f>
        <v>310.42200000000003</v>
      </c>
      <c r="O10" s="21">
        <f t="shared" ref="O10:O19" si="1">C10</f>
        <v>49353.8</v>
      </c>
      <c r="P10" s="30">
        <f t="shared" ref="P10:P19" si="2">F10</f>
        <v>309.714</v>
      </c>
      <c r="Q10" s="17">
        <f t="shared" ref="Q10:Q19" si="3">G10*0.000001</f>
        <v>-2.13372E-4</v>
      </c>
      <c r="R10" s="30">
        <f t="shared" ref="R10:U19" si="4">H10</f>
        <v>309.85899999999998</v>
      </c>
      <c r="S10" s="24">
        <f t="shared" si="4"/>
        <v>1.37405</v>
      </c>
      <c r="T10" s="30">
        <f t="shared" si="4"/>
        <v>310.358</v>
      </c>
      <c r="U10" s="24">
        <f t="shared" si="4"/>
        <v>0.51046499999999995</v>
      </c>
      <c r="V10" s="22">
        <f t="shared" ref="V10:V19" si="5">((O10*(Q10)^2)/S10)*T10</f>
        <v>0.50752315481340182</v>
      </c>
    </row>
    <row r="11" spans="1:22" x14ac:dyDescent="0.6">
      <c r="B11" s="2">
        <v>320.12900000000002</v>
      </c>
      <c r="C11" s="1">
        <v>48291.8</v>
      </c>
      <c r="D11" s="2"/>
      <c r="E11" s="1"/>
      <c r="F11" s="2">
        <v>320</v>
      </c>
      <c r="G11" s="1">
        <v>-217.24799999999999</v>
      </c>
      <c r="H11" s="2">
        <v>320.16699999999997</v>
      </c>
      <c r="I11" s="1">
        <v>1.2858400000000001</v>
      </c>
      <c r="J11" s="2">
        <v>319.79399999999998</v>
      </c>
      <c r="K11" s="1">
        <v>0.56224300000000005</v>
      </c>
      <c r="N11" s="30">
        <f t="shared" si="0"/>
        <v>320.12900000000002</v>
      </c>
      <c r="O11" s="21">
        <f t="shared" si="1"/>
        <v>48291.8</v>
      </c>
      <c r="P11" s="30">
        <f t="shared" si="2"/>
        <v>320</v>
      </c>
      <c r="Q11" s="17">
        <f t="shared" si="3"/>
        <v>-2.1724799999999999E-4</v>
      </c>
      <c r="R11" s="30">
        <f t="shared" si="4"/>
        <v>320.16699999999997</v>
      </c>
      <c r="S11" s="24">
        <f t="shared" si="4"/>
        <v>1.2858400000000001</v>
      </c>
      <c r="T11" s="30">
        <f t="shared" si="4"/>
        <v>319.79399999999998</v>
      </c>
      <c r="U11" s="24">
        <f t="shared" si="4"/>
        <v>0.56224300000000005</v>
      </c>
      <c r="V11" s="22">
        <f t="shared" si="5"/>
        <v>0.56685025565987834</v>
      </c>
    </row>
    <row r="12" spans="1:22" x14ac:dyDescent="0.6">
      <c r="B12" s="2">
        <v>330.40699999999998</v>
      </c>
      <c r="C12" s="1">
        <v>47229.2</v>
      </c>
      <c r="D12" s="2"/>
      <c r="E12" s="1"/>
      <c r="F12" s="2">
        <v>329.42899999999997</v>
      </c>
      <c r="G12" s="1">
        <v>-220.155</v>
      </c>
      <c r="H12" s="2">
        <v>329.61099999999999</v>
      </c>
      <c r="I12" s="1">
        <v>1.14927</v>
      </c>
      <c r="J12" s="2">
        <v>330.37799999999999</v>
      </c>
      <c r="K12" s="1">
        <v>0.648837</v>
      </c>
      <c r="N12" s="30">
        <f t="shared" si="0"/>
        <v>330.40699999999998</v>
      </c>
      <c r="O12" s="21">
        <f t="shared" si="1"/>
        <v>47229.2</v>
      </c>
      <c r="P12" s="30">
        <f t="shared" si="2"/>
        <v>329.42899999999997</v>
      </c>
      <c r="Q12" s="17">
        <f t="shared" si="3"/>
        <v>-2.2015499999999998E-4</v>
      </c>
      <c r="R12" s="30">
        <f t="shared" si="4"/>
        <v>329.61099999999999</v>
      </c>
      <c r="S12" s="24">
        <f t="shared" si="4"/>
        <v>1.14927</v>
      </c>
      <c r="T12" s="30">
        <f t="shared" si="4"/>
        <v>330.37799999999999</v>
      </c>
      <c r="U12" s="24">
        <f t="shared" si="4"/>
        <v>0.648837</v>
      </c>
      <c r="V12" s="22">
        <f t="shared" si="5"/>
        <v>0.65804674520237938</v>
      </c>
    </row>
    <row r="13" spans="1:22" x14ac:dyDescent="0.6">
      <c r="B13" s="2">
        <v>340.11200000000002</v>
      </c>
      <c r="C13" s="1">
        <v>45933.9</v>
      </c>
      <c r="D13" s="2"/>
      <c r="E13" s="1"/>
      <c r="F13" s="2">
        <v>340</v>
      </c>
      <c r="G13" s="1">
        <v>-223.06200000000001</v>
      </c>
      <c r="H13" s="2">
        <v>339.63</v>
      </c>
      <c r="I13" s="1">
        <v>1.0320199999999999</v>
      </c>
      <c r="J13" s="2">
        <v>340.39400000000001</v>
      </c>
      <c r="K13" s="1">
        <v>0.76453499999999996</v>
      </c>
      <c r="N13" s="30">
        <f t="shared" si="0"/>
        <v>340.11200000000002</v>
      </c>
      <c r="O13" s="21">
        <f t="shared" si="1"/>
        <v>45933.9</v>
      </c>
      <c r="P13" s="30">
        <f t="shared" si="2"/>
        <v>340</v>
      </c>
      <c r="Q13" s="17">
        <f t="shared" si="3"/>
        <v>-2.23062E-4</v>
      </c>
      <c r="R13" s="30">
        <f t="shared" si="4"/>
        <v>339.63</v>
      </c>
      <c r="S13" s="24">
        <f t="shared" si="4"/>
        <v>1.0320199999999999</v>
      </c>
      <c r="T13" s="30">
        <f t="shared" si="4"/>
        <v>340.39400000000001</v>
      </c>
      <c r="U13" s="24">
        <f t="shared" si="4"/>
        <v>0.76453499999999996</v>
      </c>
      <c r="V13" s="22">
        <f t="shared" si="5"/>
        <v>0.75383845285435158</v>
      </c>
    </row>
    <row r="14" spans="1:22" x14ac:dyDescent="0.6">
      <c r="B14" s="2">
        <v>350.39100000000002</v>
      </c>
      <c r="C14" s="1">
        <v>44988</v>
      </c>
      <c r="D14" s="2"/>
      <c r="E14" s="1"/>
      <c r="F14" s="2">
        <v>350.286</v>
      </c>
      <c r="G14" s="1">
        <v>-227.90700000000001</v>
      </c>
      <c r="H14" s="2">
        <v>349.93900000000002</v>
      </c>
      <c r="I14" s="1">
        <v>0.96318899999999996</v>
      </c>
      <c r="J14" s="2">
        <v>349.83199999999999</v>
      </c>
      <c r="K14" s="1">
        <v>0.833754</v>
      </c>
      <c r="N14" s="30">
        <f t="shared" si="0"/>
        <v>350.39100000000002</v>
      </c>
      <c r="O14" s="21">
        <f t="shared" si="1"/>
        <v>44988</v>
      </c>
      <c r="P14" s="30">
        <f t="shared" si="2"/>
        <v>350.286</v>
      </c>
      <c r="Q14" s="17">
        <f t="shared" si="3"/>
        <v>-2.2790700000000001E-4</v>
      </c>
      <c r="R14" s="30">
        <f t="shared" si="4"/>
        <v>349.93900000000002</v>
      </c>
      <c r="S14" s="24">
        <f t="shared" si="4"/>
        <v>0.96318899999999996</v>
      </c>
      <c r="T14" s="30">
        <f t="shared" si="4"/>
        <v>349.83199999999999</v>
      </c>
      <c r="U14" s="24">
        <f t="shared" si="4"/>
        <v>0.833754</v>
      </c>
      <c r="V14" s="22">
        <f t="shared" si="5"/>
        <v>0.8487113969453397</v>
      </c>
    </row>
    <row r="15" spans="1:22" x14ac:dyDescent="0.6">
      <c r="B15" s="2">
        <v>360.38499999999999</v>
      </c>
      <c r="C15" s="1">
        <v>44042.5</v>
      </c>
      <c r="D15" s="2"/>
      <c r="E15" s="1"/>
      <c r="F15" s="2">
        <v>360</v>
      </c>
      <c r="G15" s="1">
        <v>-229.845</v>
      </c>
      <c r="H15" s="2">
        <v>360.25200000000001</v>
      </c>
      <c r="I15" s="1">
        <v>0.93311999999999995</v>
      </c>
      <c r="J15" s="2">
        <v>360.411</v>
      </c>
      <c r="K15" s="1">
        <v>0.88546499999999995</v>
      </c>
      <c r="N15" s="30">
        <f t="shared" si="0"/>
        <v>360.38499999999999</v>
      </c>
      <c r="O15" s="21">
        <f t="shared" si="1"/>
        <v>44042.5</v>
      </c>
      <c r="P15" s="30">
        <f t="shared" si="2"/>
        <v>360</v>
      </c>
      <c r="Q15" s="17">
        <f t="shared" si="3"/>
        <v>-2.2984499999999998E-4</v>
      </c>
      <c r="R15" s="30">
        <f t="shared" si="4"/>
        <v>360.25200000000001</v>
      </c>
      <c r="S15" s="24">
        <f t="shared" si="4"/>
        <v>0.93311999999999995</v>
      </c>
      <c r="T15" s="30">
        <f t="shared" si="4"/>
        <v>360.411</v>
      </c>
      <c r="U15" s="24">
        <f t="shared" si="4"/>
        <v>0.88546499999999995</v>
      </c>
      <c r="V15" s="22">
        <f t="shared" si="5"/>
        <v>0.89867492440906571</v>
      </c>
    </row>
    <row r="16" spans="1:22" x14ac:dyDescent="0.6">
      <c r="B16" s="2">
        <v>370.09500000000003</v>
      </c>
      <c r="C16" s="1">
        <v>43447.5</v>
      </c>
      <c r="D16" s="2"/>
      <c r="E16" s="1"/>
      <c r="F16" s="2">
        <v>369.42899999999997</v>
      </c>
      <c r="G16" s="1">
        <v>-231.78299999999999</v>
      </c>
      <c r="H16" s="2">
        <v>369.70600000000002</v>
      </c>
      <c r="I16" s="1">
        <v>0.91282399999999997</v>
      </c>
      <c r="J16" s="2">
        <v>369.56200000000001</v>
      </c>
      <c r="K16" s="1">
        <v>0.94307300000000005</v>
      </c>
      <c r="N16" s="30">
        <f t="shared" si="0"/>
        <v>370.09500000000003</v>
      </c>
      <c r="O16" s="21">
        <f t="shared" si="1"/>
        <v>43447.5</v>
      </c>
      <c r="P16" s="30">
        <f t="shared" si="2"/>
        <v>369.42899999999997</v>
      </c>
      <c r="Q16" s="17">
        <f t="shared" si="3"/>
        <v>-2.3178299999999997E-4</v>
      </c>
      <c r="R16" s="30">
        <f t="shared" si="4"/>
        <v>369.70600000000002</v>
      </c>
      <c r="S16" s="24">
        <f t="shared" si="4"/>
        <v>0.91282399999999997</v>
      </c>
      <c r="T16" s="30">
        <f t="shared" si="4"/>
        <v>369.56200000000001</v>
      </c>
      <c r="U16" s="24">
        <f t="shared" si="4"/>
        <v>0.94307300000000005</v>
      </c>
      <c r="V16" s="22">
        <f t="shared" si="5"/>
        <v>0.94499216989810797</v>
      </c>
    </row>
    <row r="17" spans="2:22" x14ac:dyDescent="0.6">
      <c r="B17" s="2">
        <v>379.80399999999997</v>
      </c>
      <c r="C17" s="1">
        <v>42735.7</v>
      </c>
      <c r="D17" s="2"/>
      <c r="E17" s="1"/>
      <c r="F17" s="2">
        <v>380.57100000000003</v>
      </c>
      <c r="G17" s="1">
        <v>-236.62799999999999</v>
      </c>
      <c r="H17" s="2">
        <v>380.31099999999998</v>
      </c>
      <c r="I17" s="1">
        <v>0.95055599999999996</v>
      </c>
      <c r="J17" s="2">
        <v>380.42099999999999</v>
      </c>
      <c r="K17" s="1">
        <v>0.95406999999999997</v>
      </c>
      <c r="N17" s="30">
        <f t="shared" si="0"/>
        <v>379.80399999999997</v>
      </c>
      <c r="O17" s="21">
        <f t="shared" si="1"/>
        <v>42735.7</v>
      </c>
      <c r="P17" s="30">
        <f t="shared" si="2"/>
        <v>380.57100000000003</v>
      </c>
      <c r="Q17" s="17">
        <f t="shared" si="3"/>
        <v>-2.3662799999999998E-4</v>
      </c>
      <c r="R17" s="30">
        <f t="shared" si="4"/>
        <v>380.31099999999998</v>
      </c>
      <c r="S17" s="24">
        <f t="shared" si="4"/>
        <v>0.95055599999999996</v>
      </c>
      <c r="T17" s="30">
        <f t="shared" si="4"/>
        <v>380.42099999999999</v>
      </c>
      <c r="U17" s="24">
        <f t="shared" si="4"/>
        <v>0.95406999999999997</v>
      </c>
      <c r="V17" s="22">
        <f t="shared" si="5"/>
        <v>0.95765672644854738</v>
      </c>
    </row>
    <row r="18" spans="2:22" x14ac:dyDescent="0.6">
      <c r="B18" s="2">
        <v>390.37200000000001</v>
      </c>
      <c r="C18" s="1">
        <v>42256.5</v>
      </c>
      <c r="D18" s="2"/>
      <c r="E18" s="1"/>
      <c r="F18" s="2">
        <v>390</v>
      </c>
      <c r="G18" s="1">
        <v>-241.47300000000001</v>
      </c>
      <c r="H18" s="2">
        <v>390.63400000000001</v>
      </c>
      <c r="I18" s="1">
        <v>1.0464599999999999</v>
      </c>
      <c r="J18" s="2">
        <v>390.13200000000001</v>
      </c>
      <c r="K18" s="1">
        <v>0.93024899999999999</v>
      </c>
      <c r="N18" s="30">
        <f t="shared" si="0"/>
        <v>390.37200000000001</v>
      </c>
      <c r="O18" s="21">
        <f t="shared" si="1"/>
        <v>42256.5</v>
      </c>
      <c r="P18" s="30">
        <f t="shared" si="2"/>
        <v>390</v>
      </c>
      <c r="Q18" s="17">
        <f t="shared" si="3"/>
        <v>-2.41473E-4</v>
      </c>
      <c r="R18" s="30">
        <f t="shared" si="4"/>
        <v>390.63400000000001</v>
      </c>
      <c r="S18" s="24">
        <f t="shared" si="4"/>
        <v>1.0464599999999999</v>
      </c>
      <c r="T18" s="30">
        <f t="shared" si="4"/>
        <v>390.13200000000001</v>
      </c>
      <c r="U18" s="24">
        <f t="shared" si="4"/>
        <v>0.93024899999999999</v>
      </c>
      <c r="V18" s="22">
        <f t="shared" si="5"/>
        <v>0.91858557197429536</v>
      </c>
    </row>
    <row r="19" spans="2:22" x14ac:dyDescent="0.6">
      <c r="B19" s="48">
        <v>400.94400000000002</v>
      </c>
      <c r="C19" s="48">
        <v>42360.9</v>
      </c>
      <c r="D19" s="2"/>
      <c r="E19" s="1"/>
      <c r="F19" s="48">
        <v>400.286</v>
      </c>
      <c r="G19" s="48">
        <v>-239.535</v>
      </c>
      <c r="H19" s="48">
        <v>400.387</v>
      </c>
      <c r="I19" s="48">
        <v>1.1714800000000001</v>
      </c>
      <c r="J19" s="48">
        <v>400.404</v>
      </c>
      <c r="K19" s="48">
        <v>0.83662800000000004</v>
      </c>
      <c r="N19" s="30">
        <f t="shared" si="0"/>
        <v>400.94400000000002</v>
      </c>
      <c r="O19" s="21">
        <f t="shared" si="1"/>
        <v>42360.9</v>
      </c>
      <c r="P19" s="30">
        <f t="shared" si="2"/>
        <v>400.286</v>
      </c>
      <c r="Q19" s="17">
        <f t="shared" si="3"/>
        <v>-2.3953499999999998E-4</v>
      </c>
      <c r="R19" s="30">
        <f t="shared" si="4"/>
        <v>400.387</v>
      </c>
      <c r="S19" s="24">
        <f t="shared" si="4"/>
        <v>1.1714800000000001</v>
      </c>
      <c r="T19" s="30">
        <f t="shared" si="4"/>
        <v>400.404</v>
      </c>
      <c r="U19" s="24">
        <f t="shared" si="4"/>
        <v>0.83662800000000004</v>
      </c>
      <c r="V19" s="22">
        <f t="shared" si="5"/>
        <v>0.83074295560237432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V44"/>
  <sheetViews>
    <sheetView topLeftCell="A2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2.6207099999999999</v>
      </c>
      <c r="E9" s="47">
        <v>4.41432</v>
      </c>
      <c r="F9" s="47">
        <v>3.8801000000000001</v>
      </c>
      <c r="G9" s="47">
        <v>-4.1116400000000004</v>
      </c>
      <c r="H9" s="47">
        <v>301.22500000000002</v>
      </c>
      <c r="I9" s="47">
        <v>0.41732000000000002</v>
      </c>
      <c r="J9" s="47">
        <v>298.464</v>
      </c>
      <c r="K9" s="47">
        <v>0.22525000000000001</v>
      </c>
      <c r="N9" s="30">
        <f>D9</f>
        <v>2.6207099999999999</v>
      </c>
      <c r="O9" s="21">
        <f>1/(E9*10^(-3)*0.01)</f>
        <v>22653.545732978124</v>
      </c>
      <c r="P9" s="30">
        <f>F9</f>
        <v>3.8801000000000001</v>
      </c>
      <c r="Q9" s="17">
        <f>G9*0.000001</f>
        <v>-4.11164E-6</v>
      </c>
      <c r="R9" s="30">
        <f>H9</f>
        <v>301.22500000000002</v>
      </c>
      <c r="S9" s="24">
        <f>I9</f>
        <v>0.41732000000000002</v>
      </c>
      <c r="T9" s="30">
        <f>J9</f>
        <v>298.464</v>
      </c>
      <c r="U9" s="24">
        <f>K9</f>
        <v>0.22525000000000001</v>
      </c>
      <c r="V9" s="22">
        <f>((O15*(Q34)^2)/S9)*T9</f>
        <v>0.23931671828976533</v>
      </c>
    </row>
    <row r="10" spans="1:22" x14ac:dyDescent="0.6">
      <c r="B10" s="3"/>
      <c r="C10" s="4"/>
      <c r="D10" s="3">
        <v>48.964100000000002</v>
      </c>
      <c r="E10" s="4">
        <v>4.8715799999999998</v>
      </c>
      <c r="F10" s="3">
        <v>8.5463400000000007</v>
      </c>
      <c r="G10" s="4">
        <v>-10.7949</v>
      </c>
      <c r="H10" s="3">
        <v>326.96100000000001</v>
      </c>
      <c r="I10" s="4">
        <v>0.40742299999999998</v>
      </c>
      <c r="J10" s="3">
        <v>323.77300000000002</v>
      </c>
      <c r="K10" s="4">
        <v>0.251114</v>
      </c>
      <c r="N10" s="30">
        <f t="shared" ref="N10:N25" si="0">D10</f>
        <v>48.964100000000002</v>
      </c>
      <c r="O10" s="21">
        <f t="shared" ref="O10:O25" si="1">1/(E10*10^(-3)*0.01)</f>
        <v>20527.221147964316</v>
      </c>
      <c r="P10" s="30">
        <f t="shared" ref="P10:P30" si="2">F10</f>
        <v>8.5463400000000007</v>
      </c>
      <c r="Q10" s="17">
        <f t="shared" ref="Q10:Q30" si="3">G10*0.000001</f>
        <v>-1.0794899999999999E-5</v>
      </c>
      <c r="R10" s="30">
        <f t="shared" ref="R10:U19" si="4">H10</f>
        <v>326.96100000000001</v>
      </c>
      <c r="S10" s="24">
        <f t="shared" si="4"/>
        <v>0.40742299999999998</v>
      </c>
      <c r="T10" s="30">
        <f t="shared" si="4"/>
        <v>323.77300000000002</v>
      </c>
      <c r="U10" s="24">
        <f t="shared" si="4"/>
        <v>0.251114</v>
      </c>
      <c r="V10" s="22">
        <f>((O16*(Q35)^2)/S10)*T10</f>
        <v>0.25106771495433644</v>
      </c>
    </row>
    <row r="11" spans="1:22" x14ac:dyDescent="0.6">
      <c r="B11" s="2"/>
      <c r="C11" s="1"/>
      <c r="D11" s="2">
        <v>97.713899999999995</v>
      </c>
      <c r="E11" s="1">
        <v>5.8932799999999999</v>
      </c>
      <c r="F11" s="2">
        <v>8.5070300000000003</v>
      </c>
      <c r="G11" s="1">
        <v>-14.388299999999999</v>
      </c>
      <c r="H11" s="2">
        <v>350.245</v>
      </c>
      <c r="I11" s="1">
        <v>0.40577299999999999</v>
      </c>
      <c r="J11" s="2">
        <v>350.28800000000001</v>
      </c>
      <c r="K11" s="1">
        <v>0.26586300000000002</v>
      </c>
      <c r="N11" s="30">
        <f t="shared" si="0"/>
        <v>97.713899999999995</v>
      </c>
      <c r="O11" s="21">
        <f t="shared" si="1"/>
        <v>16968.479352754322</v>
      </c>
      <c r="P11" s="30">
        <f t="shared" si="2"/>
        <v>8.5070300000000003</v>
      </c>
      <c r="Q11" s="17">
        <f t="shared" si="3"/>
        <v>-1.4388299999999999E-5</v>
      </c>
      <c r="R11" s="30">
        <f t="shared" si="4"/>
        <v>350.245</v>
      </c>
      <c r="S11" s="24">
        <f t="shared" si="4"/>
        <v>0.40577299999999999</v>
      </c>
      <c r="T11" s="30">
        <f t="shared" si="4"/>
        <v>350.28800000000001</v>
      </c>
      <c r="U11" s="24">
        <f t="shared" si="4"/>
        <v>0.26586300000000002</v>
      </c>
      <c r="V11" s="22">
        <f t="shared" ref="V11:V19" si="5">((O17*(Q36)^2)/S11)*T11</f>
        <v>0.26791054811253717</v>
      </c>
    </row>
    <row r="12" spans="1:22" x14ac:dyDescent="0.6">
      <c r="B12" s="2"/>
      <c r="C12" s="1"/>
      <c r="D12" s="2">
        <v>148.85599999999999</v>
      </c>
      <c r="E12" s="1">
        <v>7.2227399999999999</v>
      </c>
      <c r="F12" s="2">
        <v>14.3468</v>
      </c>
      <c r="G12" s="1">
        <v>-22.1007</v>
      </c>
      <c r="H12" s="2">
        <v>375.98</v>
      </c>
      <c r="I12" s="1">
        <v>0.40082499999999999</v>
      </c>
      <c r="J12" s="2">
        <v>374.33300000000003</v>
      </c>
      <c r="K12" s="1">
        <v>0.27814899999999998</v>
      </c>
      <c r="N12" s="30">
        <f t="shared" si="0"/>
        <v>148.85599999999999</v>
      </c>
      <c r="O12" s="21">
        <f t="shared" si="1"/>
        <v>13845.161254593133</v>
      </c>
      <c r="P12" s="30">
        <f t="shared" si="2"/>
        <v>14.3468</v>
      </c>
      <c r="Q12" s="17">
        <f t="shared" si="3"/>
        <v>-2.21007E-5</v>
      </c>
      <c r="R12" s="30">
        <f t="shared" si="4"/>
        <v>375.98</v>
      </c>
      <c r="S12" s="24">
        <f t="shared" si="4"/>
        <v>0.40082499999999999</v>
      </c>
      <c r="T12" s="30">
        <f t="shared" si="4"/>
        <v>374.33300000000003</v>
      </c>
      <c r="U12" s="24">
        <f t="shared" si="4"/>
        <v>0.27814899999999998</v>
      </c>
      <c r="V12" s="22">
        <f t="shared" si="5"/>
        <v>0.2827176261470094</v>
      </c>
    </row>
    <row r="13" spans="1:22" x14ac:dyDescent="0.6">
      <c r="B13" s="2"/>
      <c r="C13" s="1"/>
      <c r="D13" s="2">
        <v>200.023</v>
      </c>
      <c r="E13" s="1">
        <v>9.0142199999999999</v>
      </c>
      <c r="F13" s="2">
        <v>16.671500000000002</v>
      </c>
      <c r="G13" s="1">
        <v>-26.212299999999999</v>
      </c>
      <c r="H13" s="2">
        <v>401.10300000000001</v>
      </c>
      <c r="I13" s="1">
        <v>0.40577299999999999</v>
      </c>
      <c r="J13" s="2">
        <v>398.98599999999999</v>
      </c>
      <c r="K13" s="1">
        <v>0.28734799999999999</v>
      </c>
      <c r="N13" s="30">
        <f t="shared" si="0"/>
        <v>200.023</v>
      </c>
      <c r="O13" s="21">
        <f t="shared" si="1"/>
        <v>11093.583249576779</v>
      </c>
      <c r="P13" s="30">
        <f t="shared" si="2"/>
        <v>16.671500000000002</v>
      </c>
      <c r="Q13" s="17">
        <f t="shared" si="3"/>
        <v>-2.6212299999999996E-5</v>
      </c>
      <c r="R13" s="30">
        <f t="shared" si="4"/>
        <v>401.10300000000001</v>
      </c>
      <c r="S13" s="24">
        <f t="shared" si="4"/>
        <v>0.40577299999999999</v>
      </c>
      <c r="T13" s="30">
        <f t="shared" si="4"/>
        <v>398.98599999999999</v>
      </c>
      <c r="U13" s="24">
        <f t="shared" si="4"/>
        <v>0.28734799999999999</v>
      </c>
      <c r="V13" s="22">
        <f t="shared" si="5"/>
        <v>0.29298818066978888</v>
      </c>
    </row>
    <row r="14" spans="1:22" x14ac:dyDescent="0.6">
      <c r="B14" s="2"/>
      <c r="C14" s="1"/>
      <c r="D14" s="2">
        <v>248.798</v>
      </c>
      <c r="E14" s="1">
        <v>10.4979</v>
      </c>
      <c r="F14" s="2">
        <v>18.984999999999999</v>
      </c>
      <c r="G14" s="1">
        <v>-31.3507</v>
      </c>
      <c r="H14" s="2">
        <v>425.613</v>
      </c>
      <c r="I14" s="1">
        <v>0.41566999999999998</v>
      </c>
      <c r="J14" s="48">
        <v>424.23899999999998</v>
      </c>
      <c r="K14" s="48">
        <v>0.29037200000000002</v>
      </c>
      <c r="N14" s="30">
        <f t="shared" si="0"/>
        <v>248.798</v>
      </c>
      <c r="O14" s="21">
        <f t="shared" si="1"/>
        <v>9525.7146667428733</v>
      </c>
      <c r="P14" s="30">
        <f t="shared" si="2"/>
        <v>18.984999999999999</v>
      </c>
      <c r="Q14" s="17">
        <f t="shared" si="3"/>
        <v>-3.1350699999999998E-5</v>
      </c>
      <c r="R14" s="30">
        <f t="shared" si="4"/>
        <v>425.613</v>
      </c>
      <c r="S14" s="24">
        <f t="shared" si="4"/>
        <v>0.41566999999999998</v>
      </c>
      <c r="T14" s="30">
        <f t="shared" si="4"/>
        <v>424.23899999999998</v>
      </c>
      <c r="U14" s="24">
        <f t="shared" si="4"/>
        <v>0.29037200000000002</v>
      </c>
      <c r="V14" s="58">
        <f t="shared" si="5"/>
        <v>0.29692540448078009</v>
      </c>
    </row>
    <row r="15" spans="1:22" x14ac:dyDescent="0.6">
      <c r="B15" s="2"/>
      <c r="C15" s="1"/>
      <c r="D15" s="2">
        <v>302.33800000000002</v>
      </c>
      <c r="E15" s="1">
        <v>12.2378</v>
      </c>
      <c r="F15" s="2">
        <v>26.060199999999998</v>
      </c>
      <c r="G15" s="1">
        <v>-34.445300000000003</v>
      </c>
      <c r="H15" s="2">
        <v>451.34800000000001</v>
      </c>
      <c r="I15" s="1">
        <v>0.44041200000000003</v>
      </c>
      <c r="J15" s="2">
        <v>450.06</v>
      </c>
      <c r="K15" s="1">
        <v>0.27364100000000002</v>
      </c>
      <c r="N15" s="30">
        <f t="shared" si="0"/>
        <v>302.33800000000002</v>
      </c>
      <c r="O15" s="21">
        <f t="shared" si="1"/>
        <v>8171.4033568124987</v>
      </c>
      <c r="P15" s="30">
        <f t="shared" si="2"/>
        <v>26.060199999999998</v>
      </c>
      <c r="Q15" s="17">
        <f t="shared" si="3"/>
        <v>-3.44453E-5</v>
      </c>
      <c r="R15" s="30">
        <f t="shared" si="4"/>
        <v>451.34800000000001</v>
      </c>
      <c r="S15" s="24">
        <f t="shared" si="4"/>
        <v>0.44041200000000003</v>
      </c>
      <c r="T15" s="30">
        <f t="shared" si="4"/>
        <v>450.06</v>
      </c>
      <c r="U15" s="24">
        <f t="shared" si="4"/>
        <v>0.27364100000000002</v>
      </c>
      <c r="V15" s="22">
        <f t="shared" si="5"/>
        <v>0.27874950239461349</v>
      </c>
    </row>
    <row r="16" spans="1:22" x14ac:dyDescent="0.6">
      <c r="B16" s="2"/>
      <c r="C16" s="1"/>
      <c r="D16" s="2">
        <v>322.565</v>
      </c>
      <c r="E16" s="1">
        <v>12.9031</v>
      </c>
      <c r="F16" s="2">
        <v>33.090400000000002</v>
      </c>
      <c r="G16" s="1">
        <v>-41.646799999999999</v>
      </c>
      <c r="H16" s="2">
        <v>475.245</v>
      </c>
      <c r="I16" s="1">
        <v>0.45690700000000001</v>
      </c>
      <c r="J16" s="2">
        <v>475.875</v>
      </c>
      <c r="K16" s="1">
        <v>0.254442</v>
      </c>
      <c r="N16" s="30">
        <f t="shared" si="0"/>
        <v>322.565</v>
      </c>
      <c r="O16" s="21">
        <f t="shared" si="1"/>
        <v>7750.07556323674</v>
      </c>
      <c r="P16" s="30">
        <f t="shared" si="2"/>
        <v>33.090400000000002</v>
      </c>
      <c r="Q16" s="17">
        <f t="shared" si="3"/>
        <v>-4.1646799999999996E-5</v>
      </c>
      <c r="R16" s="30">
        <f t="shared" si="4"/>
        <v>475.245</v>
      </c>
      <c r="S16" s="24">
        <f t="shared" si="4"/>
        <v>0.45690700000000001</v>
      </c>
      <c r="T16" s="30">
        <f t="shared" si="4"/>
        <v>475.875</v>
      </c>
      <c r="U16" s="24">
        <f t="shared" si="4"/>
        <v>0.254442</v>
      </c>
      <c r="V16" s="22">
        <f t="shared" si="5"/>
        <v>0.25844559631768066</v>
      </c>
    </row>
    <row r="17" spans="2:22" x14ac:dyDescent="0.6">
      <c r="B17" s="2"/>
      <c r="C17" s="1"/>
      <c r="D17" s="2">
        <v>351.08499999999998</v>
      </c>
      <c r="E17" s="1">
        <v>13.2082</v>
      </c>
      <c r="F17" s="2">
        <v>38.9358</v>
      </c>
      <c r="G17" s="1">
        <v>-48.845799999999997</v>
      </c>
      <c r="H17" s="2">
        <v>500.36799999999999</v>
      </c>
      <c r="I17" s="1">
        <v>0.48659799999999997</v>
      </c>
      <c r="J17" s="2">
        <v>499.22300000000001</v>
      </c>
      <c r="K17" s="1">
        <v>0.23339699999999999</v>
      </c>
      <c r="N17" s="30">
        <f t="shared" si="0"/>
        <v>351.08499999999998</v>
      </c>
      <c r="O17" s="21">
        <f t="shared" si="1"/>
        <v>7571.0543450280884</v>
      </c>
      <c r="P17" s="30">
        <f t="shared" si="2"/>
        <v>38.9358</v>
      </c>
      <c r="Q17" s="17">
        <f t="shared" si="3"/>
        <v>-4.8845799999999992E-5</v>
      </c>
      <c r="R17" s="30">
        <f t="shared" si="4"/>
        <v>500.36799999999999</v>
      </c>
      <c r="S17" s="24">
        <f t="shared" si="4"/>
        <v>0.48659799999999997</v>
      </c>
      <c r="T17" s="30">
        <f t="shared" si="4"/>
        <v>499.22300000000001</v>
      </c>
      <c r="U17" s="24">
        <f t="shared" si="4"/>
        <v>0.23339699999999999</v>
      </c>
      <c r="V17" s="22">
        <f t="shared" si="5"/>
        <v>0.23833993990146832</v>
      </c>
    </row>
    <row r="18" spans="2:22" x14ac:dyDescent="0.6">
      <c r="B18" s="2"/>
      <c r="C18" s="1"/>
      <c r="D18" s="2">
        <v>374.86</v>
      </c>
      <c r="E18" s="1">
        <v>13.616400000000001</v>
      </c>
      <c r="F18" s="2">
        <v>42.377899999999997</v>
      </c>
      <c r="G18" s="1">
        <v>-59.120100000000001</v>
      </c>
      <c r="H18" s="2">
        <v>525.49</v>
      </c>
      <c r="I18" s="1">
        <v>0.51958800000000005</v>
      </c>
      <c r="J18" s="2">
        <v>524.41399999999999</v>
      </c>
      <c r="K18" s="1">
        <v>0.21111199999999999</v>
      </c>
      <c r="N18" s="30">
        <f t="shared" si="0"/>
        <v>374.86</v>
      </c>
      <c r="O18" s="21">
        <f t="shared" si="1"/>
        <v>7344.0850738814952</v>
      </c>
      <c r="P18" s="30">
        <f t="shared" si="2"/>
        <v>42.377899999999997</v>
      </c>
      <c r="Q18" s="17">
        <f t="shared" si="3"/>
        <v>-5.9120099999999997E-5</v>
      </c>
      <c r="R18" s="30">
        <f t="shared" si="4"/>
        <v>525.49</v>
      </c>
      <c r="S18" s="24">
        <f t="shared" si="4"/>
        <v>0.51958800000000005</v>
      </c>
      <c r="T18" s="30">
        <f t="shared" si="4"/>
        <v>524.41399999999999</v>
      </c>
      <c r="U18" s="24">
        <f t="shared" si="4"/>
        <v>0.21111199999999999</v>
      </c>
      <c r="V18" s="22">
        <f t="shared" si="5"/>
        <v>0.21249566294996056</v>
      </c>
    </row>
    <row r="19" spans="2:22" x14ac:dyDescent="0.6">
      <c r="B19" s="2"/>
      <c r="C19" s="1"/>
      <c r="D19" s="2">
        <v>398.61</v>
      </c>
      <c r="E19" s="1">
        <v>13.5627</v>
      </c>
      <c r="F19" s="2">
        <v>50.570500000000003</v>
      </c>
      <c r="G19" s="1">
        <v>-68.377300000000005</v>
      </c>
      <c r="H19" s="48">
        <v>550.61300000000006</v>
      </c>
      <c r="I19" s="48">
        <v>0.55422700000000003</v>
      </c>
      <c r="J19" s="48">
        <v>550.21100000000001</v>
      </c>
      <c r="K19" s="48">
        <v>0.184505</v>
      </c>
      <c r="N19" s="30">
        <f t="shared" si="0"/>
        <v>398.61</v>
      </c>
      <c r="O19" s="21">
        <f t="shared" si="1"/>
        <v>7373.1631607275831</v>
      </c>
      <c r="P19" s="30">
        <f t="shared" si="2"/>
        <v>50.570500000000003</v>
      </c>
      <c r="Q19" s="17">
        <f t="shared" si="3"/>
        <v>-6.8377300000000007E-5</v>
      </c>
      <c r="R19" s="30">
        <f t="shared" si="4"/>
        <v>550.61300000000006</v>
      </c>
      <c r="S19" s="24">
        <f t="shared" si="4"/>
        <v>0.55422700000000003</v>
      </c>
      <c r="T19" s="30">
        <f t="shared" si="4"/>
        <v>550.21100000000001</v>
      </c>
      <c r="U19" s="24">
        <f t="shared" si="4"/>
        <v>0.184505</v>
      </c>
      <c r="V19" s="22">
        <f t="shared" si="5"/>
        <v>0.1864081193495136</v>
      </c>
    </row>
    <row r="20" spans="2:22" x14ac:dyDescent="0.6">
      <c r="B20" s="2"/>
      <c r="C20" s="1"/>
      <c r="D20" s="2">
        <v>425.91800000000001</v>
      </c>
      <c r="E20" s="1">
        <v>13.405900000000001</v>
      </c>
      <c r="F20" s="2">
        <v>59.925400000000003</v>
      </c>
      <c r="G20" s="1">
        <v>-79.690399999999997</v>
      </c>
      <c r="H20" s="2"/>
      <c r="I20" s="1"/>
      <c r="J20" s="2"/>
      <c r="K20" s="1"/>
      <c r="N20" s="30">
        <f t="shared" si="0"/>
        <v>425.91800000000001</v>
      </c>
      <c r="O20" s="21">
        <f t="shared" si="1"/>
        <v>7459.4022035074104</v>
      </c>
      <c r="P20" s="30">
        <f t="shared" si="2"/>
        <v>59.925400000000003</v>
      </c>
      <c r="Q20" s="17">
        <f t="shared" si="3"/>
        <v>-7.9690399999999992E-5</v>
      </c>
      <c r="R20" s="30"/>
      <c r="S20" s="24"/>
      <c r="T20" s="30"/>
      <c r="U20" s="24"/>
      <c r="V20"/>
    </row>
    <row r="21" spans="2:22" x14ac:dyDescent="0.6">
      <c r="B21" s="2"/>
      <c r="C21" s="1"/>
      <c r="D21" s="2">
        <v>450.82400000000001</v>
      </c>
      <c r="E21" s="1">
        <v>12.7873</v>
      </c>
      <c r="F21" s="2">
        <v>70.437100000000001</v>
      </c>
      <c r="G21" s="1">
        <v>-93.572699999999998</v>
      </c>
      <c r="H21" s="2"/>
      <c r="I21" s="1"/>
      <c r="J21" s="2"/>
      <c r="K21" s="1"/>
      <c r="N21" s="30">
        <f t="shared" si="0"/>
        <v>450.82400000000001</v>
      </c>
      <c r="O21" s="21">
        <f t="shared" si="1"/>
        <v>7820.259163388675</v>
      </c>
      <c r="P21" s="30">
        <f t="shared" si="2"/>
        <v>70.437100000000001</v>
      </c>
      <c r="Q21" s="17">
        <f t="shared" si="3"/>
        <v>-9.3572699999999999E-5</v>
      </c>
      <c r="R21" s="30"/>
      <c r="S21" s="24"/>
      <c r="T21" s="30"/>
      <c r="U21" s="24"/>
      <c r="V21"/>
    </row>
    <row r="22" spans="2:22" x14ac:dyDescent="0.6">
      <c r="B22" s="2"/>
      <c r="C22" s="1"/>
      <c r="D22" s="2">
        <v>472.154</v>
      </c>
      <c r="E22" s="1">
        <v>11.9124</v>
      </c>
      <c r="F22" s="2">
        <v>79.814499999999995</v>
      </c>
      <c r="G22" s="1">
        <v>-102.83199999999999</v>
      </c>
      <c r="H22" s="2"/>
      <c r="I22" s="1"/>
      <c r="J22" s="2"/>
      <c r="K22" s="1"/>
      <c r="N22" s="30">
        <f t="shared" si="0"/>
        <v>472.154</v>
      </c>
      <c r="O22" s="21">
        <f t="shared" si="1"/>
        <v>8394.6140156475594</v>
      </c>
      <c r="P22" s="30">
        <f t="shared" si="2"/>
        <v>79.814499999999995</v>
      </c>
      <c r="Q22" s="17">
        <f t="shared" si="3"/>
        <v>-1.0283199999999999E-4</v>
      </c>
      <c r="R22" s="30"/>
      <c r="S22" s="24"/>
      <c r="T22" s="30"/>
      <c r="U22" s="24"/>
      <c r="V22"/>
    </row>
    <row r="23" spans="2:22" x14ac:dyDescent="0.6">
      <c r="B23" s="2"/>
      <c r="C23" s="1"/>
      <c r="D23" s="2">
        <v>499.41</v>
      </c>
      <c r="E23" s="1">
        <v>10.8316</v>
      </c>
      <c r="F23" s="2">
        <v>89.191900000000004</v>
      </c>
      <c r="G23" s="1">
        <v>-112.092</v>
      </c>
      <c r="H23" s="2"/>
      <c r="I23" s="1"/>
      <c r="J23" s="2"/>
      <c r="K23" s="1"/>
      <c r="N23" s="30">
        <f t="shared" si="0"/>
        <v>499.41</v>
      </c>
      <c r="O23" s="21">
        <f t="shared" si="1"/>
        <v>9232.2463901916599</v>
      </c>
      <c r="P23" s="30">
        <f t="shared" si="2"/>
        <v>89.191900000000004</v>
      </c>
      <c r="Q23" s="17">
        <f t="shared" si="3"/>
        <v>-1.12092E-4</v>
      </c>
      <c r="R23" s="30"/>
      <c r="S23" s="24"/>
      <c r="T23" s="30"/>
      <c r="U23" s="24"/>
      <c r="V23"/>
    </row>
    <row r="24" spans="2:22" x14ac:dyDescent="0.6">
      <c r="B24" s="2"/>
      <c r="C24" s="1"/>
      <c r="D24" s="2">
        <v>526.66700000000003</v>
      </c>
      <c r="E24" s="1">
        <v>9.7507099999999998</v>
      </c>
      <c r="F24" s="48">
        <v>98.591700000000003</v>
      </c>
      <c r="G24" s="48">
        <v>-119.298</v>
      </c>
      <c r="H24" s="2"/>
      <c r="I24" s="1"/>
      <c r="J24" s="2"/>
      <c r="K24" s="1"/>
      <c r="N24" s="30">
        <f t="shared" si="0"/>
        <v>526.66700000000003</v>
      </c>
      <c r="O24" s="21">
        <f t="shared" si="1"/>
        <v>10255.663433739697</v>
      </c>
      <c r="P24" s="30">
        <f t="shared" si="2"/>
        <v>98.591700000000003</v>
      </c>
      <c r="Q24" s="17">
        <f t="shared" si="3"/>
        <v>-1.19298E-4</v>
      </c>
      <c r="R24" s="30"/>
      <c r="S24" s="24"/>
      <c r="T24" s="30"/>
      <c r="U24" s="24"/>
      <c r="V24"/>
    </row>
    <row r="25" spans="2:22" x14ac:dyDescent="0.6">
      <c r="B25" s="2"/>
      <c r="C25" s="1"/>
      <c r="D25" s="48">
        <v>550.375</v>
      </c>
      <c r="E25" s="48">
        <v>8.9269200000000009</v>
      </c>
      <c r="F25" s="2">
        <v>119.77200000000001</v>
      </c>
      <c r="G25" s="1">
        <v>-132.68899999999999</v>
      </c>
      <c r="H25" s="2"/>
      <c r="I25" s="1"/>
      <c r="J25" s="2"/>
      <c r="K25" s="1"/>
      <c r="N25" s="30">
        <f t="shared" si="0"/>
        <v>550.375</v>
      </c>
      <c r="O25" s="21">
        <f t="shared" si="1"/>
        <v>11202.071935225138</v>
      </c>
      <c r="P25" s="30">
        <f t="shared" si="2"/>
        <v>119.77200000000001</v>
      </c>
      <c r="Q25" s="17">
        <f t="shared" si="3"/>
        <v>-1.3268899999999999E-4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138.60599999999999</v>
      </c>
      <c r="G26" s="1">
        <v>-144.02199999999999</v>
      </c>
      <c r="H26" s="2"/>
      <c r="I26" s="1"/>
      <c r="J26" s="2"/>
      <c r="K26" s="1"/>
      <c r="N26" s="30"/>
      <c r="O26" s="21"/>
      <c r="P26" s="30">
        <f t="shared" si="2"/>
        <v>138.60599999999999</v>
      </c>
      <c r="Q26" s="17">
        <f t="shared" si="3"/>
        <v>-1.44022E-4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160.982</v>
      </c>
      <c r="G27" s="1">
        <v>-156.38800000000001</v>
      </c>
      <c r="H27" s="2"/>
      <c r="I27" s="1"/>
      <c r="J27" s="2"/>
      <c r="K27" s="1"/>
      <c r="N27" s="30"/>
      <c r="O27" s="21"/>
      <c r="P27" s="30">
        <f t="shared" si="2"/>
        <v>160.982</v>
      </c>
      <c r="Q27" s="17">
        <f t="shared" si="3"/>
        <v>-1.5638800000000001E-4</v>
      </c>
      <c r="R27" s="30"/>
      <c r="S27" s="24"/>
      <c r="T27" s="30"/>
      <c r="U27" s="24"/>
      <c r="V27"/>
    </row>
    <row r="28" spans="2:22" x14ac:dyDescent="0.6">
      <c r="B28" s="2"/>
      <c r="C28" s="1"/>
      <c r="D28" s="2"/>
      <c r="E28" s="1"/>
      <c r="F28" s="2">
        <v>181.012</v>
      </c>
      <c r="G28" s="1">
        <v>-166.697</v>
      </c>
      <c r="H28" s="2"/>
      <c r="I28" s="1"/>
      <c r="J28" s="2"/>
      <c r="K28" s="1"/>
      <c r="N28" s="30"/>
      <c r="O28" s="21"/>
      <c r="P28" s="30">
        <f t="shared" si="2"/>
        <v>181.012</v>
      </c>
      <c r="Q28" s="17">
        <f t="shared" si="3"/>
        <v>-1.6669699999999999E-4</v>
      </c>
      <c r="R28" s="30"/>
      <c r="S28" s="24"/>
      <c r="T28" s="30"/>
      <c r="U28" s="24"/>
      <c r="V28"/>
    </row>
    <row r="29" spans="2:22" x14ac:dyDescent="0.6">
      <c r="B29" s="2"/>
      <c r="C29" s="1"/>
      <c r="D29" s="2"/>
      <c r="E29" s="1"/>
      <c r="F29" s="2">
        <v>199.90700000000001</v>
      </c>
      <c r="G29" s="1">
        <v>-172.38200000000001</v>
      </c>
      <c r="H29" s="2"/>
      <c r="I29" s="1"/>
      <c r="J29" s="2"/>
      <c r="K29" s="1"/>
      <c r="N29" s="30"/>
      <c r="O29" s="21"/>
      <c r="P29" s="30">
        <f t="shared" si="2"/>
        <v>199.90700000000001</v>
      </c>
      <c r="Q29" s="17">
        <f t="shared" si="3"/>
        <v>-1.72382E-4</v>
      </c>
      <c r="R29" s="30"/>
      <c r="S29" s="24"/>
      <c r="T29" s="30"/>
      <c r="U29" s="24"/>
      <c r="V29"/>
    </row>
    <row r="30" spans="2:22" x14ac:dyDescent="0.6">
      <c r="B30" s="2"/>
      <c r="C30" s="1"/>
      <c r="D30" s="2"/>
      <c r="E30" s="1"/>
      <c r="F30" s="2">
        <v>219.947</v>
      </c>
      <c r="G30" s="1">
        <v>-181.66399999999999</v>
      </c>
      <c r="H30" s="2"/>
      <c r="I30" s="1"/>
      <c r="J30" s="2"/>
      <c r="K30" s="1"/>
      <c r="N30" s="30"/>
      <c r="O30" s="21"/>
      <c r="P30" s="30">
        <f t="shared" si="2"/>
        <v>219.947</v>
      </c>
      <c r="Q30" s="17">
        <f t="shared" si="3"/>
        <v>-1.8166399999999997E-4</v>
      </c>
      <c r="R30" s="30"/>
      <c r="S30" s="24"/>
      <c r="T30" s="30"/>
      <c r="U30" s="24"/>
      <c r="V30"/>
    </row>
    <row r="31" spans="2:22" x14ac:dyDescent="0.6">
      <c r="B31" s="2"/>
      <c r="C31" s="1"/>
      <c r="D31" s="2"/>
      <c r="E31" s="1"/>
      <c r="F31" s="2">
        <v>239.982</v>
      </c>
      <c r="G31" s="1">
        <v>-191.459</v>
      </c>
      <c r="H31" s="2"/>
      <c r="I31" s="1"/>
      <c r="J31" s="2"/>
      <c r="K31" s="1"/>
      <c r="N31" s="31"/>
      <c r="O31" s="34"/>
      <c r="P31" s="30">
        <f t="shared" ref="P31:P44" si="6">F31</f>
        <v>239.982</v>
      </c>
      <c r="Q31" s="17">
        <f t="shared" ref="Q31:Q44" si="7">G31*0.000001</f>
        <v>-1.91459E-4</v>
      </c>
      <c r="R31" s="31"/>
      <c r="S31" s="25"/>
      <c r="T31" s="31"/>
      <c r="U31" s="25"/>
    </row>
    <row r="32" spans="2:22" x14ac:dyDescent="0.6">
      <c r="B32" s="2"/>
      <c r="C32" s="1"/>
      <c r="D32" s="2"/>
      <c r="E32" s="1"/>
      <c r="F32" s="2">
        <v>260.07400000000001</v>
      </c>
      <c r="G32" s="1">
        <v>-196.12</v>
      </c>
      <c r="H32" s="2"/>
      <c r="I32" s="1"/>
      <c r="J32" s="2"/>
      <c r="K32" s="1"/>
      <c r="N32" s="31"/>
      <c r="O32" s="34"/>
      <c r="P32" s="30">
        <f t="shared" si="6"/>
        <v>260.07400000000001</v>
      </c>
      <c r="Q32" s="17">
        <f t="shared" si="7"/>
        <v>-1.9611999999999999E-4</v>
      </c>
      <c r="R32" s="31"/>
      <c r="S32" s="25"/>
      <c r="T32" s="31"/>
      <c r="U32" s="25"/>
    </row>
    <row r="33" spans="2:21" x14ac:dyDescent="0.6">
      <c r="B33" s="2"/>
      <c r="C33" s="1"/>
      <c r="D33" s="2"/>
      <c r="E33" s="1"/>
      <c r="F33" s="2">
        <v>279.00299999999999</v>
      </c>
      <c r="G33" s="1">
        <v>-198.726</v>
      </c>
      <c r="H33" s="2"/>
      <c r="I33" s="1"/>
      <c r="J33" s="2"/>
      <c r="K33" s="1"/>
      <c r="N33" s="31"/>
      <c r="O33" s="34"/>
      <c r="P33" s="30">
        <f t="shared" si="6"/>
        <v>279.00299999999999</v>
      </c>
      <c r="Q33" s="17">
        <f t="shared" si="7"/>
        <v>-1.9872599999999998E-4</v>
      </c>
      <c r="R33" s="31"/>
      <c r="S33" s="25"/>
      <c r="T33" s="31"/>
      <c r="U33" s="25"/>
    </row>
    <row r="34" spans="2:21" x14ac:dyDescent="0.6">
      <c r="B34" s="2"/>
      <c r="C34" s="1"/>
      <c r="D34" s="2"/>
      <c r="E34" s="1"/>
      <c r="F34" s="2">
        <v>299.10500000000002</v>
      </c>
      <c r="G34" s="1">
        <v>-202.36099999999999</v>
      </c>
      <c r="H34" s="2"/>
      <c r="I34" s="1"/>
      <c r="J34" s="2"/>
      <c r="K34" s="1"/>
      <c r="N34" s="31"/>
      <c r="O34" s="34"/>
      <c r="P34" s="30">
        <f t="shared" si="6"/>
        <v>299.10500000000002</v>
      </c>
      <c r="Q34" s="17">
        <f t="shared" si="7"/>
        <v>-2.0236099999999997E-4</v>
      </c>
      <c r="R34" s="31"/>
      <c r="S34" s="25"/>
      <c r="T34" s="31"/>
      <c r="U34" s="25"/>
    </row>
    <row r="35" spans="2:21" x14ac:dyDescent="0.6">
      <c r="B35" s="2"/>
      <c r="C35" s="1"/>
      <c r="D35" s="2"/>
      <c r="E35" s="1"/>
      <c r="F35" s="2">
        <v>326.36099999999999</v>
      </c>
      <c r="G35" s="1">
        <v>-201.904</v>
      </c>
      <c r="H35" s="2"/>
      <c r="I35" s="1"/>
      <c r="J35" s="2"/>
      <c r="K35" s="1"/>
      <c r="N35" s="31"/>
      <c r="O35" s="34"/>
      <c r="P35" s="30">
        <f t="shared" si="6"/>
        <v>326.36099999999999</v>
      </c>
      <c r="Q35" s="17">
        <f t="shared" si="7"/>
        <v>-2.0190399999999998E-4</v>
      </c>
      <c r="R35" s="31"/>
      <c r="S35" s="25"/>
      <c r="T35" s="31"/>
      <c r="U35" s="25"/>
    </row>
    <row r="36" spans="2:21" x14ac:dyDescent="0.6">
      <c r="B36" s="2"/>
      <c r="C36" s="1"/>
      <c r="D36" s="2"/>
      <c r="E36" s="1"/>
      <c r="F36" s="2">
        <v>348.86700000000002</v>
      </c>
      <c r="G36" s="1">
        <v>-202.46299999999999</v>
      </c>
      <c r="H36" s="2"/>
      <c r="I36" s="1"/>
      <c r="J36" s="2"/>
      <c r="K36" s="1"/>
      <c r="N36" s="31"/>
      <c r="O36" s="34"/>
      <c r="P36" s="30">
        <f t="shared" si="6"/>
        <v>348.86700000000002</v>
      </c>
      <c r="Q36" s="17">
        <f t="shared" si="7"/>
        <v>-2.0246299999999998E-4</v>
      </c>
      <c r="R36" s="31"/>
      <c r="S36" s="25"/>
      <c r="T36" s="31"/>
      <c r="U36" s="25"/>
    </row>
    <row r="37" spans="2:21" x14ac:dyDescent="0.6">
      <c r="B37" s="2"/>
      <c r="C37" s="1"/>
      <c r="D37" s="2"/>
      <c r="E37" s="1"/>
      <c r="F37" s="2">
        <v>373.74200000000002</v>
      </c>
      <c r="G37" s="1">
        <v>-203.02799999999999</v>
      </c>
      <c r="H37" s="2"/>
      <c r="I37" s="1"/>
      <c r="J37" s="2"/>
      <c r="K37" s="1"/>
      <c r="N37" s="31"/>
      <c r="O37" s="34"/>
      <c r="P37" s="30">
        <f t="shared" si="6"/>
        <v>373.74200000000002</v>
      </c>
      <c r="Q37" s="17">
        <f t="shared" si="7"/>
        <v>-2.0302799999999998E-4</v>
      </c>
      <c r="R37" s="31"/>
      <c r="S37" s="25"/>
      <c r="T37" s="31"/>
      <c r="U37" s="25"/>
    </row>
    <row r="38" spans="2:21" x14ac:dyDescent="0.6">
      <c r="B38" s="2"/>
      <c r="C38" s="1"/>
      <c r="D38" s="2"/>
      <c r="E38" s="1"/>
      <c r="F38" s="2">
        <v>401.01499999999999</v>
      </c>
      <c r="G38" s="1">
        <v>-201.03</v>
      </c>
      <c r="H38" s="2"/>
      <c r="I38" s="1"/>
      <c r="J38" s="2"/>
      <c r="K38" s="1"/>
      <c r="N38" s="31"/>
      <c r="O38" s="34"/>
      <c r="P38" s="30">
        <f t="shared" si="6"/>
        <v>401.01499999999999</v>
      </c>
      <c r="Q38" s="17">
        <f t="shared" si="7"/>
        <v>-2.0102999999999999E-4</v>
      </c>
      <c r="R38" s="31"/>
      <c r="S38" s="25"/>
      <c r="T38" s="31"/>
      <c r="U38" s="25"/>
    </row>
    <row r="39" spans="2:21" x14ac:dyDescent="0.6">
      <c r="B39" s="2"/>
      <c r="C39" s="1"/>
      <c r="D39" s="2"/>
      <c r="E39" s="1"/>
      <c r="F39" s="2">
        <v>425.935</v>
      </c>
      <c r="G39" s="1">
        <v>-197.488</v>
      </c>
      <c r="H39" s="2"/>
      <c r="I39" s="1"/>
      <c r="J39" s="2"/>
      <c r="K39" s="1"/>
      <c r="N39" s="31"/>
      <c r="O39" s="34"/>
      <c r="P39" s="30">
        <f t="shared" si="6"/>
        <v>425.935</v>
      </c>
      <c r="Q39" s="17">
        <f t="shared" si="7"/>
        <v>-1.97488E-4</v>
      </c>
      <c r="R39" s="31"/>
      <c r="S39" s="25"/>
      <c r="T39" s="31"/>
      <c r="U39" s="25"/>
    </row>
    <row r="40" spans="2:21" x14ac:dyDescent="0.6">
      <c r="B40" s="2"/>
      <c r="C40" s="1"/>
      <c r="D40" s="2"/>
      <c r="E40" s="1"/>
      <c r="F40" s="2">
        <v>453.30399999999997</v>
      </c>
      <c r="G40" s="1">
        <v>-186.76300000000001</v>
      </c>
      <c r="H40" s="2"/>
      <c r="I40" s="1"/>
      <c r="J40" s="2"/>
      <c r="K40" s="1"/>
      <c r="N40" s="31"/>
      <c r="O40" s="34"/>
      <c r="P40" s="30">
        <f t="shared" si="6"/>
        <v>453.30399999999997</v>
      </c>
      <c r="Q40" s="17">
        <f t="shared" si="7"/>
        <v>-1.86763E-4</v>
      </c>
      <c r="R40" s="31"/>
      <c r="S40" s="25"/>
      <c r="T40" s="31"/>
      <c r="U40" s="25"/>
    </row>
    <row r="41" spans="2:21" x14ac:dyDescent="0.6">
      <c r="B41" s="2"/>
      <c r="C41" s="1"/>
      <c r="D41" s="2"/>
      <c r="E41" s="1"/>
      <c r="F41" s="2">
        <v>479.53300000000002</v>
      </c>
      <c r="G41" s="1">
        <v>-171.93</v>
      </c>
      <c r="H41" s="2"/>
      <c r="I41" s="1"/>
      <c r="J41" s="2"/>
      <c r="K41" s="1"/>
      <c r="N41" s="31"/>
      <c r="O41" s="34"/>
      <c r="P41" s="30">
        <f t="shared" si="6"/>
        <v>479.53300000000002</v>
      </c>
      <c r="Q41" s="17">
        <f t="shared" si="7"/>
        <v>-1.7192999999999999E-4</v>
      </c>
      <c r="R41" s="31"/>
      <c r="S41" s="25"/>
      <c r="T41" s="31"/>
      <c r="U41" s="25"/>
    </row>
    <row r="42" spans="2:21" x14ac:dyDescent="0.6">
      <c r="B42" s="2"/>
      <c r="C42" s="1"/>
      <c r="D42" s="2"/>
      <c r="E42" s="1"/>
      <c r="F42" s="2">
        <v>502.19</v>
      </c>
      <c r="G42" s="1">
        <v>-158.62899999999999</v>
      </c>
      <c r="H42" s="2"/>
      <c r="I42" s="1"/>
      <c r="J42" s="2"/>
      <c r="K42" s="1"/>
      <c r="N42" s="31"/>
      <c r="O42" s="34"/>
      <c r="P42" s="30">
        <f t="shared" si="6"/>
        <v>502.19</v>
      </c>
      <c r="Q42" s="17">
        <f t="shared" si="7"/>
        <v>-1.5862899999999997E-4</v>
      </c>
      <c r="R42" s="31"/>
      <c r="S42" s="25"/>
      <c r="T42" s="31"/>
      <c r="U42" s="25"/>
    </row>
    <row r="43" spans="2:21" x14ac:dyDescent="0.6">
      <c r="B43" s="2"/>
      <c r="C43" s="1"/>
      <c r="D43" s="2"/>
      <c r="E43" s="1"/>
      <c r="F43" s="2">
        <v>527.23900000000003</v>
      </c>
      <c r="G43" s="1">
        <v>-143.28</v>
      </c>
      <c r="H43" s="2"/>
      <c r="I43" s="1"/>
      <c r="J43" s="2"/>
      <c r="K43" s="1"/>
      <c r="N43" s="31"/>
      <c r="O43" s="34"/>
      <c r="P43" s="30">
        <f t="shared" si="6"/>
        <v>527.23900000000003</v>
      </c>
      <c r="Q43" s="17">
        <f t="shared" si="7"/>
        <v>-1.4328E-4</v>
      </c>
      <c r="R43" s="31"/>
      <c r="S43" s="25"/>
      <c r="T43" s="31"/>
      <c r="U43" s="25"/>
    </row>
    <row r="44" spans="2:21" x14ac:dyDescent="0.6">
      <c r="B44" s="2"/>
      <c r="C44" s="1"/>
      <c r="D44" s="2"/>
      <c r="E44" s="1"/>
      <c r="F44" s="48">
        <v>551.08699999999999</v>
      </c>
      <c r="G44" s="48">
        <v>-129.46799999999999</v>
      </c>
      <c r="H44" s="2"/>
      <c r="I44" s="1"/>
      <c r="J44" s="2"/>
      <c r="K44" s="1"/>
      <c r="N44" s="31"/>
      <c r="O44" s="34"/>
      <c r="P44" s="30">
        <f t="shared" si="6"/>
        <v>551.08699999999999</v>
      </c>
      <c r="Q44" s="17">
        <f t="shared" si="7"/>
        <v>-1.2946799999999999E-4</v>
      </c>
      <c r="R44" s="31"/>
      <c r="S44" s="25"/>
      <c r="T44" s="31"/>
      <c r="U44" s="2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326.38200000000001</v>
      </c>
      <c r="C9" s="47">
        <v>603.69000000000005</v>
      </c>
      <c r="D9" s="3"/>
      <c r="E9" s="4"/>
      <c r="F9" s="47">
        <v>324.68599999999998</v>
      </c>
      <c r="G9" s="47">
        <v>-94.111699999999999</v>
      </c>
      <c r="H9" s="47">
        <v>323.22399999999999</v>
      </c>
      <c r="I9" s="47">
        <v>7.8977300000000001</v>
      </c>
      <c r="J9" s="3">
        <v>330.76900000000001</v>
      </c>
      <c r="K9" s="4">
        <v>2.5390599999999999E-2</v>
      </c>
      <c r="N9" s="30">
        <f>B9</f>
        <v>326.38200000000001</v>
      </c>
      <c r="O9" s="21">
        <f>C9*100</f>
        <v>60369.000000000007</v>
      </c>
      <c r="P9" s="30">
        <f>F9</f>
        <v>324.68599999999998</v>
      </c>
      <c r="Q9" s="17">
        <f>G9*0.000001</f>
        <v>-9.4111699999999989E-5</v>
      </c>
      <c r="R9" s="30">
        <f>H9</f>
        <v>323.22399999999999</v>
      </c>
      <c r="S9" s="24">
        <f>I9</f>
        <v>7.8977300000000001</v>
      </c>
      <c r="T9" s="30">
        <f>J9</f>
        <v>330.76900000000001</v>
      </c>
      <c r="U9" s="24">
        <f>K9</f>
        <v>2.5390599999999999E-2</v>
      </c>
      <c r="V9" s="22">
        <f>((O9*(Q9)^2)/S9)*T9</f>
        <v>2.2393590727317409E-2</v>
      </c>
    </row>
    <row r="10" spans="1:22" x14ac:dyDescent="0.6">
      <c r="B10" s="3">
        <v>372.161</v>
      </c>
      <c r="C10" s="4">
        <v>554.94500000000005</v>
      </c>
      <c r="D10" s="3"/>
      <c r="E10" s="4"/>
      <c r="F10" s="3">
        <v>369.87400000000002</v>
      </c>
      <c r="G10" s="4">
        <v>-98.984800000000007</v>
      </c>
      <c r="H10" s="3">
        <v>366.85599999999999</v>
      </c>
      <c r="I10" s="4">
        <v>6.0814000000000004</v>
      </c>
      <c r="J10" s="3">
        <v>372.30799999999999</v>
      </c>
      <c r="K10" s="4">
        <v>3.5156300000000001E-2</v>
      </c>
      <c r="N10" s="30">
        <f t="shared" ref="N10:N17" si="0">B10</f>
        <v>372.161</v>
      </c>
      <c r="O10" s="21">
        <f t="shared" ref="O10:O17" si="1">C10*100</f>
        <v>55494.500000000007</v>
      </c>
      <c r="P10" s="30">
        <f t="shared" ref="P10:P17" si="2">F10</f>
        <v>369.87400000000002</v>
      </c>
      <c r="Q10" s="17">
        <f t="shared" ref="Q10:Q17" si="3">G10*0.000001</f>
        <v>-9.8984800000000001E-5</v>
      </c>
      <c r="R10" s="30">
        <f t="shared" ref="R10:U14" si="4">H10</f>
        <v>366.85599999999999</v>
      </c>
      <c r="S10" s="24">
        <f t="shared" si="4"/>
        <v>6.0814000000000004</v>
      </c>
      <c r="T10" s="30">
        <f t="shared" si="4"/>
        <v>372.30799999999999</v>
      </c>
      <c r="U10" s="24">
        <f t="shared" si="4"/>
        <v>3.5156300000000001E-2</v>
      </c>
      <c r="V10" s="22">
        <f t="shared" ref="V10" si="5">((O10*(Q10)^2)/S10)*T10</f>
        <v>3.3287851174675503E-2</v>
      </c>
    </row>
    <row r="11" spans="1:22" x14ac:dyDescent="0.6">
      <c r="B11" s="2">
        <v>472.70600000000002</v>
      </c>
      <c r="C11" s="1">
        <v>473.05099999999999</v>
      </c>
      <c r="D11" s="2"/>
      <c r="E11" s="1"/>
      <c r="F11" s="2">
        <v>470.29300000000001</v>
      </c>
      <c r="G11" s="1">
        <v>-106.904</v>
      </c>
      <c r="H11" s="2">
        <v>558.85199999999998</v>
      </c>
      <c r="I11" s="1">
        <v>4.3685200000000002</v>
      </c>
      <c r="J11" s="48">
        <v>561.53800000000001</v>
      </c>
      <c r="K11" s="48">
        <v>8.2031300000000001E-2</v>
      </c>
      <c r="N11" s="30">
        <f t="shared" si="0"/>
        <v>472.70600000000002</v>
      </c>
      <c r="O11" s="21">
        <f t="shared" si="1"/>
        <v>47305.1</v>
      </c>
      <c r="P11" s="30">
        <f t="shared" si="2"/>
        <v>470.29300000000001</v>
      </c>
      <c r="Q11" s="17">
        <f t="shared" si="3"/>
        <v>-1.0690399999999999E-4</v>
      </c>
      <c r="R11" s="30">
        <f t="shared" si="4"/>
        <v>558.85199999999998</v>
      </c>
      <c r="S11" s="24">
        <f t="shared" si="4"/>
        <v>4.3685200000000002</v>
      </c>
      <c r="T11" s="30">
        <f t="shared" si="4"/>
        <v>561.53800000000001</v>
      </c>
      <c r="U11" s="24">
        <f t="shared" si="4"/>
        <v>8.2031300000000001E-2</v>
      </c>
      <c r="V11" s="22">
        <f>((O12*(Q12)^2)/S11)*T11</f>
        <v>7.2083232496017086E-2</v>
      </c>
    </row>
    <row r="12" spans="1:22" x14ac:dyDescent="0.6">
      <c r="B12" s="2">
        <v>566.17499999999995</v>
      </c>
      <c r="C12" s="1">
        <v>429.89100000000002</v>
      </c>
      <c r="D12" s="2"/>
      <c r="E12" s="1"/>
      <c r="F12" s="2">
        <v>563.17999999999995</v>
      </c>
      <c r="G12" s="1">
        <v>-114.21299999999999</v>
      </c>
      <c r="H12" s="2">
        <v>753.02599999999995</v>
      </c>
      <c r="I12" s="1">
        <v>3.4517600000000002</v>
      </c>
      <c r="J12" s="2">
        <v>748.46199999999999</v>
      </c>
      <c r="K12" s="1">
        <v>0.16406299999999999</v>
      </c>
      <c r="N12" s="30">
        <f t="shared" si="0"/>
        <v>566.17499999999995</v>
      </c>
      <c r="O12" s="21">
        <f t="shared" si="1"/>
        <v>42989.1</v>
      </c>
      <c r="P12" s="30">
        <f t="shared" si="2"/>
        <v>563.17999999999995</v>
      </c>
      <c r="Q12" s="17">
        <f t="shared" si="3"/>
        <v>-1.1421299999999999E-4</v>
      </c>
      <c r="R12" s="30">
        <f t="shared" si="4"/>
        <v>753.02599999999995</v>
      </c>
      <c r="S12" s="24">
        <f t="shared" si="4"/>
        <v>3.4517600000000002</v>
      </c>
      <c r="T12" s="30">
        <f t="shared" si="4"/>
        <v>748.46199999999999</v>
      </c>
      <c r="U12" s="24">
        <f t="shared" si="4"/>
        <v>0.16406299999999999</v>
      </c>
      <c r="V12" s="22">
        <f>((O14*(Q14)^2)/S12)*T12</f>
        <v>0.14289458770455751</v>
      </c>
    </row>
    <row r="13" spans="1:22" x14ac:dyDescent="0.6">
      <c r="B13" s="2">
        <v>657.01</v>
      </c>
      <c r="C13" s="1">
        <v>441.01900000000001</v>
      </c>
      <c r="D13" s="2"/>
      <c r="E13" s="1"/>
      <c r="F13" s="2">
        <v>658.577</v>
      </c>
      <c r="G13" s="1">
        <v>-114.822</v>
      </c>
      <c r="H13" s="2">
        <v>942.59400000000005</v>
      </c>
      <c r="I13" s="1">
        <v>2.8376299999999999</v>
      </c>
      <c r="J13" s="2">
        <v>942.30799999999999</v>
      </c>
      <c r="K13" s="1">
        <v>0.27343800000000001</v>
      </c>
      <c r="N13" s="30">
        <f t="shared" si="0"/>
        <v>657.01</v>
      </c>
      <c r="O13" s="21">
        <f t="shared" si="1"/>
        <v>44101.9</v>
      </c>
      <c r="P13" s="30">
        <f t="shared" si="2"/>
        <v>658.577</v>
      </c>
      <c r="Q13" s="17">
        <f t="shared" si="3"/>
        <v>-1.1482199999999999E-4</v>
      </c>
      <c r="R13" s="30">
        <f t="shared" si="4"/>
        <v>942.59400000000005</v>
      </c>
      <c r="S13" s="24">
        <f t="shared" si="4"/>
        <v>2.8376299999999999</v>
      </c>
      <c r="T13" s="30">
        <f t="shared" si="4"/>
        <v>942.30799999999999</v>
      </c>
      <c r="U13" s="24">
        <f t="shared" si="4"/>
        <v>0.27343800000000001</v>
      </c>
      <c r="V13" s="22">
        <f>((O16*(Q16)^2)/S13)*T13</f>
        <v>0.2604058168982949</v>
      </c>
    </row>
    <row r="14" spans="1:22" x14ac:dyDescent="0.6">
      <c r="B14" s="2">
        <v>747.91399999999999</v>
      </c>
      <c r="C14" s="1">
        <v>441.80200000000002</v>
      </c>
      <c r="D14" s="2"/>
      <c r="E14" s="1"/>
      <c r="F14" s="2">
        <v>751.46400000000006</v>
      </c>
      <c r="G14" s="1">
        <v>-122.13200000000001</v>
      </c>
      <c r="H14" s="48">
        <v>1047.77</v>
      </c>
      <c r="I14" s="48">
        <v>2.2934700000000001</v>
      </c>
      <c r="J14" s="48">
        <v>1050.77</v>
      </c>
      <c r="K14" s="48">
        <v>0.396484</v>
      </c>
      <c r="N14" s="30">
        <f t="shared" si="0"/>
        <v>747.91399999999999</v>
      </c>
      <c r="O14" s="21">
        <f t="shared" si="1"/>
        <v>44180.200000000004</v>
      </c>
      <c r="P14" s="30">
        <f t="shared" si="2"/>
        <v>751.46400000000006</v>
      </c>
      <c r="Q14" s="17">
        <f t="shared" si="3"/>
        <v>-1.22132E-4</v>
      </c>
      <c r="R14" s="30">
        <f t="shared" si="4"/>
        <v>1047.77</v>
      </c>
      <c r="S14" s="24">
        <f t="shared" si="4"/>
        <v>2.2934700000000001</v>
      </c>
      <c r="T14" s="30">
        <f t="shared" si="4"/>
        <v>1050.77</v>
      </c>
      <c r="U14" s="24">
        <f t="shared" si="4"/>
        <v>0.396484</v>
      </c>
      <c r="V14" s="22">
        <f>((O17*(Q17)^2)/S14)*T14</f>
        <v>0.3832792158428493</v>
      </c>
    </row>
    <row r="15" spans="1:22" x14ac:dyDescent="0.6">
      <c r="B15" s="2">
        <v>848.029</v>
      </c>
      <c r="C15" s="1">
        <v>424.56200000000001</v>
      </c>
      <c r="D15" s="2"/>
      <c r="E15" s="1"/>
      <c r="F15" s="2">
        <v>849.37199999999996</v>
      </c>
      <c r="G15" s="1">
        <v>-132.48699999999999</v>
      </c>
      <c r="H15" s="2"/>
      <c r="I15" s="1"/>
      <c r="J15" s="2"/>
      <c r="K15" s="1"/>
      <c r="N15" s="30">
        <f t="shared" si="0"/>
        <v>848.029</v>
      </c>
      <c r="O15" s="21">
        <f t="shared" si="1"/>
        <v>42456.200000000004</v>
      </c>
      <c r="P15" s="30">
        <f t="shared" si="2"/>
        <v>849.37199999999996</v>
      </c>
      <c r="Q15" s="17">
        <f t="shared" si="3"/>
        <v>-1.3248699999999998E-4</v>
      </c>
      <c r="R15" s="30"/>
      <c r="S15" s="24"/>
      <c r="T15" s="30"/>
      <c r="U15" s="24"/>
    </row>
    <row r="16" spans="1:22" x14ac:dyDescent="0.6">
      <c r="B16" s="2">
        <v>943.68399999999997</v>
      </c>
      <c r="C16" s="1">
        <v>394.351</v>
      </c>
      <c r="D16" s="2"/>
      <c r="E16" s="1"/>
      <c r="F16" s="2">
        <v>942.25900000000001</v>
      </c>
      <c r="G16" s="1">
        <v>-141.01499999999999</v>
      </c>
      <c r="H16" s="2"/>
      <c r="I16" s="1"/>
      <c r="J16" s="2"/>
      <c r="K16" s="1"/>
      <c r="N16" s="30">
        <f t="shared" si="0"/>
        <v>943.68399999999997</v>
      </c>
      <c r="O16" s="21">
        <f t="shared" si="1"/>
        <v>39435.1</v>
      </c>
      <c r="P16" s="30">
        <f t="shared" si="2"/>
        <v>942.25900000000001</v>
      </c>
      <c r="Q16" s="17">
        <f t="shared" si="3"/>
        <v>-1.4101499999999998E-4</v>
      </c>
      <c r="R16" s="30"/>
      <c r="S16" s="24"/>
      <c r="T16" s="30"/>
      <c r="U16" s="24"/>
    </row>
    <row r="17" spans="2:22" x14ac:dyDescent="0.6">
      <c r="B17" s="48">
        <v>1048.3399999999999</v>
      </c>
      <c r="C17" s="48">
        <v>377.149</v>
      </c>
      <c r="D17" s="2"/>
      <c r="E17" s="1"/>
      <c r="F17" s="48">
        <v>1047.7</v>
      </c>
      <c r="G17" s="48">
        <v>-148.934</v>
      </c>
      <c r="H17" s="2"/>
      <c r="I17" s="1"/>
      <c r="J17" s="2"/>
      <c r="K17" s="1"/>
      <c r="N17" s="30">
        <f t="shared" si="0"/>
        <v>1048.3399999999999</v>
      </c>
      <c r="O17" s="21">
        <f t="shared" si="1"/>
        <v>37714.9</v>
      </c>
      <c r="P17" s="30">
        <f t="shared" si="2"/>
        <v>1047.7</v>
      </c>
      <c r="Q17" s="17">
        <f t="shared" si="3"/>
        <v>-1.4893399999999998E-4</v>
      </c>
      <c r="R17" s="30"/>
      <c r="S17" s="24"/>
      <c r="T17" s="30"/>
      <c r="U17" s="24"/>
      <c r="V17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302.79500000000002</v>
      </c>
      <c r="C9" s="47">
        <v>183.49600000000001</v>
      </c>
      <c r="D9" s="3"/>
      <c r="E9" s="4"/>
      <c r="F9" s="47">
        <v>302.48</v>
      </c>
      <c r="G9" s="47">
        <v>-126.048</v>
      </c>
      <c r="H9" s="47">
        <v>303.07900000000001</v>
      </c>
      <c r="I9" s="47">
        <v>0.28388400000000003</v>
      </c>
      <c r="J9" s="47">
        <v>302.72699999999998</v>
      </c>
      <c r="K9" s="47">
        <v>0.31294</v>
      </c>
      <c r="N9" s="30">
        <f>B9</f>
        <v>302.79500000000002</v>
      </c>
      <c r="O9" s="21">
        <f>C9*100</f>
        <v>18349.600000000002</v>
      </c>
      <c r="P9" s="30">
        <f>F9</f>
        <v>302.48</v>
      </c>
      <c r="Q9" s="17">
        <f>G9*0.000001</f>
        <v>-1.26048E-4</v>
      </c>
      <c r="R9" s="30">
        <f>H9</f>
        <v>303.07900000000001</v>
      </c>
      <c r="S9" s="24">
        <f>I9</f>
        <v>0.28388400000000003</v>
      </c>
      <c r="T9" s="30">
        <f>J9</f>
        <v>302.72699999999998</v>
      </c>
      <c r="U9" s="49">
        <f>K9</f>
        <v>0.31294</v>
      </c>
      <c r="V9" s="50">
        <f>((O9*(Q9)^2)/S9)*T9</f>
        <v>0.31089143752293991</v>
      </c>
    </row>
    <row r="10" spans="1:22" x14ac:dyDescent="0.6">
      <c r="B10" s="3">
        <v>312.988</v>
      </c>
      <c r="C10" s="4">
        <v>186.721</v>
      </c>
      <c r="D10" s="3"/>
      <c r="E10" s="4"/>
      <c r="F10" s="3">
        <v>313.45800000000003</v>
      </c>
      <c r="G10" s="4">
        <v>-126.694</v>
      </c>
      <c r="H10" s="3">
        <v>313.47500000000002</v>
      </c>
      <c r="I10" s="4">
        <v>0.28147100000000003</v>
      </c>
      <c r="J10" s="3">
        <v>313.37700000000001</v>
      </c>
      <c r="K10" s="4">
        <v>0.33494699999999999</v>
      </c>
      <c r="N10" s="30">
        <f t="shared" ref="N10:N26" si="0">B10</f>
        <v>312.988</v>
      </c>
      <c r="O10" s="21">
        <f t="shared" ref="O10:O26" si="1">C10*100</f>
        <v>18672.099999999999</v>
      </c>
      <c r="P10" s="30">
        <f t="shared" ref="P10:P26" si="2">F10</f>
        <v>313.45800000000003</v>
      </c>
      <c r="Q10" s="17">
        <f t="shared" ref="Q10:Q26" si="3">G10*0.000001</f>
        <v>-1.26694E-4</v>
      </c>
      <c r="R10" s="30">
        <f t="shared" ref="R10:U26" si="4">H10</f>
        <v>313.47500000000002</v>
      </c>
      <c r="S10" s="24">
        <f t="shared" si="4"/>
        <v>0.28147100000000003</v>
      </c>
      <c r="T10" s="30">
        <f t="shared" si="4"/>
        <v>313.37700000000001</v>
      </c>
      <c r="U10" s="49">
        <f t="shared" si="4"/>
        <v>0.33494699999999999</v>
      </c>
      <c r="V10" s="50">
        <f t="shared" ref="V10:V26" si="5">((O10*(Q10)^2)/S10)*T10</f>
        <v>0.3336865664261216</v>
      </c>
    </row>
    <row r="11" spans="1:22" x14ac:dyDescent="0.6">
      <c r="B11" s="2">
        <v>323.44099999999997</v>
      </c>
      <c r="C11" s="1">
        <v>190.58799999999999</v>
      </c>
      <c r="D11" s="2"/>
      <c r="E11" s="1"/>
      <c r="F11" s="2">
        <v>323.12799999999999</v>
      </c>
      <c r="G11" s="1">
        <v>-127.259</v>
      </c>
      <c r="H11" s="2">
        <v>323.87299999999999</v>
      </c>
      <c r="I11" s="1">
        <v>0.27992600000000001</v>
      </c>
      <c r="J11" s="2">
        <v>323.50700000000001</v>
      </c>
      <c r="K11" s="1">
        <v>0.356514</v>
      </c>
      <c r="N11" s="30">
        <f t="shared" si="0"/>
        <v>323.44099999999997</v>
      </c>
      <c r="O11" s="21">
        <f t="shared" si="1"/>
        <v>19058.8</v>
      </c>
      <c r="P11" s="30">
        <f t="shared" si="2"/>
        <v>323.12799999999999</v>
      </c>
      <c r="Q11" s="17">
        <f t="shared" si="3"/>
        <v>-1.2725899999999998E-4</v>
      </c>
      <c r="R11" s="30">
        <f t="shared" si="4"/>
        <v>323.87299999999999</v>
      </c>
      <c r="S11" s="24">
        <f t="shared" si="4"/>
        <v>0.27992600000000001</v>
      </c>
      <c r="T11" s="30">
        <f t="shared" si="4"/>
        <v>323.50700000000001</v>
      </c>
      <c r="U11" s="49">
        <f t="shared" si="4"/>
        <v>0.356514</v>
      </c>
      <c r="V11" s="50">
        <f t="shared" si="5"/>
        <v>0.35670813107737026</v>
      </c>
    </row>
    <row r="12" spans="1:22" x14ac:dyDescent="0.6">
      <c r="B12" s="2">
        <v>333.37400000000002</v>
      </c>
      <c r="C12" s="1">
        <v>192.529</v>
      </c>
      <c r="D12" s="2"/>
      <c r="E12" s="1"/>
      <c r="F12" s="2">
        <v>333.846</v>
      </c>
      <c r="G12" s="1">
        <v>-127.58499999999999</v>
      </c>
      <c r="H12" s="2">
        <v>333.49400000000003</v>
      </c>
      <c r="I12" s="1">
        <v>0.27925299999999997</v>
      </c>
      <c r="J12" s="2">
        <v>334.15600000000001</v>
      </c>
      <c r="K12" s="1">
        <v>0.37631999999999999</v>
      </c>
      <c r="N12" s="30">
        <f t="shared" si="0"/>
        <v>333.37400000000002</v>
      </c>
      <c r="O12" s="21">
        <f t="shared" si="1"/>
        <v>19252.900000000001</v>
      </c>
      <c r="P12" s="30">
        <f t="shared" si="2"/>
        <v>333.846</v>
      </c>
      <c r="Q12" s="17">
        <f t="shared" si="3"/>
        <v>-1.2758499999999999E-4</v>
      </c>
      <c r="R12" s="30">
        <f t="shared" si="4"/>
        <v>333.49400000000003</v>
      </c>
      <c r="S12" s="24">
        <f t="shared" si="4"/>
        <v>0.27925299999999997</v>
      </c>
      <c r="T12" s="30">
        <f t="shared" si="4"/>
        <v>334.15600000000001</v>
      </c>
      <c r="U12" s="49">
        <f t="shared" si="4"/>
        <v>0.37631999999999999</v>
      </c>
      <c r="V12" s="50">
        <f t="shared" si="5"/>
        <v>0.37501341808467181</v>
      </c>
    </row>
    <row r="13" spans="1:22" x14ac:dyDescent="0.6">
      <c r="B13" s="2">
        <v>342.78199999999998</v>
      </c>
      <c r="C13" s="1">
        <v>195.75299999999999</v>
      </c>
      <c r="D13" s="2"/>
      <c r="E13" s="1"/>
      <c r="F13" s="2">
        <v>342.47300000000001</v>
      </c>
      <c r="G13" s="1">
        <v>-127.58799999999999</v>
      </c>
      <c r="H13" s="2">
        <v>342.33100000000002</v>
      </c>
      <c r="I13" s="1">
        <v>0.27771200000000001</v>
      </c>
      <c r="J13" s="2">
        <v>342.20800000000003</v>
      </c>
      <c r="K13" s="1">
        <v>0.390845</v>
      </c>
      <c r="N13" s="30">
        <f t="shared" si="0"/>
        <v>342.78199999999998</v>
      </c>
      <c r="O13" s="21">
        <f t="shared" si="1"/>
        <v>19575.3</v>
      </c>
      <c r="P13" s="30">
        <f t="shared" si="2"/>
        <v>342.47300000000001</v>
      </c>
      <c r="Q13" s="17">
        <f t="shared" si="3"/>
        <v>-1.2758799999999999E-4</v>
      </c>
      <c r="R13" s="30">
        <f t="shared" si="4"/>
        <v>342.33100000000002</v>
      </c>
      <c r="S13" s="24">
        <f t="shared" si="4"/>
        <v>0.27771200000000001</v>
      </c>
      <c r="T13" s="30">
        <f t="shared" si="4"/>
        <v>342.20800000000003</v>
      </c>
      <c r="U13" s="49">
        <f t="shared" si="4"/>
        <v>0.390845</v>
      </c>
      <c r="V13" s="50">
        <f t="shared" si="5"/>
        <v>0.39266627084095507</v>
      </c>
    </row>
    <row r="14" spans="1:22" x14ac:dyDescent="0.6">
      <c r="B14" s="2">
        <v>352.45299999999997</v>
      </c>
      <c r="C14" s="1">
        <v>198.33500000000001</v>
      </c>
      <c r="D14" s="2"/>
      <c r="E14" s="1"/>
      <c r="F14" s="2">
        <v>352.66800000000001</v>
      </c>
      <c r="G14" s="1">
        <v>-127.833</v>
      </c>
      <c r="H14" s="2">
        <v>353.255</v>
      </c>
      <c r="I14" s="1">
        <v>0.27768799999999999</v>
      </c>
      <c r="J14" s="2">
        <v>353.11700000000002</v>
      </c>
      <c r="K14" s="1">
        <v>0.41021099999999999</v>
      </c>
      <c r="N14" s="30">
        <f t="shared" si="0"/>
        <v>352.45299999999997</v>
      </c>
      <c r="O14" s="21">
        <f t="shared" si="1"/>
        <v>19833.5</v>
      </c>
      <c r="P14" s="30">
        <f t="shared" si="2"/>
        <v>352.66800000000001</v>
      </c>
      <c r="Q14" s="17">
        <f t="shared" si="3"/>
        <v>-1.2783299999999999E-4</v>
      </c>
      <c r="R14" s="30">
        <f t="shared" si="4"/>
        <v>353.255</v>
      </c>
      <c r="S14" s="24">
        <f t="shared" si="4"/>
        <v>0.27768799999999999</v>
      </c>
      <c r="T14" s="30">
        <f t="shared" si="4"/>
        <v>353.11700000000002</v>
      </c>
      <c r="U14" s="49">
        <f t="shared" si="4"/>
        <v>0.41021099999999999</v>
      </c>
      <c r="V14" s="50">
        <f t="shared" si="5"/>
        <v>0.41214196402421877</v>
      </c>
    </row>
    <row r="15" spans="1:22" x14ac:dyDescent="0.6">
      <c r="B15" s="2">
        <v>362.90800000000002</v>
      </c>
      <c r="C15" s="1">
        <v>200.59800000000001</v>
      </c>
      <c r="D15" s="2"/>
      <c r="E15" s="1"/>
      <c r="F15" s="2">
        <v>363.38799999999998</v>
      </c>
      <c r="G15" s="1">
        <v>-127.75700000000001</v>
      </c>
      <c r="H15" s="2">
        <v>363.39800000000002</v>
      </c>
      <c r="I15" s="1">
        <v>0.27788400000000002</v>
      </c>
      <c r="J15" s="2">
        <v>363.24700000000001</v>
      </c>
      <c r="K15" s="1">
        <v>0.42737700000000001</v>
      </c>
      <c r="N15" s="30">
        <f t="shared" si="0"/>
        <v>362.90800000000002</v>
      </c>
      <c r="O15" s="21">
        <f t="shared" si="1"/>
        <v>20059.800000000003</v>
      </c>
      <c r="P15" s="30">
        <f t="shared" si="2"/>
        <v>363.38799999999998</v>
      </c>
      <c r="Q15" s="17">
        <f t="shared" si="3"/>
        <v>-1.2775699999999999E-4</v>
      </c>
      <c r="R15" s="30">
        <f t="shared" si="4"/>
        <v>363.39800000000002</v>
      </c>
      <c r="S15" s="24">
        <f t="shared" si="4"/>
        <v>0.27788400000000002</v>
      </c>
      <c r="T15" s="30">
        <f t="shared" si="4"/>
        <v>363.24700000000001</v>
      </c>
      <c r="U15" s="49">
        <f t="shared" si="4"/>
        <v>0.42737700000000001</v>
      </c>
      <c r="V15" s="50">
        <f t="shared" si="5"/>
        <v>0.42799086882625925</v>
      </c>
    </row>
    <row r="16" spans="1:22" x14ac:dyDescent="0.6">
      <c r="B16" s="2">
        <v>373.36399999999998</v>
      </c>
      <c r="C16" s="1">
        <v>202.21899999999999</v>
      </c>
      <c r="D16" s="2"/>
      <c r="E16" s="1"/>
      <c r="F16" s="2">
        <v>373.584</v>
      </c>
      <c r="G16" s="1">
        <v>-127.6</v>
      </c>
      <c r="H16" s="2">
        <v>373.02100000000002</v>
      </c>
      <c r="I16" s="1">
        <v>0.27786300000000003</v>
      </c>
      <c r="J16" s="2">
        <v>373.37700000000001</v>
      </c>
      <c r="K16" s="1">
        <v>0.44146099999999999</v>
      </c>
      <c r="N16" s="30">
        <f t="shared" si="0"/>
        <v>373.36399999999998</v>
      </c>
      <c r="O16" s="21">
        <f t="shared" si="1"/>
        <v>20221.899999999998</v>
      </c>
      <c r="P16" s="30">
        <f t="shared" si="2"/>
        <v>373.584</v>
      </c>
      <c r="Q16" s="17">
        <f t="shared" si="3"/>
        <v>-1.2759999999999998E-4</v>
      </c>
      <c r="R16" s="30">
        <f t="shared" si="4"/>
        <v>373.02100000000002</v>
      </c>
      <c r="S16" s="24">
        <f t="shared" si="4"/>
        <v>0.27786300000000003</v>
      </c>
      <c r="T16" s="30">
        <f t="shared" si="4"/>
        <v>373.37700000000001</v>
      </c>
      <c r="U16" s="49">
        <f t="shared" si="4"/>
        <v>0.44146099999999999</v>
      </c>
      <c r="V16" s="50">
        <f t="shared" si="5"/>
        <v>0.44242549836110256</v>
      </c>
    </row>
    <row r="17" spans="2:22" x14ac:dyDescent="0.6">
      <c r="B17" s="2">
        <v>384.08</v>
      </c>
      <c r="C17" s="1">
        <v>204.482</v>
      </c>
      <c r="D17" s="2"/>
      <c r="E17" s="1"/>
      <c r="F17" s="2">
        <v>383.25900000000001</v>
      </c>
      <c r="G17" s="1">
        <v>-127.203</v>
      </c>
      <c r="H17" s="2">
        <v>383.42700000000002</v>
      </c>
      <c r="I17" s="1">
        <v>0.27871000000000001</v>
      </c>
      <c r="J17" s="2">
        <v>383.76600000000002</v>
      </c>
      <c r="K17" s="1">
        <v>0.45422499999999999</v>
      </c>
      <c r="N17" s="30">
        <f t="shared" si="0"/>
        <v>384.08</v>
      </c>
      <c r="O17" s="21">
        <f t="shared" si="1"/>
        <v>20448.2</v>
      </c>
      <c r="P17" s="30">
        <f t="shared" si="2"/>
        <v>383.25900000000001</v>
      </c>
      <c r="Q17" s="17">
        <f t="shared" si="3"/>
        <v>-1.2720299999999999E-4</v>
      </c>
      <c r="R17" s="30">
        <f t="shared" si="4"/>
        <v>383.42700000000002</v>
      </c>
      <c r="S17" s="24">
        <f t="shared" si="4"/>
        <v>0.27871000000000001</v>
      </c>
      <c r="T17" s="30">
        <f t="shared" si="4"/>
        <v>383.76600000000002</v>
      </c>
      <c r="U17" s="49">
        <f t="shared" si="4"/>
        <v>0.45422499999999999</v>
      </c>
      <c r="V17" s="50">
        <f t="shared" si="5"/>
        <v>0.45557904137430016</v>
      </c>
    </row>
    <row r="18" spans="2:22" x14ac:dyDescent="0.6">
      <c r="B18" s="2">
        <v>394.01299999999998</v>
      </c>
      <c r="C18" s="1">
        <v>206.42400000000001</v>
      </c>
      <c r="D18" s="2"/>
      <c r="E18" s="1"/>
      <c r="F18" s="2">
        <v>394.50299999999999</v>
      </c>
      <c r="G18" s="1">
        <v>-126.727</v>
      </c>
      <c r="H18" s="2">
        <v>393.83199999999999</v>
      </c>
      <c r="I18" s="1">
        <v>0.279339</v>
      </c>
      <c r="J18" s="2">
        <v>394.416</v>
      </c>
      <c r="K18" s="1">
        <v>0.46478900000000001</v>
      </c>
      <c r="N18" s="30">
        <f t="shared" si="0"/>
        <v>394.01299999999998</v>
      </c>
      <c r="O18" s="21">
        <f t="shared" si="1"/>
        <v>20642.400000000001</v>
      </c>
      <c r="P18" s="30">
        <f t="shared" si="2"/>
        <v>394.50299999999999</v>
      </c>
      <c r="Q18" s="17">
        <f t="shared" si="3"/>
        <v>-1.2672700000000001E-4</v>
      </c>
      <c r="R18" s="30">
        <f t="shared" si="4"/>
        <v>393.83199999999999</v>
      </c>
      <c r="S18" s="24">
        <f t="shared" si="4"/>
        <v>0.279339</v>
      </c>
      <c r="T18" s="30">
        <f t="shared" si="4"/>
        <v>394.416</v>
      </c>
      <c r="U18" s="49">
        <f t="shared" si="4"/>
        <v>0.46478900000000001</v>
      </c>
      <c r="V18" s="50">
        <f t="shared" si="5"/>
        <v>0.46808146845939469</v>
      </c>
    </row>
    <row r="19" spans="2:22" x14ac:dyDescent="0.6">
      <c r="B19" s="2">
        <v>402.9</v>
      </c>
      <c r="C19" s="1">
        <v>207.721</v>
      </c>
      <c r="D19" s="2"/>
      <c r="E19" s="1"/>
      <c r="F19" s="2">
        <v>402.87200000000001</v>
      </c>
      <c r="G19" s="1">
        <v>-126.008</v>
      </c>
      <c r="H19" s="2">
        <v>402.41899999999998</v>
      </c>
      <c r="I19" s="1">
        <v>0.28084199999999998</v>
      </c>
      <c r="J19" s="2">
        <v>402.72699999999998</v>
      </c>
      <c r="K19" s="1">
        <v>0.47095100000000001</v>
      </c>
      <c r="N19" s="30">
        <f t="shared" si="0"/>
        <v>402.9</v>
      </c>
      <c r="O19" s="21">
        <f t="shared" si="1"/>
        <v>20772.099999999999</v>
      </c>
      <c r="P19" s="30">
        <f t="shared" si="2"/>
        <v>402.87200000000001</v>
      </c>
      <c r="Q19" s="17">
        <f t="shared" si="3"/>
        <v>-1.2600799999999999E-4</v>
      </c>
      <c r="R19" s="30">
        <f t="shared" si="4"/>
        <v>402.41899999999998</v>
      </c>
      <c r="S19" s="24">
        <f t="shared" si="4"/>
        <v>0.28084199999999998</v>
      </c>
      <c r="T19" s="30">
        <f t="shared" si="4"/>
        <v>402.72699999999998</v>
      </c>
      <c r="U19" s="49">
        <f t="shared" si="4"/>
        <v>0.47095100000000001</v>
      </c>
      <c r="V19" s="50">
        <f t="shared" si="5"/>
        <v>0.47296100090913001</v>
      </c>
    </row>
    <row r="20" spans="2:22" x14ac:dyDescent="0.6">
      <c r="B20" s="2">
        <v>412.834</v>
      </c>
      <c r="C20" s="1">
        <v>209.02099999999999</v>
      </c>
      <c r="D20" s="2"/>
      <c r="E20" s="1"/>
      <c r="F20" s="2">
        <v>413.334</v>
      </c>
      <c r="G20" s="1">
        <v>-125.05</v>
      </c>
      <c r="H20" s="2">
        <v>412.83</v>
      </c>
      <c r="I20" s="1">
        <v>0.28321099999999999</v>
      </c>
      <c r="J20" s="2">
        <v>413.37700000000001</v>
      </c>
      <c r="K20" s="1">
        <v>0.47667300000000001</v>
      </c>
      <c r="N20" s="30">
        <f t="shared" si="0"/>
        <v>412.834</v>
      </c>
      <c r="O20" s="21">
        <f t="shared" si="1"/>
        <v>20902.099999999999</v>
      </c>
      <c r="P20" s="30">
        <f t="shared" si="2"/>
        <v>413.334</v>
      </c>
      <c r="Q20" s="17">
        <f t="shared" si="3"/>
        <v>-1.2505E-4</v>
      </c>
      <c r="R20" s="30">
        <f t="shared" si="4"/>
        <v>412.83</v>
      </c>
      <c r="S20" s="24">
        <f t="shared" si="4"/>
        <v>0.28321099999999999</v>
      </c>
      <c r="T20" s="30">
        <f t="shared" si="4"/>
        <v>413.37700000000001</v>
      </c>
      <c r="U20" s="49">
        <f t="shared" si="4"/>
        <v>0.47667300000000001</v>
      </c>
      <c r="V20" s="50">
        <f t="shared" si="5"/>
        <v>0.47708252041349813</v>
      </c>
    </row>
    <row r="21" spans="2:22" x14ac:dyDescent="0.6">
      <c r="B21" s="2">
        <v>423.029</v>
      </c>
      <c r="C21" s="1">
        <v>209.999</v>
      </c>
      <c r="D21" s="2"/>
      <c r="E21" s="1"/>
      <c r="F21" s="2">
        <v>423.79599999999999</v>
      </c>
      <c r="G21" s="1">
        <v>-124.011</v>
      </c>
      <c r="H21" s="2">
        <v>423.24</v>
      </c>
      <c r="I21" s="1">
        <v>0.285362</v>
      </c>
      <c r="J21" s="2">
        <v>423.76600000000002</v>
      </c>
      <c r="K21" s="1">
        <v>0.478433</v>
      </c>
      <c r="N21" s="30">
        <f t="shared" si="0"/>
        <v>423.029</v>
      </c>
      <c r="O21" s="21">
        <f t="shared" si="1"/>
        <v>20999.899999999998</v>
      </c>
      <c r="P21" s="30">
        <f t="shared" si="2"/>
        <v>423.79599999999999</v>
      </c>
      <c r="Q21" s="17">
        <f t="shared" si="3"/>
        <v>-1.2401099999999999E-4</v>
      </c>
      <c r="R21" s="30">
        <f t="shared" si="4"/>
        <v>423.24</v>
      </c>
      <c r="S21" s="24">
        <f t="shared" si="4"/>
        <v>0.285362</v>
      </c>
      <c r="T21" s="30">
        <f t="shared" si="4"/>
        <v>423.76600000000002</v>
      </c>
      <c r="U21" s="49">
        <f t="shared" si="4"/>
        <v>0.478433</v>
      </c>
      <c r="V21" s="50">
        <f t="shared" si="5"/>
        <v>0.47958723453433627</v>
      </c>
    </row>
    <row r="22" spans="2:22" x14ac:dyDescent="0.6">
      <c r="B22" s="2">
        <v>433.74599999999998</v>
      </c>
      <c r="C22" s="1">
        <v>211.3</v>
      </c>
      <c r="D22" s="2"/>
      <c r="E22" s="1"/>
      <c r="F22" s="2">
        <v>434.52</v>
      </c>
      <c r="G22" s="1">
        <v>-122.732</v>
      </c>
      <c r="H22" s="2">
        <v>433.65</v>
      </c>
      <c r="I22" s="1">
        <v>0.28773100000000001</v>
      </c>
      <c r="J22" s="48">
        <v>433.89600000000002</v>
      </c>
      <c r="K22" s="48">
        <v>0.47887299999999999</v>
      </c>
      <c r="N22" s="30">
        <f t="shared" si="0"/>
        <v>433.74599999999998</v>
      </c>
      <c r="O22" s="21">
        <f t="shared" si="1"/>
        <v>21130</v>
      </c>
      <c r="P22" s="30">
        <f t="shared" si="2"/>
        <v>434.52</v>
      </c>
      <c r="Q22" s="17">
        <f t="shared" si="3"/>
        <v>-1.2273199999999999E-4</v>
      </c>
      <c r="R22" s="30">
        <f t="shared" si="4"/>
        <v>433.65</v>
      </c>
      <c r="S22" s="24">
        <f t="shared" si="4"/>
        <v>0.28773100000000001</v>
      </c>
      <c r="T22" s="30">
        <f t="shared" si="4"/>
        <v>433.89600000000002</v>
      </c>
      <c r="U22" s="49">
        <f t="shared" si="4"/>
        <v>0.47887299999999999</v>
      </c>
      <c r="V22" s="50">
        <f t="shared" si="5"/>
        <v>0.47997002000712446</v>
      </c>
    </row>
    <row r="23" spans="2:22" x14ac:dyDescent="0.6">
      <c r="B23" s="2">
        <v>443.68</v>
      </c>
      <c r="C23" s="1">
        <v>212.279</v>
      </c>
      <c r="D23" s="2"/>
      <c r="E23" s="1"/>
      <c r="F23" s="2">
        <v>444.46100000000001</v>
      </c>
      <c r="G23" s="1">
        <v>-121.212</v>
      </c>
      <c r="H23" s="2">
        <v>443.803</v>
      </c>
      <c r="I23" s="1">
        <v>0.29097000000000001</v>
      </c>
      <c r="J23" s="2">
        <v>444.02600000000001</v>
      </c>
      <c r="K23" s="1">
        <v>0.475352</v>
      </c>
      <c r="N23" s="30">
        <f t="shared" si="0"/>
        <v>443.68</v>
      </c>
      <c r="O23" s="21">
        <f t="shared" si="1"/>
        <v>21227.9</v>
      </c>
      <c r="P23" s="30">
        <f t="shared" si="2"/>
        <v>444.46100000000001</v>
      </c>
      <c r="Q23" s="17">
        <f t="shared" si="3"/>
        <v>-1.21212E-4</v>
      </c>
      <c r="R23" s="30">
        <f t="shared" si="4"/>
        <v>443.803</v>
      </c>
      <c r="S23" s="24">
        <f t="shared" si="4"/>
        <v>0.29097000000000001</v>
      </c>
      <c r="T23" s="30">
        <f t="shared" si="4"/>
        <v>444.02600000000001</v>
      </c>
      <c r="U23" s="49">
        <f t="shared" si="4"/>
        <v>0.475352</v>
      </c>
      <c r="V23" s="50">
        <f t="shared" si="5"/>
        <v>0.47594684731219633</v>
      </c>
    </row>
    <row r="24" spans="2:22" x14ac:dyDescent="0.6">
      <c r="B24" s="2">
        <v>452.04500000000002</v>
      </c>
      <c r="C24" s="1">
        <v>212.934</v>
      </c>
      <c r="D24" s="2"/>
      <c r="E24" s="1"/>
      <c r="F24" s="2">
        <v>453.09399999999999</v>
      </c>
      <c r="G24" s="1">
        <v>-120.092</v>
      </c>
      <c r="H24" s="2">
        <v>452.13400000000001</v>
      </c>
      <c r="I24" s="1">
        <v>0.29377799999999998</v>
      </c>
      <c r="J24" s="2">
        <v>452.85700000000003</v>
      </c>
      <c r="K24" s="1">
        <v>0.471391</v>
      </c>
      <c r="N24" s="30">
        <f t="shared" si="0"/>
        <v>452.04500000000002</v>
      </c>
      <c r="O24" s="21">
        <f t="shared" si="1"/>
        <v>21293.4</v>
      </c>
      <c r="P24" s="30">
        <f t="shared" si="2"/>
        <v>453.09399999999999</v>
      </c>
      <c r="Q24" s="17">
        <f t="shared" si="3"/>
        <v>-1.2009199999999999E-4</v>
      </c>
      <c r="R24" s="30">
        <f t="shared" si="4"/>
        <v>452.13400000000001</v>
      </c>
      <c r="S24" s="24">
        <f t="shared" si="4"/>
        <v>0.29377799999999998</v>
      </c>
      <c r="T24" s="30">
        <f t="shared" si="4"/>
        <v>452.85700000000003</v>
      </c>
      <c r="U24" s="49">
        <f t="shared" si="4"/>
        <v>0.471391</v>
      </c>
      <c r="V24" s="50">
        <f t="shared" si="5"/>
        <v>0.4733855346299401</v>
      </c>
    </row>
    <row r="25" spans="2:22" x14ac:dyDescent="0.6">
      <c r="B25" s="2">
        <v>462.50200000000001</v>
      </c>
      <c r="C25" s="1">
        <v>213.27099999999999</v>
      </c>
      <c r="D25" s="2"/>
      <c r="E25" s="1"/>
      <c r="F25" s="2">
        <v>463.29700000000003</v>
      </c>
      <c r="G25" s="1">
        <v>-118.251</v>
      </c>
      <c r="H25" s="2">
        <v>462.55</v>
      </c>
      <c r="I25" s="1">
        <v>0.29766799999999999</v>
      </c>
      <c r="J25" s="2">
        <v>462.98700000000002</v>
      </c>
      <c r="K25" s="1">
        <v>0.462588</v>
      </c>
      <c r="N25" s="30">
        <f t="shared" si="0"/>
        <v>462.50200000000001</v>
      </c>
      <c r="O25" s="21">
        <f t="shared" si="1"/>
        <v>21327.1</v>
      </c>
      <c r="P25" s="30">
        <f t="shared" si="2"/>
        <v>463.29700000000003</v>
      </c>
      <c r="Q25" s="17">
        <f t="shared" si="3"/>
        <v>-1.18251E-4</v>
      </c>
      <c r="R25" s="30">
        <f t="shared" si="4"/>
        <v>462.55</v>
      </c>
      <c r="S25" s="24">
        <f t="shared" si="4"/>
        <v>0.29766799999999999</v>
      </c>
      <c r="T25" s="30">
        <f t="shared" si="4"/>
        <v>462.98700000000002</v>
      </c>
      <c r="U25" s="49">
        <f t="shared" si="4"/>
        <v>0.462588</v>
      </c>
      <c r="V25" s="50">
        <f t="shared" si="5"/>
        <v>0.46385057232792082</v>
      </c>
    </row>
    <row r="26" spans="2:22" x14ac:dyDescent="0.6">
      <c r="B26" s="48">
        <v>472.69799999999998</v>
      </c>
      <c r="C26" s="48">
        <v>213.60900000000001</v>
      </c>
      <c r="D26" s="2"/>
      <c r="E26" s="1"/>
      <c r="F26" s="48">
        <v>472.97899999999998</v>
      </c>
      <c r="G26" s="48">
        <v>-116.33</v>
      </c>
      <c r="H26" s="48">
        <v>472.44600000000003</v>
      </c>
      <c r="I26" s="48">
        <v>0.30199399999999998</v>
      </c>
      <c r="J26" s="48">
        <v>473.11700000000002</v>
      </c>
      <c r="K26" s="48">
        <v>0.45202500000000001</v>
      </c>
      <c r="N26" s="30">
        <f t="shared" si="0"/>
        <v>472.69799999999998</v>
      </c>
      <c r="O26" s="21">
        <f t="shared" si="1"/>
        <v>21360.9</v>
      </c>
      <c r="P26" s="30">
        <f t="shared" si="2"/>
        <v>472.97899999999998</v>
      </c>
      <c r="Q26" s="17">
        <f t="shared" si="3"/>
        <v>-1.1632999999999999E-4</v>
      </c>
      <c r="R26" s="30">
        <f t="shared" si="4"/>
        <v>472.44600000000003</v>
      </c>
      <c r="S26" s="24">
        <f t="shared" si="4"/>
        <v>0.30199399999999998</v>
      </c>
      <c r="T26" s="30">
        <f t="shared" si="4"/>
        <v>473.11700000000002</v>
      </c>
      <c r="U26" s="49">
        <f t="shared" si="4"/>
        <v>0.45202500000000001</v>
      </c>
      <c r="V26" s="50">
        <f t="shared" si="5"/>
        <v>0.45286967651554044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305.38099999999997</v>
      </c>
      <c r="E9" s="47">
        <v>22.072500000000002</v>
      </c>
      <c r="F9" s="47">
        <v>305.38099999999997</v>
      </c>
      <c r="G9" s="47">
        <v>76.870800000000003</v>
      </c>
      <c r="H9" s="47">
        <v>300.20299999999997</v>
      </c>
      <c r="I9" s="47">
        <v>0.43648500000000001</v>
      </c>
      <c r="J9" s="47">
        <v>306.24099999999999</v>
      </c>
      <c r="K9" s="47">
        <v>0.18307699999999999</v>
      </c>
      <c r="N9" s="30">
        <f>D9</f>
        <v>305.38099999999997</v>
      </c>
      <c r="O9" s="21">
        <f>1/(E9*10^(-6))</f>
        <v>45305.244082002493</v>
      </c>
      <c r="P9" s="30">
        <f>F9</f>
        <v>305.38099999999997</v>
      </c>
      <c r="Q9" s="17">
        <f>G9*0.000001</f>
        <v>7.6870800000000003E-5</v>
      </c>
      <c r="R9" s="30">
        <f>H9</f>
        <v>300.20299999999997</v>
      </c>
      <c r="S9" s="24">
        <f>I9</f>
        <v>0.43648500000000001</v>
      </c>
      <c r="T9" s="30">
        <f>J9</f>
        <v>306.24099999999999</v>
      </c>
      <c r="U9" s="24">
        <f>K9</f>
        <v>0.18307699999999999</v>
      </c>
      <c r="V9" s="22">
        <f>((O9*(Q9)^2)/S9)*T9</f>
        <v>0.1878301419996718</v>
      </c>
    </row>
    <row r="10" spans="1:22" x14ac:dyDescent="0.6">
      <c r="B10" s="3"/>
      <c r="C10" s="4"/>
      <c r="D10" s="3">
        <v>325.11200000000002</v>
      </c>
      <c r="E10" s="4">
        <v>22.6859</v>
      </c>
      <c r="F10" s="3">
        <v>322.42200000000003</v>
      </c>
      <c r="G10" s="4">
        <v>83.605400000000003</v>
      </c>
      <c r="H10" s="3">
        <v>421.392</v>
      </c>
      <c r="I10" s="4">
        <v>0.45341199999999998</v>
      </c>
      <c r="J10" s="3">
        <v>324.96499999999997</v>
      </c>
      <c r="K10" s="4">
        <v>0.22769200000000001</v>
      </c>
      <c r="N10" s="30">
        <f t="shared" ref="N10:N17" si="0">D10</f>
        <v>325.11200000000002</v>
      </c>
      <c r="O10" s="21">
        <f t="shared" ref="O10:O17" si="1">1/(E10*10^(-6))</f>
        <v>44080.243675587044</v>
      </c>
      <c r="P10" s="30">
        <f t="shared" ref="P10:P18" si="2">F10</f>
        <v>322.42200000000003</v>
      </c>
      <c r="Q10" s="17">
        <f t="shared" ref="Q10:Q18" si="3">G10*0.000001</f>
        <v>8.3605399999999997E-5</v>
      </c>
      <c r="R10" s="30">
        <f t="shared" ref="R10:U18" si="4">H10</f>
        <v>421.392</v>
      </c>
      <c r="S10" s="24">
        <f t="shared" si="4"/>
        <v>0.45341199999999998</v>
      </c>
      <c r="T10" s="30">
        <f t="shared" si="4"/>
        <v>324.96499999999997</v>
      </c>
      <c r="U10" s="24">
        <f t="shared" si="4"/>
        <v>0.22769200000000001</v>
      </c>
    </row>
    <row r="11" spans="1:22" x14ac:dyDescent="0.6">
      <c r="B11" s="2"/>
      <c r="C11" s="1"/>
      <c r="D11" s="2">
        <v>372.64600000000002</v>
      </c>
      <c r="E11" s="1">
        <v>24.730499999999999</v>
      </c>
      <c r="F11" s="2">
        <v>372.64600000000002</v>
      </c>
      <c r="G11" s="1">
        <v>91.836699999999993</v>
      </c>
      <c r="H11" s="2">
        <v>522.22500000000002</v>
      </c>
      <c r="I11" s="1">
        <v>0.49304399999999998</v>
      </c>
      <c r="J11" s="2">
        <v>371.48899999999998</v>
      </c>
      <c r="K11" s="1">
        <v>0.29230800000000001</v>
      </c>
      <c r="N11" s="30">
        <f t="shared" si="0"/>
        <v>372.64600000000002</v>
      </c>
      <c r="O11" s="21">
        <f t="shared" si="1"/>
        <v>40435.898991124319</v>
      </c>
      <c r="P11" s="30">
        <f t="shared" si="2"/>
        <v>372.64600000000002</v>
      </c>
      <c r="Q11" s="17">
        <f t="shared" si="3"/>
        <v>9.1836699999999988E-5</v>
      </c>
      <c r="R11" s="30">
        <f t="shared" si="4"/>
        <v>522.22500000000002</v>
      </c>
      <c r="S11" s="24">
        <f t="shared" si="4"/>
        <v>0.49304399999999998</v>
      </c>
      <c r="T11" s="30">
        <f t="shared" si="4"/>
        <v>371.48899999999998</v>
      </c>
      <c r="U11" s="24">
        <f t="shared" si="4"/>
        <v>0.29230800000000001</v>
      </c>
    </row>
    <row r="12" spans="1:22" x14ac:dyDescent="0.6">
      <c r="B12" s="2"/>
      <c r="C12" s="1"/>
      <c r="D12" s="2">
        <v>422.87</v>
      </c>
      <c r="E12" s="1">
        <v>26.570599999999999</v>
      </c>
      <c r="F12" s="2">
        <v>421.07600000000002</v>
      </c>
      <c r="G12" s="1">
        <v>105.68</v>
      </c>
      <c r="H12" s="2">
        <v>622.05799999999999</v>
      </c>
      <c r="I12" s="1">
        <v>0.57322499999999998</v>
      </c>
      <c r="J12" s="2">
        <v>421.41800000000001</v>
      </c>
      <c r="K12" s="1">
        <v>0.38461499999999998</v>
      </c>
      <c r="N12" s="30">
        <f t="shared" si="0"/>
        <v>422.87</v>
      </c>
      <c r="O12" s="21">
        <f t="shared" si="1"/>
        <v>37635.582184820814</v>
      </c>
      <c r="P12" s="30">
        <f t="shared" si="2"/>
        <v>421.07600000000002</v>
      </c>
      <c r="Q12" s="17">
        <f t="shared" si="3"/>
        <v>1.0568E-4</v>
      </c>
      <c r="R12" s="30">
        <f t="shared" si="4"/>
        <v>622.05799999999999</v>
      </c>
      <c r="S12" s="24">
        <f t="shared" si="4"/>
        <v>0.57322499999999998</v>
      </c>
      <c r="T12" s="30">
        <f t="shared" si="4"/>
        <v>421.41800000000001</v>
      </c>
      <c r="U12" s="24">
        <f t="shared" si="4"/>
        <v>0.38461499999999998</v>
      </c>
      <c r="V12" s="22">
        <f>((O12*(Q12)^2)/S10)*T12</f>
        <v>0.3906648338122759</v>
      </c>
    </row>
    <row r="13" spans="1:22" x14ac:dyDescent="0.6">
      <c r="B13" s="2"/>
      <c r="C13" s="1"/>
      <c r="D13" s="2">
        <v>468.61</v>
      </c>
      <c r="E13" s="1">
        <v>29.1264</v>
      </c>
      <c r="F13" s="2">
        <v>466.81599999999997</v>
      </c>
      <c r="G13" s="1">
        <v>116.53100000000001</v>
      </c>
      <c r="H13" s="48">
        <v>722.89599999999996</v>
      </c>
      <c r="I13" s="48">
        <v>0.62186600000000003</v>
      </c>
      <c r="J13" s="2">
        <v>469.07799999999997</v>
      </c>
      <c r="K13" s="1">
        <v>0.45538499999999998</v>
      </c>
      <c r="N13" s="30">
        <f t="shared" si="0"/>
        <v>468.61</v>
      </c>
      <c r="O13" s="21">
        <f t="shared" si="1"/>
        <v>34333.113601406287</v>
      </c>
      <c r="P13" s="30">
        <f t="shared" si="2"/>
        <v>466.81599999999997</v>
      </c>
      <c r="Q13" s="17">
        <f t="shared" si="3"/>
        <v>1.16531E-4</v>
      </c>
      <c r="R13" s="30">
        <f t="shared" si="4"/>
        <v>722.89599999999996</v>
      </c>
      <c r="S13" s="24">
        <f t="shared" si="4"/>
        <v>0.62186600000000003</v>
      </c>
      <c r="T13" s="30">
        <f t="shared" si="4"/>
        <v>469.07799999999997</v>
      </c>
      <c r="U13" s="24">
        <f t="shared" si="4"/>
        <v>0.45538499999999998</v>
      </c>
    </row>
    <row r="14" spans="1:22" x14ac:dyDescent="0.6">
      <c r="B14" s="2"/>
      <c r="C14" s="1"/>
      <c r="D14" s="2">
        <v>517.04</v>
      </c>
      <c r="E14" s="1">
        <v>31.682200000000002</v>
      </c>
      <c r="F14" s="2">
        <v>517.93700000000001</v>
      </c>
      <c r="G14" s="1">
        <v>130</v>
      </c>
      <c r="H14" s="2"/>
      <c r="I14" s="1"/>
      <c r="J14" s="2">
        <v>516.73800000000006</v>
      </c>
      <c r="K14" s="1">
        <v>0.532308</v>
      </c>
      <c r="N14" s="30">
        <f t="shared" si="0"/>
        <v>517.04</v>
      </c>
      <c r="O14" s="21">
        <f t="shared" si="1"/>
        <v>31563.464658388621</v>
      </c>
      <c r="P14" s="30">
        <f t="shared" si="2"/>
        <v>517.93700000000001</v>
      </c>
      <c r="Q14" s="17">
        <f t="shared" si="3"/>
        <v>1.2999999999999999E-4</v>
      </c>
      <c r="R14" s="30"/>
      <c r="S14" s="24"/>
      <c r="T14" s="30">
        <f t="shared" si="4"/>
        <v>516.73800000000006</v>
      </c>
      <c r="U14" s="24">
        <f t="shared" si="4"/>
        <v>0.532308</v>
      </c>
      <c r="V14" s="22">
        <f>((O14*(Q14)^2)/S11)*T14</f>
        <v>0.55905700718581797</v>
      </c>
    </row>
    <row r="15" spans="1:22" x14ac:dyDescent="0.6">
      <c r="B15" s="2"/>
      <c r="C15" s="1"/>
      <c r="D15" s="2">
        <v>566.36800000000005</v>
      </c>
      <c r="E15" s="1">
        <v>33.011200000000002</v>
      </c>
      <c r="F15" s="2">
        <v>564.57399999999996</v>
      </c>
      <c r="G15" s="1">
        <v>138.60499999999999</v>
      </c>
      <c r="H15" s="2"/>
      <c r="I15" s="1"/>
      <c r="J15" s="48">
        <v>566.66700000000003</v>
      </c>
      <c r="K15" s="48">
        <v>0.60461500000000001</v>
      </c>
      <c r="N15" s="30">
        <f t="shared" si="0"/>
        <v>566.36800000000005</v>
      </c>
      <c r="O15" s="21">
        <f t="shared" si="1"/>
        <v>30292.749127568826</v>
      </c>
      <c r="P15" s="30">
        <f t="shared" si="2"/>
        <v>564.57399999999996</v>
      </c>
      <c r="Q15" s="17">
        <f t="shared" si="3"/>
        <v>1.3860499999999998E-4</v>
      </c>
      <c r="R15" s="30"/>
      <c r="S15" s="24"/>
      <c r="T15" s="30">
        <f t="shared" si="4"/>
        <v>566.66700000000003</v>
      </c>
      <c r="U15" s="24">
        <f t="shared" si="4"/>
        <v>0.60461500000000001</v>
      </c>
    </row>
    <row r="16" spans="1:22" x14ac:dyDescent="0.6">
      <c r="B16" s="2"/>
      <c r="C16" s="1"/>
      <c r="D16" s="2">
        <v>614.798</v>
      </c>
      <c r="E16" s="1">
        <v>36.180300000000003</v>
      </c>
      <c r="F16" s="2">
        <v>612.10799999999995</v>
      </c>
      <c r="G16" s="1">
        <v>141.59899999999999</v>
      </c>
      <c r="H16" s="2"/>
      <c r="I16" s="1"/>
      <c r="J16" s="48">
        <v>614.89400000000001</v>
      </c>
      <c r="K16" s="48">
        <v>0.60615399999999997</v>
      </c>
      <c r="N16" s="30">
        <f t="shared" si="0"/>
        <v>614.798</v>
      </c>
      <c r="O16" s="21">
        <f t="shared" si="1"/>
        <v>27639.35069637344</v>
      </c>
      <c r="P16" s="30">
        <f t="shared" si="2"/>
        <v>612.10799999999995</v>
      </c>
      <c r="Q16" s="17">
        <f t="shared" si="3"/>
        <v>1.4159899999999998E-4</v>
      </c>
      <c r="R16" s="30"/>
      <c r="S16" s="24"/>
      <c r="T16" s="30">
        <f t="shared" si="4"/>
        <v>614.89400000000001</v>
      </c>
      <c r="U16" s="24">
        <f t="shared" si="4"/>
        <v>0.60615399999999997</v>
      </c>
      <c r="V16" s="22">
        <f>((O16*(Q16)^2)/S12)*T16</f>
        <v>0.59446096383663316</v>
      </c>
    </row>
    <row r="17" spans="2:22" x14ac:dyDescent="0.6">
      <c r="B17" s="2"/>
      <c r="C17" s="1"/>
      <c r="D17" s="2">
        <v>664.12599999999998</v>
      </c>
      <c r="E17" s="1">
        <v>35.6691</v>
      </c>
      <c r="F17" s="2">
        <v>661.43499999999995</v>
      </c>
      <c r="G17" s="1">
        <v>140.476</v>
      </c>
      <c r="H17" s="2"/>
      <c r="I17" s="1"/>
      <c r="J17" s="48">
        <v>662.553</v>
      </c>
      <c r="K17" s="48">
        <v>0.616923</v>
      </c>
      <c r="N17" s="30">
        <f t="shared" si="0"/>
        <v>664.12599999999998</v>
      </c>
      <c r="O17" s="21">
        <f t="shared" si="1"/>
        <v>28035.470477247814</v>
      </c>
      <c r="P17" s="30">
        <f t="shared" si="2"/>
        <v>661.43499999999995</v>
      </c>
      <c r="Q17" s="17">
        <f t="shared" si="3"/>
        <v>1.40476E-4</v>
      </c>
      <c r="R17" s="30"/>
      <c r="S17" s="24"/>
      <c r="T17" s="30">
        <f t="shared" si="4"/>
        <v>662.553</v>
      </c>
      <c r="U17" s="24">
        <f t="shared" si="4"/>
        <v>0.616923</v>
      </c>
      <c r="V17"/>
    </row>
    <row r="18" spans="2:22" x14ac:dyDescent="0.6">
      <c r="B18" s="2"/>
      <c r="C18" s="1"/>
      <c r="D18" s="48">
        <v>711.65899999999999</v>
      </c>
      <c r="E18" s="48">
        <v>34.1357</v>
      </c>
      <c r="F18" s="48">
        <v>710.76199999999994</v>
      </c>
      <c r="G18" s="48">
        <v>150.20400000000001</v>
      </c>
      <c r="H18" s="2"/>
      <c r="I18" s="1"/>
      <c r="J18" s="48">
        <v>710.78</v>
      </c>
      <c r="K18" s="48">
        <v>0.74769200000000002</v>
      </c>
      <c r="N18" s="30">
        <f>D18</f>
        <v>711.65899999999999</v>
      </c>
      <c r="O18" s="21">
        <f>1/(E18*10^(-6))</f>
        <v>29294.843814540203</v>
      </c>
      <c r="P18" s="30">
        <f t="shared" si="2"/>
        <v>710.76199999999994</v>
      </c>
      <c r="Q18" s="17">
        <f t="shared" si="3"/>
        <v>1.50204E-4</v>
      </c>
      <c r="R18" s="30"/>
      <c r="S18" s="24"/>
      <c r="T18" s="30">
        <f t="shared" si="4"/>
        <v>710.78</v>
      </c>
      <c r="U18" s="24">
        <f t="shared" si="4"/>
        <v>0.74769200000000002</v>
      </c>
      <c r="V18" s="22">
        <f>((O18*(Q18)^2)/S13)*T18</f>
        <v>0.75542711605802471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V58"/>
  <sheetViews>
    <sheetView topLeftCell="A19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2">
        <v>304.03399999999999</v>
      </c>
      <c r="C9" s="1">
        <v>2.8696599999999999E-2</v>
      </c>
      <c r="D9" s="2"/>
      <c r="E9" s="1"/>
      <c r="F9" s="2">
        <v>306.52600000000001</v>
      </c>
      <c r="G9" s="1">
        <v>531.46799999999996</v>
      </c>
      <c r="H9" s="2">
        <v>298.154</v>
      </c>
      <c r="I9" s="1">
        <v>1.62747</v>
      </c>
      <c r="J9" s="2">
        <v>313.98200000000003</v>
      </c>
      <c r="K9" s="1">
        <v>4.0388000000000004E-3</v>
      </c>
      <c r="N9" s="30">
        <f>B9</f>
        <v>304.03399999999999</v>
      </c>
      <c r="O9" s="59">
        <f t="shared" ref="O9:O22" si="0">O10</f>
        <v>253.83399999999997</v>
      </c>
      <c r="P9" s="30">
        <f>F9</f>
        <v>306.52600000000001</v>
      </c>
      <c r="Q9" s="17">
        <f>G9*0.000001</f>
        <v>5.3146799999999989E-4</v>
      </c>
      <c r="R9" s="30">
        <f>H9</f>
        <v>298.154</v>
      </c>
      <c r="S9" s="24">
        <f>I9</f>
        <v>1.62747</v>
      </c>
      <c r="T9" s="30">
        <f>J9</f>
        <v>313.98200000000003</v>
      </c>
      <c r="U9" s="24">
        <f>K9</f>
        <v>4.0388000000000004E-3</v>
      </c>
      <c r="V9" s="50">
        <f>((O9*(Q9)^2)/S9)*T9</f>
        <v>1.3832344426911967E-2</v>
      </c>
    </row>
    <row r="10" spans="1:22" x14ac:dyDescent="0.6">
      <c r="B10" s="2">
        <v>312.59100000000001</v>
      </c>
      <c r="C10" s="1">
        <v>3.5531600000000001</v>
      </c>
      <c r="D10" s="2"/>
      <c r="E10" s="1"/>
      <c r="F10" s="2">
        <v>312.00200000000001</v>
      </c>
      <c r="G10" s="1">
        <v>542.04300000000001</v>
      </c>
      <c r="H10" s="2">
        <v>316.61500000000001</v>
      </c>
      <c r="I10" s="1">
        <v>1.5791200000000001</v>
      </c>
      <c r="J10" s="2">
        <v>323.31299999999999</v>
      </c>
      <c r="K10" s="1">
        <v>4.7275099999999999E-3</v>
      </c>
      <c r="N10" s="30">
        <f t="shared" ref="N10:N30" si="1">B10</f>
        <v>312.59100000000001</v>
      </c>
      <c r="O10" s="59">
        <f t="shared" si="0"/>
        <v>253.83399999999997</v>
      </c>
      <c r="P10" s="30">
        <f t="shared" ref="P10:P30" si="2">F10</f>
        <v>312.00200000000001</v>
      </c>
      <c r="Q10" s="17">
        <f t="shared" ref="Q10:Q30" si="3">G10*0.000001</f>
        <v>5.4204299999999997E-4</v>
      </c>
      <c r="R10" s="30">
        <f t="shared" ref="R10:U27" si="4">H10</f>
        <v>316.61500000000001</v>
      </c>
      <c r="S10" s="24">
        <f t="shared" si="4"/>
        <v>1.5791200000000001</v>
      </c>
      <c r="T10" s="30">
        <f t="shared" si="4"/>
        <v>323.31299999999999</v>
      </c>
      <c r="U10" s="24">
        <f t="shared" si="4"/>
        <v>4.7275099999999999E-3</v>
      </c>
    </row>
    <row r="11" spans="1:22" x14ac:dyDescent="0.6">
      <c r="B11" s="2">
        <v>321.149</v>
      </c>
      <c r="C11" s="1">
        <v>3.6027200000000001</v>
      </c>
      <c r="D11" s="2"/>
      <c r="E11" s="1"/>
      <c r="F11" s="2">
        <v>315.19400000000002</v>
      </c>
      <c r="G11" s="1">
        <v>554.70899999999995</v>
      </c>
      <c r="H11" s="2">
        <v>338.76900000000001</v>
      </c>
      <c r="I11" s="1">
        <v>1.54176</v>
      </c>
      <c r="J11" s="2">
        <v>339.64299999999997</v>
      </c>
      <c r="K11" s="1">
        <v>4.7638699999999999E-3</v>
      </c>
      <c r="N11" s="30">
        <f t="shared" si="1"/>
        <v>321.149</v>
      </c>
      <c r="O11" s="59">
        <f t="shared" si="0"/>
        <v>253.83399999999997</v>
      </c>
      <c r="P11" s="30">
        <f t="shared" si="2"/>
        <v>315.19400000000002</v>
      </c>
      <c r="Q11" s="17">
        <f t="shared" si="3"/>
        <v>5.5470899999999991E-4</v>
      </c>
      <c r="R11" s="30">
        <f t="shared" si="4"/>
        <v>338.76900000000001</v>
      </c>
      <c r="S11" s="24">
        <f t="shared" si="4"/>
        <v>1.54176</v>
      </c>
      <c r="T11" s="30">
        <f t="shared" si="4"/>
        <v>339.64299999999997</v>
      </c>
      <c r="U11" s="24">
        <f t="shared" si="4"/>
        <v>4.7638699999999999E-3</v>
      </c>
    </row>
    <row r="12" spans="1:22" x14ac:dyDescent="0.6">
      <c r="B12" s="2">
        <v>326.55500000000001</v>
      </c>
      <c r="C12" s="1">
        <v>3.6340300000000001</v>
      </c>
      <c r="D12" s="2"/>
      <c r="E12" s="1"/>
      <c r="F12" s="2">
        <v>320.214</v>
      </c>
      <c r="G12" s="1">
        <v>565.28099999999995</v>
      </c>
      <c r="H12" s="2">
        <v>358.154</v>
      </c>
      <c r="I12" s="1">
        <v>1.5022</v>
      </c>
      <c r="J12" s="2">
        <v>359.24</v>
      </c>
      <c r="K12" s="1">
        <v>2.8036799999999998E-3</v>
      </c>
      <c r="N12" s="30">
        <f t="shared" si="1"/>
        <v>326.55500000000001</v>
      </c>
      <c r="O12" s="59">
        <f t="shared" si="0"/>
        <v>253.83399999999997</v>
      </c>
      <c r="P12" s="30">
        <f t="shared" si="2"/>
        <v>320.214</v>
      </c>
      <c r="Q12" s="17">
        <f t="shared" si="3"/>
        <v>5.6528099999999994E-4</v>
      </c>
      <c r="R12" s="30">
        <f t="shared" si="4"/>
        <v>358.154</v>
      </c>
      <c r="S12" s="24">
        <f t="shared" si="4"/>
        <v>1.5022</v>
      </c>
      <c r="T12" s="30">
        <f t="shared" si="4"/>
        <v>359.24</v>
      </c>
      <c r="U12" s="24">
        <f t="shared" si="4"/>
        <v>2.8036799999999998E-3</v>
      </c>
    </row>
    <row r="13" spans="1:22" x14ac:dyDescent="0.6">
      <c r="B13" s="2">
        <v>336.916</v>
      </c>
      <c r="C13" s="1">
        <v>1.95658</v>
      </c>
      <c r="D13" s="2"/>
      <c r="E13" s="1"/>
      <c r="F13" s="2">
        <v>324.77999999999997</v>
      </c>
      <c r="G13" s="1">
        <v>565.31299999999999</v>
      </c>
      <c r="H13" s="2">
        <v>376.61500000000001</v>
      </c>
      <c r="I13" s="1">
        <v>1.4824200000000001</v>
      </c>
      <c r="J13" s="2">
        <v>377.43599999999998</v>
      </c>
      <c r="K13" s="1">
        <v>2.8441899999999999E-3</v>
      </c>
      <c r="N13" s="30">
        <f t="shared" si="1"/>
        <v>336.916</v>
      </c>
      <c r="O13" s="59">
        <f t="shared" si="0"/>
        <v>253.83399999999997</v>
      </c>
      <c r="P13" s="30">
        <f t="shared" si="2"/>
        <v>324.77999999999997</v>
      </c>
      <c r="Q13" s="17">
        <f t="shared" si="3"/>
        <v>5.6531300000000001E-4</v>
      </c>
      <c r="R13" s="30">
        <f t="shared" si="4"/>
        <v>376.61500000000001</v>
      </c>
      <c r="S13" s="24">
        <f t="shared" si="4"/>
        <v>1.4824200000000001</v>
      </c>
      <c r="T13" s="30">
        <f t="shared" si="4"/>
        <v>377.43599999999998</v>
      </c>
      <c r="U13" s="24">
        <f t="shared" si="4"/>
        <v>2.8441899999999999E-3</v>
      </c>
    </row>
    <row r="14" spans="1:22" x14ac:dyDescent="0.6">
      <c r="B14" s="2">
        <v>344.57400000000001</v>
      </c>
      <c r="C14" s="1">
        <v>2.0009299999999999</v>
      </c>
      <c r="D14" s="2"/>
      <c r="E14" s="1"/>
      <c r="F14" s="2">
        <v>334.82299999999998</v>
      </c>
      <c r="G14" s="1">
        <v>571.70500000000004</v>
      </c>
      <c r="H14" s="2">
        <v>397.846</v>
      </c>
      <c r="I14" s="1">
        <v>1.4538500000000001</v>
      </c>
      <c r="J14" s="2">
        <v>395.63200000000001</v>
      </c>
      <c r="K14" s="1">
        <v>2.88471E-3</v>
      </c>
      <c r="N14" s="30">
        <f t="shared" si="1"/>
        <v>344.57400000000001</v>
      </c>
      <c r="O14" s="59">
        <f t="shared" si="0"/>
        <v>253.83399999999997</v>
      </c>
      <c r="P14" s="30">
        <f t="shared" si="2"/>
        <v>334.82299999999998</v>
      </c>
      <c r="Q14" s="17">
        <f t="shared" si="3"/>
        <v>5.7170500000000004E-4</v>
      </c>
      <c r="R14" s="30">
        <f t="shared" si="4"/>
        <v>397.846</v>
      </c>
      <c r="S14" s="24">
        <f t="shared" si="4"/>
        <v>1.4538500000000001</v>
      </c>
      <c r="T14" s="30">
        <f t="shared" si="4"/>
        <v>395.63200000000001</v>
      </c>
      <c r="U14" s="24">
        <f t="shared" si="4"/>
        <v>2.88471E-3</v>
      </c>
    </row>
    <row r="15" spans="1:22" x14ac:dyDescent="0.6">
      <c r="B15" s="2">
        <v>354.483</v>
      </c>
      <c r="C15" s="1">
        <v>2.0583300000000002</v>
      </c>
      <c r="D15" s="2"/>
      <c r="E15" s="1"/>
      <c r="F15" s="2">
        <v>341.66800000000001</v>
      </c>
      <c r="G15" s="1">
        <v>584.39700000000005</v>
      </c>
      <c r="H15" s="2">
        <v>417.69200000000001</v>
      </c>
      <c r="I15" s="1">
        <v>1.44286</v>
      </c>
      <c r="J15" s="2">
        <v>414.762</v>
      </c>
      <c r="K15" s="1">
        <v>2.2593600000000002E-3</v>
      </c>
      <c r="N15" s="30">
        <f t="shared" si="1"/>
        <v>354.483</v>
      </c>
      <c r="O15" s="59">
        <f t="shared" si="0"/>
        <v>253.83399999999997</v>
      </c>
      <c r="P15" s="30">
        <f t="shared" si="2"/>
        <v>341.66800000000001</v>
      </c>
      <c r="Q15" s="17">
        <f t="shared" si="3"/>
        <v>5.8439700000000006E-4</v>
      </c>
      <c r="R15" s="30">
        <f t="shared" si="4"/>
        <v>417.69200000000001</v>
      </c>
      <c r="S15" s="24">
        <f t="shared" si="4"/>
        <v>1.44286</v>
      </c>
      <c r="T15" s="30">
        <f t="shared" si="4"/>
        <v>414.762</v>
      </c>
      <c r="U15" s="24">
        <f t="shared" si="4"/>
        <v>2.2593600000000002E-3</v>
      </c>
    </row>
    <row r="16" spans="1:22" x14ac:dyDescent="0.6">
      <c r="B16" s="2">
        <v>362.59100000000001</v>
      </c>
      <c r="C16" s="1">
        <v>2.10528</v>
      </c>
      <c r="D16" s="2"/>
      <c r="E16" s="1"/>
      <c r="F16" s="2">
        <v>354.00200000000001</v>
      </c>
      <c r="G16" s="1">
        <v>569.73299999999995</v>
      </c>
      <c r="H16" s="2">
        <v>437.53800000000001</v>
      </c>
      <c r="I16" s="1">
        <v>1.42967</v>
      </c>
      <c r="J16" s="2">
        <v>434.358</v>
      </c>
      <c r="K16" s="1">
        <v>1.6350500000000001E-3</v>
      </c>
      <c r="N16" s="30">
        <f t="shared" si="1"/>
        <v>362.59100000000001</v>
      </c>
      <c r="O16" s="59">
        <f t="shared" si="0"/>
        <v>253.83399999999997</v>
      </c>
      <c r="P16" s="30">
        <f t="shared" si="2"/>
        <v>354.00200000000001</v>
      </c>
      <c r="Q16" s="17">
        <f t="shared" si="3"/>
        <v>5.6973299999999989E-4</v>
      </c>
      <c r="R16" s="30">
        <f t="shared" si="4"/>
        <v>437.53800000000001</v>
      </c>
      <c r="S16" s="24">
        <f t="shared" si="4"/>
        <v>1.42967</v>
      </c>
      <c r="T16" s="30">
        <f t="shared" si="4"/>
        <v>434.358</v>
      </c>
      <c r="U16" s="24">
        <f t="shared" si="4"/>
        <v>1.6350500000000001E-3</v>
      </c>
    </row>
    <row r="17" spans="2:22" x14ac:dyDescent="0.6">
      <c r="B17" s="2">
        <v>372.952</v>
      </c>
      <c r="C17" s="1">
        <v>2.1652900000000002</v>
      </c>
      <c r="D17" s="2"/>
      <c r="E17" s="1"/>
      <c r="F17" s="2">
        <v>359.48599999999999</v>
      </c>
      <c r="G17" s="1">
        <v>557.12800000000004</v>
      </c>
      <c r="H17" s="2">
        <v>457.38499999999999</v>
      </c>
      <c r="I17" s="1">
        <v>1.4054899999999999</v>
      </c>
      <c r="J17" s="2">
        <v>452.553</v>
      </c>
      <c r="K17" s="1">
        <v>3.0114400000000002E-3</v>
      </c>
      <c r="N17" s="30">
        <f t="shared" si="1"/>
        <v>372.952</v>
      </c>
      <c r="O17" s="59">
        <f t="shared" si="0"/>
        <v>253.83399999999997</v>
      </c>
      <c r="P17" s="30">
        <f t="shared" si="2"/>
        <v>359.48599999999999</v>
      </c>
      <c r="Q17" s="17">
        <f t="shared" si="3"/>
        <v>5.5712800000000005E-4</v>
      </c>
      <c r="R17" s="30">
        <f t="shared" si="4"/>
        <v>457.38499999999999</v>
      </c>
      <c r="S17" s="24">
        <f t="shared" si="4"/>
        <v>1.4054899999999999</v>
      </c>
      <c r="T17" s="30">
        <f t="shared" si="4"/>
        <v>452.553</v>
      </c>
      <c r="U17" s="24">
        <f t="shared" si="4"/>
        <v>3.0114400000000002E-3</v>
      </c>
      <c r="V17"/>
    </row>
    <row r="18" spans="2:22" x14ac:dyDescent="0.6">
      <c r="B18" s="2">
        <v>381.96</v>
      </c>
      <c r="C18" s="1">
        <v>3.9549099999999999</v>
      </c>
      <c r="D18" s="2"/>
      <c r="E18" s="1"/>
      <c r="F18" s="2">
        <v>373.66399999999999</v>
      </c>
      <c r="G18" s="1">
        <v>487.68599999999998</v>
      </c>
      <c r="H18" s="2">
        <v>478.154</v>
      </c>
      <c r="I18" s="1">
        <v>1.39011</v>
      </c>
      <c r="J18" s="2">
        <v>462.351</v>
      </c>
      <c r="K18" s="1">
        <v>2.3653099999999998E-3</v>
      </c>
      <c r="N18" s="30">
        <f t="shared" si="1"/>
        <v>381.96</v>
      </c>
      <c r="O18" s="59">
        <f t="shared" si="0"/>
        <v>253.83399999999997</v>
      </c>
      <c r="P18" s="30">
        <f t="shared" si="2"/>
        <v>373.66399999999999</v>
      </c>
      <c r="Q18" s="17">
        <f t="shared" si="3"/>
        <v>4.8768599999999998E-4</v>
      </c>
      <c r="R18" s="30">
        <f t="shared" si="4"/>
        <v>478.154</v>
      </c>
      <c r="S18" s="24">
        <f t="shared" si="4"/>
        <v>1.39011</v>
      </c>
      <c r="T18" s="30">
        <f t="shared" si="4"/>
        <v>462.351</v>
      </c>
      <c r="U18" s="24">
        <f t="shared" si="4"/>
        <v>2.3653099999999998E-3</v>
      </c>
      <c r="V18"/>
    </row>
    <row r="19" spans="2:22" x14ac:dyDescent="0.6">
      <c r="B19" s="2">
        <v>393.221</v>
      </c>
      <c r="C19" s="1">
        <v>4.02013</v>
      </c>
      <c r="D19" s="2"/>
      <c r="E19" s="1"/>
      <c r="F19" s="2">
        <v>378.69600000000003</v>
      </c>
      <c r="G19" s="1">
        <v>460.327</v>
      </c>
      <c r="H19" s="2">
        <v>497.53800000000001</v>
      </c>
      <c r="I19" s="1">
        <v>1.38791</v>
      </c>
      <c r="J19" s="2">
        <v>471.21699999999998</v>
      </c>
      <c r="K19" s="1">
        <v>1.71711E-3</v>
      </c>
      <c r="N19" s="30">
        <f t="shared" si="1"/>
        <v>393.221</v>
      </c>
      <c r="O19" s="59">
        <f t="shared" si="0"/>
        <v>253.83399999999997</v>
      </c>
      <c r="P19" s="30">
        <f t="shared" si="2"/>
        <v>378.69600000000003</v>
      </c>
      <c r="Q19" s="17">
        <f t="shared" si="3"/>
        <v>4.6032699999999996E-4</v>
      </c>
      <c r="R19" s="30">
        <f t="shared" si="4"/>
        <v>497.53800000000001</v>
      </c>
      <c r="S19" s="24">
        <f t="shared" si="4"/>
        <v>1.38791</v>
      </c>
      <c r="T19" s="30">
        <f t="shared" si="4"/>
        <v>471.21699999999998</v>
      </c>
      <c r="U19" s="24">
        <f t="shared" si="4"/>
        <v>1.71711E-3</v>
      </c>
      <c r="V19"/>
    </row>
    <row r="20" spans="2:22" x14ac:dyDescent="0.6">
      <c r="B20" s="2">
        <v>400.88</v>
      </c>
      <c r="C20" s="1">
        <v>0.589584</v>
      </c>
      <c r="D20" s="2"/>
      <c r="E20" s="1"/>
      <c r="F20" s="2">
        <v>390.59100000000001</v>
      </c>
      <c r="G20" s="1">
        <v>388.762</v>
      </c>
      <c r="H20" s="2">
        <v>518.76900000000001</v>
      </c>
      <c r="I20" s="1">
        <v>1.3791199999999999</v>
      </c>
      <c r="J20" s="2">
        <v>481.01400000000001</v>
      </c>
      <c r="K20" s="1">
        <v>1.7389300000000001E-3</v>
      </c>
      <c r="N20" s="30">
        <f t="shared" si="1"/>
        <v>400.88</v>
      </c>
      <c r="O20" s="59">
        <f t="shared" si="0"/>
        <v>253.83399999999997</v>
      </c>
      <c r="P20" s="30">
        <f t="shared" si="2"/>
        <v>390.59100000000001</v>
      </c>
      <c r="Q20" s="17">
        <f t="shared" si="3"/>
        <v>3.8876199999999996E-4</v>
      </c>
      <c r="R20" s="30">
        <f t="shared" si="4"/>
        <v>518.76900000000001</v>
      </c>
      <c r="S20" s="24">
        <f t="shared" si="4"/>
        <v>1.3791199999999999</v>
      </c>
      <c r="T20" s="30">
        <f t="shared" si="4"/>
        <v>481.01400000000001</v>
      </c>
      <c r="U20" s="24">
        <f t="shared" si="4"/>
        <v>1.7389300000000001E-3</v>
      </c>
      <c r="V20"/>
    </row>
    <row r="21" spans="2:22" x14ac:dyDescent="0.6">
      <c r="B21" s="2">
        <v>413.49299999999999</v>
      </c>
      <c r="C21" s="1">
        <v>0.66263000000000005</v>
      </c>
      <c r="D21" s="2"/>
      <c r="E21" s="1"/>
      <c r="F21" s="2">
        <v>397.904</v>
      </c>
      <c r="G21" s="1">
        <v>367.74099999999999</v>
      </c>
      <c r="H21" s="2">
        <v>537.69200000000001</v>
      </c>
      <c r="I21" s="1">
        <v>1.3791199999999999</v>
      </c>
      <c r="J21" s="2">
        <v>489.87299999999999</v>
      </c>
      <c r="K21" s="1">
        <v>7.1021799999999996E-3</v>
      </c>
      <c r="N21" s="30">
        <f t="shared" si="1"/>
        <v>413.49299999999999</v>
      </c>
      <c r="O21" s="59">
        <f t="shared" si="0"/>
        <v>253.83399999999997</v>
      </c>
      <c r="P21" s="30">
        <f t="shared" si="2"/>
        <v>397.904</v>
      </c>
      <c r="Q21" s="17">
        <f t="shared" si="3"/>
        <v>3.6774099999999999E-4</v>
      </c>
      <c r="R21" s="30">
        <f t="shared" si="4"/>
        <v>537.69200000000001</v>
      </c>
      <c r="S21" s="24">
        <f t="shared" si="4"/>
        <v>1.3791199999999999</v>
      </c>
      <c r="T21" s="30">
        <f t="shared" si="4"/>
        <v>489.87299999999999</v>
      </c>
      <c r="U21" s="24">
        <f t="shared" si="4"/>
        <v>7.1021799999999996E-3</v>
      </c>
      <c r="V21"/>
    </row>
    <row r="22" spans="2:22" x14ac:dyDescent="0.6">
      <c r="B22" s="2">
        <v>419.34899999999999</v>
      </c>
      <c r="C22" s="1">
        <v>0.69654400000000005</v>
      </c>
      <c r="D22" s="2"/>
      <c r="E22" s="1"/>
      <c r="F22" s="2">
        <v>409.79199999999997</v>
      </c>
      <c r="G22" s="1">
        <v>319.35599999999999</v>
      </c>
      <c r="H22" s="2">
        <v>557.53800000000001</v>
      </c>
      <c r="I22" s="1">
        <v>1.4406600000000001</v>
      </c>
      <c r="J22" s="2">
        <v>500.10399999999998</v>
      </c>
      <c r="K22" s="1">
        <v>3.7850200000000001E-2</v>
      </c>
      <c r="N22" s="30">
        <f t="shared" si="1"/>
        <v>419.34899999999999</v>
      </c>
      <c r="O22" s="59">
        <f t="shared" si="0"/>
        <v>253.83399999999997</v>
      </c>
      <c r="P22" s="30">
        <f t="shared" si="2"/>
        <v>409.79199999999997</v>
      </c>
      <c r="Q22" s="17">
        <f t="shared" si="3"/>
        <v>3.1935599999999997E-4</v>
      </c>
      <c r="R22" s="30">
        <f t="shared" si="4"/>
        <v>557.53800000000001</v>
      </c>
      <c r="S22" s="24">
        <f t="shared" si="4"/>
        <v>1.4406600000000001</v>
      </c>
      <c r="T22" s="30">
        <f t="shared" si="4"/>
        <v>500.10399999999998</v>
      </c>
      <c r="U22" s="24">
        <f t="shared" si="4"/>
        <v>3.7850200000000001E-2</v>
      </c>
      <c r="V22" s="22">
        <f>((O31*(Q36)^2)/S19)*T22</f>
        <v>7.685006875740219E-2</v>
      </c>
    </row>
    <row r="23" spans="2:22" x14ac:dyDescent="0.6">
      <c r="B23" s="2">
        <v>431.05900000000003</v>
      </c>
      <c r="C23" s="1">
        <v>4.2392700000000003</v>
      </c>
      <c r="D23" s="2"/>
      <c r="E23" s="1"/>
      <c r="F23" s="2">
        <v>417.10300000000001</v>
      </c>
      <c r="G23" s="1">
        <v>306.76400000000001</v>
      </c>
      <c r="H23" s="2">
        <v>577.846</v>
      </c>
      <c r="I23" s="1">
        <v>1.4780199999999999</v>
      </c>
      <c r="J23" s="2">
        <v>509.35399999999998</v>
      </c>
      <c r="K23" s="1">
        <v>0.11268</v>
      </c>
      <c r="N23" s="30">
        <f t="shared" si="1"/>
        <v>431.05900000000003</v>
      </c>
      <c r="O23" s="59">
        <f>O24</f>
        <v>253.83399999999997</v>
      </c>
      <c r="P23" s="30">
        <f t="shared" si="2"/>
        <v>417.10300000000001</v>
      </c>
      <c r="Q23" s="17">
        <f t="shared" si="3"/>
        <v>3.0676400000000001E-4</v>
      </c>
      <c r="R23" s="30">
        <f t="shared" si="4"/>
        <v>577.846</v>
      </c>
      <c r="S23" s="24">
        <f t="shared" si="4"/>
        <v>1.4780199999999999</v>
      </c>
      <c r="T23" s="30">
        <f t="shared" si="4"/>
        <v>509.35399999999998</v>
      </c>
      <c r="U23" s="24">
        <f t="shared" si="4"/>
        <v>0.11268</v>
      </c>
      <c r="V23" s="22">
        <f>((O32*(Q37)^2)/S20)*T23</f>
        <v>0.11548701759144604</v>
      </c>
    </row>
    <row r="24" spans="2:22" x14ac:dyDescent="0.6">
      <c r="B24" s="2">
        <v>437.36599999999999</v>
      </c>
      <c r="C24" s="1">
        <v>2.5383399999999998</v>
      </c>
      <c r="D24" s="2"/>
      <c r="E24" s="1"/>
      <c r="F24" s="2">
        <v>428.53699999999998</v>
      </c>
      <c r="G24" s="1">
        <v>247.84</v>
      </c>
      <c r="H24" s="2">
        <v>596.76900000000001</v>
      </c>
      <c r="I24" s="1">
        <v>1.57473</v>
      </c>
      <c r="J24" s="2">
        <v>518.16300000000001</v>
      </c>
      <c r="K24" s="1">
        <v>0.164131</v>
      </c>
      <c r="N24" s="30">
        <f t="shared" si="1"/>
        <v>437.36599999999999</v>
      </c>
      <c r="O24" s="59">
        <f t="shared" ref="O24:O30" si="5">C24*100</f>
        <v>253.83399999999997</v>
      </c>
      <c r="P24" s="30">
        <f t="shared" si="2"/>
        <v>428.53699999999998</v>
      </c>
      <c r="Q24" s="17">
        <f t="shared" si="3"/>
        <v>2.4783999999999999E-4</v>
      </c>
      <c r="R24" s="30">
        <f t="shared" si="4"/>
        <v>596.76900000000001</v>
      </c>
      <c r="S24" s="24">
        <f t="shared" si="4"/>
        <v>1.57473</v>
      </c>
      <c r="T24" s="30">
        <f t="shared" si="4"/>
        <v>518.16300000000001</v>
      </c>
      <c r="U24" s="24">
        <f t="shared" si="4"/>
        <v>0.164131</v>
      </c>
      <c r="V24"/>
    </row>
    <row r="25" spans="2:22" x14ac:dyDescent="0.6">
      <c r="B25" s="2">
        <v>445.024</v>
      </c>
      <c r="C25" s="1">
        <v>2.5826899999999999</v>
      </c>
      <c r="D25" s="2"/>
      <c r="E25" s="1"/>
      <c r="F25" s="2">
        <v>435.39600000000002</v>
      </c>
      <c r="G25" s="1">
        <v>220.49299999999999</v>
      </c>
      <c r="H25" s="2"/>
      <c r="I25" s="1"/>
      <c r="J25" s="2">
        <v>527.91099999999994</v>
      </c>
      <c r="K25" s="1">
        <v>0.20957300000000001</v>
      </c>
      <c r="N25" s="30">
        <f t="shared" si="1"/>
        <v>445.024</v>
      </c>
      <c r="O25" s="59">
        <f t="shared" si="5"/>
        <v>258.26900000000001</v>
      </c>
      <c r="P25" s="30">
        <f t="shared" si="2"/>
        <v>435.39600000000002</v>
      </c>
      <c r="Q25" s="17">
        <f t="shared" si="3"/>
        <v>2.2049299999999999E-4</v>
      </c>
      <c r="R25" s="30"/>
      <c r="S25" s="24"/>
      <c r="T25" s="30">
        <f t="shared" si="4"/>
        <v>527.91099999999994</v>
      </c>
      <c r="U25" s="24">
        <f t="shared" si="4"/>
        <v>0.20957300000000001</v>
      </c>
      <c r="V25"/>
    </row>
    <row r="26" spans="2:22" x14ac:dyDescent="0.6">
      <c r="B26" s="2">
        <v>454.03300000000002</v>
      </c>
      <c r="C26" s="1">
        <v>2.6348699999999998</v>
      </c>
      <c r="D26" s="2"/>
      <c r="E26" s="1"/>
      <c r="F26" s="2">
        <v>447.28899999999999</v>
      </c>
      <c r="G26" s="1">
        <v>157.358</v>
      </c>
      <c r="H26" s="2"/>
      <c r="I26" s="1"/>
      <c r="J26" s="2">
        <v>537.66099999999994</v>
      </c>
      <c r="K26" s="1">
        <v>0.25367899999999999</v>
      </c>
      <c r="N26" s="30">
        <f t="shared" si="1"/>
        <v>454.03300000000002</v>
      </c>
      <c r="O26" s="59">
        <f t="shared" si="5"/>
        <v>263.48699999999997</v>
      </c>
      <c r="P26" s="30">
        <f t="shared" si="2"/>
        <v>447.28899999999999</v>
      </c>
      <c r="Q26" s="17">
        <f t="shared" si="3"/>
        <v>1.5735799999999999E-4</v>
      </c>
      <c r="R26" s="30"/>
      <c r="S26" s="24"/>
      <c r="T26" s="30">
        <f t="shared" si="4"/>
        <v>537.66099999999994</v>
      </c>
      <c r="U26" s="24">
        <f t="shared" si="4"/>
        <v>0.25367899999999999</v>
      </c>
      <c r="V26"/>
    </row>
    <row r="27" spans="2:22" x14ac:dyDescent="0.6">
      <c r="B27" s="2">
        <v>461.69</v>
      </c>
      <c r="C27" s="1">
        <v>2.6792199999999999</v>
      </c>
      <c r="D27" s="2"/>
      <c r="E27" s="1"/>
      <c r="F27" s="2">
        <v>454.60199999999998</v>
      </c>
      <c r="G27" s="1">
        <v>134.22900000000001</v>
      </c>
      <c r="H27" s="2"/>
      <c r="I27" s="1"/>
      <c r="J27" s="2">
        <v>546.952</v>
      </c>
      <c r="K27" s="1">
        <v>0.29110399999999997</v>
      </c>
      <c r="N27" s="30">
        <f t="shared" si="1"/>
        <v>461.69</v>
      </c>
      <c r="O27" s="59">
        <f t="shared" si="5"/>
        <v>267.92199999999997</v>
      </c>
      <c r="P27" s="30">
        <f t="shared" si="2"/>
        <v>454.60199999999998</v>
      </c>
      <c r="Q27" s="17">
        <f t="shared" si="3"/>
        <v>1.3422900000000001E-4</v>
      </c>
      <c r="R27" s="30"/>
      <c r="S27" s="24"/>
      <c r="T27" s="30">
        <f t="shared" si="4"/>
        <v>546.952</v>
      </c>
      <c r="U27" s="24">
        <f t="shared" si="4"/>
        <v>0.29110399999999997</v>
      </c>
      <c r="V27"/>
    </row>
    <row r="28" spans="2:22" x14ac:dyDescent="0.6">
      <c r="B28" s="2">
        <v>472.95100000000002</v>
      </c>
      <c r="C28" s="1">
        <v>4.4818800000000003</v>
      </c>
      <c r="D28" s="2"/>
      <c r="E28" s="1"/>
      <c r="F28" s="2">
        <v>460.553</v>
      </c>
      <c r="G28" s="1">
        <v>90.017600000000002</v>
      </c>
      <c r="H28" s="2"/>
      <c r="I28" s="1"/>
      <c r="J28" s="2">
        <v>555.77700000000004</v>
      </c>
      <c r="K28" s="1">
        <v>0.32719199999999998</v>
      </c>
      <c r="N28" s="30">
        <f t="shared" si="1"/>
        <v>472.95100000000002</v>
      </c>
      <c r="O28" s="21">
        <f t="shared" si="5"/>
        <v>448.18800000000005</v>
      </c>
      <c r="P28" s="30">
        <f t="shared" si="2"/>
        <v>460.553</v>
      </c>
      <c r="Q28" s="17">
        <f t="shared" si="3"/>
        <v>9.0017600000000004E-5</v>
      </c>
      <c r="R28" s="30"/>
      <c r="S28" s="24"/>
      <c r="T28" s="30">
        <f t="shared" ref="T28:U30" si="6">J28</f>
        <v>555.77700000000004</v>
      </c>
      <c r="U28" s="24">
        <f t="shared" si="6"/>
        <v>0.32719199999999998</v>
      </c>
      <c r="V28"/>
    </row>
    <row r="29" spans="2:22" x14ac:dyDescent="0.6">
      <c r="B29" s="2">
        <v>483.31099999999998</v>
      </c>
      <c r="C29" s="1">
        <v>6.2793299999999999</v>
      </c>
      <c r="D29" s="2"/>
      <c r="E29" s="1"/>
      <c r="F29" s="2">
        <v>466.51100000000002</v>
      </c>
      <c r="G29" s="1">
        <v>24.7332</v>
      </c>
      <c r="H29" s="2"/>
      <c r="I29" s="1"/>
      <c r="J29" s="2">
        <v>566.02</v>
      </c>
      <c r="K29" s="1">
        <v>0.34725299999999998</v>
      </c>
      <c r="N29" s="30">
        <f t="shared" si="1"/>
        <v>483.31099999999998</v>
      </c>
      <c r="O29" s="21">
        <f t="shared" si="5"/>
        <v>627.93299999999999</v>
      </c>
      <c r="P29" s="30">
        <f t="shared" si="2"/>
        <v>466.51100000000002</v>
      </c>
      <c r="Q29" s="17">
        <f t="shared" si="3"/>
        <v>2.4733199999999999E-5</v>
      </c>
      <c r="R29" s="30"/>
      <c r="S29" s="24"/>
      <c r="T29" s="30">
        <f t="shared" si="6"/>
        <v>566.02</v>
      </c>
      <c r="U29" s="24">
        <f t="shared" si="6"/>
        <v>0.34725299999999998</v>
      </c>
      <c r="V29"/>
    </row>
    <row r="30" spans="2:22" x14ac:dyDescent="0.6">
      <c r="B30" s="2">
        <v>491.41699999999997</v>
      </c>
      <c r="C30" s="1">
        <v>9.8011800000000004</v>
      </c>
      <c r="D30" s="2"/>
      <c r="E30" s="1"/>
      <c r="F30" s="2">
        <v>473.83699999999999</v>
      </c>
      <c r="G30" s="1">
        <v>-38.434199999999997</v>
      </c>
      <c r="H30" s="2"/>
      <c r="I30" s="1"/>
      <c r="J30" s="2">
        <v>575.80600000000004</v>
      </c>
      <c r="K30" s="1">
        <v>0.357962</v>
      </c>
      <c r="N30" s="31">
        <f t="shared" si="1"/>
        <v>491.41699999999997</v>
      </c>
      <c r="O30" s="34">
        <f t="shared" si="5"/>
        <v>980.11800000000005</v>
      </c>
      <c r="P30" s="31">
        <f t="shared" si="2"/>
        <v>473.83699999999999</v>
      </c>
      <c r="Q30" s="35">
        <f t="shared" si="3"/>
        <v>-3.8434199999999992E-5</v>
      </c>
      <c r="R30" s="31"/>
      <c r="S30" s="25"/>
      <c r="T30" s="31">
        <f t="shared" si="6"/>
        <v>575.80600000000004</v>
      </c>
      <c r="U30" s="25">
        <f t="shared" si="6"/>
        <v>0.357962</v>
      </c>
      <c r="V30"/>
    </row>
    <row r="31" spans="2:22" x14ac:dyDescent="0.6">
      <c r="B31" s="2">
        <v>497.27</v>
      </c>
      <c r="C31" s="1">
        <v>16.7849</v>
      </c>
      <c r="D31" s="2"/>
      <c r="E31" s="1"/>
      <c r="F31" s="2">
        <v>480.70400000000001</v>
      </c>
      <c r="G31" s="1">
        <v>-91.068399999999997</v>
      </c>
      <c r="H31" s="2"/>
      <c r="I31" s="1"/>
      <c r="J31" s="2">
        <v>584.67200000000003</v>
      </c>
      <c r="K31" s="1">
        <v>0.35731400000000002</v>
      </c>
      <c r="N31" s="31">
        <f t="shared" ref="N31:N58" si="7">B31</f>
        <v>497.27</v>
      </c>
      <c r="O31" s="34">
        <f t="shared" ref="O31:O58" si="8">C31*100</f>
        <v>1678.49</v>
      </c>
      <c r="P31" s="31">
        <f t="shared" ref="P31:P56" si="9">F31</f>
        <v>480.70400000000001</v>
      </c>
      <c r="Q31" s="35">
        <f t="shared" ref="Q31:Q56" si="10">G31*0.000001</f>
        <v>-9.106839999999999E-5</v>
      </c>
      <c r="R31" s="31"/>
      <c r="S31" s="25"/>
      <c r="T31" s="31">
        <f t="shared" ref="T31:T36" si="11">J31</f>
        <v>584.67200000000003</v>
      </c>
      <c r="U31" s="25">
        <f t="shared" ref="U31:U36" si="12">K31</f>
        <v>0.35731400000000002</v>
      </c>
    </row>
    <row r="32" spans="2:22" x14ac:dyDescent="0.6">
      <c r="B32" s="2">
        <v>503.57299999999998</v>
      </c>
      <c r="C32" s="1">
        <v>25.508600000000001</v>
      </c>
      <c r="D32" s="2"/>
      <c r="E32" s="1"/>
      <c r="F32" s="2">
        <v>485.75</v>
      </c>
      <c r="G32" s="1">
        <v>-160.57400000000001</v>
      </c>
      <c r="H32" s="2"/>
      <c r="I32" s="1"/>
      <c r="J32" s="2">
        <v>594.47299999999996</v>
      </c>
      <c r="K32" s="1">
        <v>0.35399599999999998</v>
      </c>
      <c r="N32" s="31">
        <f t="shared" si="7"/>
        <v>503.57299999999998</v>
      </c>
      <c r="O32" s="34">
        <f t="shared" si="8"/>
        <v>2550.86</v>
      </c>
      <c r="P32" s="31">
        <f t="shared" si="9"/>
        <v>485.75</v>
      </c>
      <c r="Q32" s="35">
        <f t="shared" si="10"/>
        <v>-1.60574E-4</v>
      </c>
      <c r="R32" s="31"/>
      <c r="S32" s="25"/>
      <c r="T32" s="31">
        <f t="shared" si="11"/>
        <v>594.47299999999996</v>
      </c>
      <c r="U32" s="25">
        <f t="shared" si="12"/>
        <v>0.35399599999999998</v>
      </c>
      <c r="V32" s="22">
        <f>((O50*(Q56)^2)/S24)*T32</f>
        <v>0.34039195853267723</v>
      </c>
    </row>
    <row r="33" spans="2:22" x14ac:dyDescent="0.6">
      <c r="B33" s="2">
        <v>511.67700000000002</v>
      </c>
      <c r="C33" s="1">
        <v>37.717700000000001</v>
      </c>
      <c r="D33" s="2"/>
      <c r="E33" s="1"/>
      <c r="F33" s="2">
        <v>489.88400000000001</v>
      </c>
      <c r="G33" s="1">
        <v>-236.40700000000001</v>
      </c>
      <c r="H33" s="2"/>
      <c r="I33" s="1"/>
      <c r="J33" s="2">
        <v>603.34900000000005</v>
      </c>
      <c r="K33" s="1">
        <v>0.343997</v>
      </c>
      <c r="N33" s="31">
        <f t="shared" si="7"/>
        <v>511.67700000000002</v>
      </c>
      <c r="O33" s="34">
        <f t="shared" si="8"/>
        <v>3771.77</v>
      </c>
      <c r="P33" s="31">
        <f t="shared" si="9"/>
        <v>489.88400000000001</v>
      </c>
      <c r="Q33" s="35">
        <f t="shared" si="10"/>
        <v>-2.36407E-4</v>
      </c>
      <c r="R33" s="31"/>
      <c r="S33" s="25"/>
      <c r="T33" s="31">
        <f t="shared" si="11"/>
        <v>603.34900000000005</v>
      </c>
      <c r="U33" s="25">
        <f t="shared" si="12"/>
        <v>0.343997</v>
      </c>
      <c r="V33" s="22">
        <f>((O50*(Q56)^2)/S24)*T33</f>
        <v>0.34547430714049643</v>
      </c>
    </row>
    <row r="34" spans="2:22" x14ac:dyDescent="0.6">
      <c r="B34" s="2">
        <v>513.92600000000004</v>
      </c>
      <c r="C34" s="1">
        <v>46.417999999999999</v>
      </c>
      <c r="D34" s="2"/>
      <c r="E34" s="1"/>
      <c r="F34" s="2">
        <v>493.55200000000002</v>
      </c>
      <c r="G34" s="1">
        <v>-280.63499999999999</v>
      </c>
      <c r="H34" s="2"/>
      <c r="I34" s="1"/>
      <c r="J34" s="2">
        <v>614.09</v>
      </c>
      <c r="K34" s="1">
        <v>0.33400200000000002</v>
      </c>
      <c r="N34" s="31">
        <f t="shared" si="7"/>
        <v>513.92600000000004</v>
      </c>
      <c r="O34" s="34">
        <f t="shared" si="8"/>
        <v>4641.8</v>
      </c>
      <c r="P34" s="31">
        <f t="shared" si="9"/>
        <v>493.55200000000002</v>
      </c>
      <c r="Q34" s="35">
        <f t="shared" si="10"/>
        <v>-2.80635E-4</v>
      </c>
      <c r="R34" s="31"/>
      <c r="S34" s="25"/>
      <c r="T34" s="31">
        <f t="shared" si="11"/>
        <v>614.09</v>
      </c>
      <c r="U34" s="25">
        <f t="shared" si="12"/>
        <v>0.33400200000000002</v>
      </c>
    </row>
    <row r="35" spans="2:22" x14ac:dyDescent="0.6">
      <c r="B35" s="2">
        <v>526.97299999999996</v>
      </c>
      <c r="C35" s="1">
        <v>86.454899999999995</v>
      </c>
      <c r="D35" s="2"/>
      <c r="E35" s="1"/>
      <c r="F35" s="2">
        <v>495.40100000000001</v>
      </c>
      <c r="G35" s="1">
        <v>-350.16300000000001</v>
      </c>
      <c r="H35" s="2"/>
      <c r="I35" s="1"/>
      <c r="J35" s="2">
        <v>622.97699999999998</v>
      </c>
      <c r="K35" s="1">
        <v>0.31398300000000001</v>
      </c>
      <c r="N35" s="31">
        <f t="shared" si="7"/>
        <v>526.97299999999996</v>
      </c>
      <c r="O35" s="34">
        <f t="shared" si="8"/>
        <v>8645.49</v>
      </c>
      <c r="P35" s="31">
        <f t="shared" si="9"/>
        <v>495.40100000000001</v>
      </c>
      <c r="Q35" s="35">
        <f t="shared" si="10"/>
        <v>-3.5016300000000002E-4</v>
      </c>
      <c r="R35" s="31"/>
      <c r="S35" s="25"/>
      <c r="T35" s="31">
        <f t="shared" si="11"/>
        <v>622.97699999999998</v>
      </c>
      <c r="U35" s="25">
        <f t="shared" si="12"/>
        <v>0.31398300000000001</v>
      </c>
    </row>
    <row r="36" spans="2:22" x14ac:dyDescent="0.6">
      <c r="B36" s="2">
        <v>530.57000000000005</v>
      </c>
      <c r="C36" s="1">
        <v>103.85</v>
      </c>
      <c r="D36" s="2"/>
      <c r="E36" s="1"/>
      <c r="F36" s="2">
        <v>498.6</v>
      </c>
      <c r="G36" s="1">
        <v>-356.46199999999999</v>
      </c>
      <c r="H36" s="2"/>
      <c r="I36" s="1"/>
      <c r="J36" s="2">
        <v>632.803</v>
      </c>
      <c r="K36" s="1">
        <v>0.28795500000000002</v>
      </c>
      <c r="N36" s="31">
        <f t="shared" si="7"/>
        <v>530.57000000000005</v>
      </c>
      <c r="O36" s="34">
        <f t="shared" si="8"/>
        <v>10385</v>
      </c>
      <c r="P36" s="31">
        <f t="shared" si="9"/>
        <v>498.6</v>
      </c>
      <c r="Q36" s="35">
        <f t="shared" si="10"/>
        <v>-3.5646199999999999E-4</v>
      </c>
      <c r="R36" s="31"/>
      <c r="S36" s="25"/>
      <c r="T36" s="31">
        <f t="shared" si="11"/>
        <v>632.803</v>
      </c>
      <c r="U36" s="25">
        <f t="shared" si="12"/>
        <v>0.28795500000000002</v>
      </c>
    </row>
    <row r="37" spans="2:22" x14ac:dyDescent="0.6">
      <c r="B37" s="2">
        <v>533.71600000000001</v>
      </c>
      <c r="C37" s="1">
        <v>121.24299999999999</v>
      </c>
      <c r="D37" s="2"/>
      <c r="E37" s="1"/>
      <c r="F37" s="2">
        <v>501.79399999999998</v>
      </c>
      <c r="G37" s="1">
        <v>-350.11799999999999</v>
      </c>
      <c r="H37" s="2"/>
      <c r="I37" s="1"/>
      <c r="J37" s="2"/>
      <c r="K37" s="1"/>
      <c r="N37" s="31">
        <f t="shared" si="7"/>
        <v>533.71600000000001</v>
      </c>
      <c r="O37" s="34">
        <f t="shared" si="8"/>
        <v>12124.3</v>
      </c>
      <c r="P37" s="31">
        <f t="shared" si="9"/>
        <v>501.79399999999998</v>
      </c>
      <c r="Q37" s="35">
        <f t="shared" si="10"/>
        <v>-3.5011799999999996E-4</v>
      </c>
      <c r="R37" s="31"/>
      <c r="S37" s="25"/>
      <c r="T37" s="31"/>
      <c r="U37" s="25"/>
    </row>
    <row r="38" spans="2:22" x14ac:dyDescent="0.6">
      <c r="B38" s="2">
        <v>544.94500000000005</v>
      </c>
      <c r="C38" s="1">
        <v>204.70599999999999</v>
      </c>
      <c r="D38" s="2"/>
      <c r="E38" s="1"/>
      <c r="F38" s="2">
        <v>504.5</v>
      </c>
      <c r="G38" s="1">
        <v>-248.94900000000001</v>
      </c>
      <c r="H38" s="2"/>
      <c r="I38" s="1"/>
      <c r="J38" s="2"/>
      <c r="K38" s="1"/>
      <c r="N38" s="31">
        <f t="shared" si="7"/>
        <v>544.94500000000005</v>
      </c>
      <c r="O38" s="34">
        <f t="shared" si="8"/>
        <v>20470.599999999999</v>
      </c>
      <c r="P38" s="31">
        <f t="shared" si="9"/>
        <v>504.5</v>
      </c>
      <c r="Q38" s="35">
        <f t="shared" si="10"/>
        <v>-2.4894899999999999E-4</v>
      </c>
      <c r="R38" s="31"/>
      <c r="S38" s="25"/>
      <c r="T38" s="31"/>
      <c r="U38" s="25"/>
    </row>
    <row r="39" spans="2:22" x14ac:dyDescent="0.6">
      <c r="B39" s="2">
        <v>549.43799999999999</v>
      </c>
      <c r="C39" s="1">
        <v>234.268</v>
      </c>
      <c r="D39" s="2"/>
      <c r="E39" s="1"/>
      <c r="F39" s="2">
        <v>511.34500000000003</v>
      </c>
      <c r="G39" s="1">
        <v>-234.149</v>
      </c>
      <c r="H39" s="2"/>
      <c r="I39" s="1"/>
      <c r="J39" s="2"/>
      <c r="K39" s="1"/>
      <c r="N39" s="31">
        <f t="shared" si="7"/>
        <v>549.43799999999999</v>
      </c>
      <c r="O39" s="34">
        <f t="shared" si="8"/>
        <v>23426.799999999999</v>
      </c>
      <c r="P39" s="31">
        <f t="shared" si="9"/>
        <v>511.34500000000003</v>
      </c>
      <c r="Q39" s="35">
        <f t="shared" si="10"/>
        <v>-2.3414899999999998E-4</v>
      </c>
      <c r="R39" s="31"/>
      <c r="S39" s="25"/>
      <c r="T39" s="31"/>
      <c r="U39" s="25"/>
    </row>
    <row r="40" spans="2:22" x14ac:dyDescent="0.6">
      <c r="B40" s="2">
        <v>550.32500000000005</v>
      </c>
      <c r="C40" s="1">
        <v>270.76</v>
      </c>
      <c r="D40" s="2"/>
      <c r="E40" s="1"/>
      <c r="F40" s="2">
        <v>514.07299999999998</v>
      </c>
      <c r="G40" s="1">
        <v>-200.41300000000001</v>
      </c>
      <c r="H40" s="2"/>
      <c r="I40" s="1"/>
      <c r="J40" s="2"/>
      <c r="K40" s="1"/>
      <c r="N40" s="31">
        <f t="shared" si="7"/>
        <v>550.32500000000005</v>
      </c>
      <c r="O40" s="34">
        <f t="shared" si="8"/>
        <v>27076</v>
      </c>
      <c r="P40" s="31">
        <f t="shared" si="9"/>
        <v>514.07299999999998</v>
      </c>
      <c r="Q40" s="35">
        <f t="shared" si="10"/>
        <v>-2.0041300000000001E-4</v>
      </c>
      <c r="R40" s="31"/>
      <c r="S40" s="25"/>
      <c r="T40" s="31"/>
      <c r="U40" s="25"/>
    </row>
    <row r="41" spans="2:22" x14ac:dyDescent="0.6">
      <c r="B41" s="2">
        <v>564.67100000000005</v>
      </c>
      <c r="C41" s="1">
        <v>446.32600000000002</v>
      </c>
      <c r="D41" s="2"/>
      <c r="E41" s="1"/>
      <c r="F41" s="2">
        <v>520.92200000000003</v>
      </c>
      <c r="G41" s="1">
        <v>-198.25800000000001</v>
      </c>
      <c r="H41" s="2"/>
      <c r="I41" s="1"/>
      <c r="J41" s="2"/>
      <c r="K41" s="1"/>
      <c r="N41" s="31">
        <f t="shared" si="7"/>
        <v>564.67100000000005</v>
      </c>
      <c r="O41" s="34">
        <f t="shared" si="8"/>
        <v>44632.600000000006</v>
      </c>
      <c r="P41" s="31">
        <f t="shared" si="9"/>
        <v>520.92200000000003</v>
      </c>
      <c r="Q41" s="35">
        <f t="shared" si="10"/>
        <v>-1.9825800000000001E-4</v>
      </c>
      <c r="R41" s="31"/>
      <c r="S41" s="25"/>
      <c r="T41" s="31"/>
      <c r="U41" s="25"/>
    </row>
    <row r="42" spans="2:22" x14ac:dyDescent="0.6">
      <c r="B42" s="2">
        <v>567.35900000000004</v>
      </c>
      <c r="C42" s="1">
        <v>482.82799999999997</v>
      </c>
      <c r="D42" s="2"/>
      <c r="E42" s="1"/>
      <c r="F42" s="2">
        <v>523.65300000000002</v>
      </c>
      <c r="G42" s="1">
        <v>-172.95099999999999</v>
      </c>
      <c r="H42" s="2"/>
      <c r="I42" s="1"/>
      <c r="J42" s="2"/>
      <c r="K42" s="1"/>
      <c r="N42" s="31">
        <f t="shared" si="7"/>
        <v>567.35900000000004</v>
      </c>
      <c r="O42" s="34">
        <f t="shared" si="8"/>
        <v>48282.799999999996</v>
      </c>
      <c r="P42" s="31">
        <f t="shared" si="9"/>
        <v>523.65300000000002</v>
      </c>
      <c r="Q42" s="35">
        <f t="shared" si="10"/>
        <v>-1.7295099999999999E-4</v>
      </c>
      <c r="R42" s="31"/>
      <c r="S42" s="25"/>
      <c r="T42" s="31"/>
      <c r="U42" s="25"/>
    </row>
    <row r="43" spans="2:22" x14ac:dyDescent="0.6">
      <c r="B43" s="2">
        <v>570.04999999999995</v>
      </c>
      <c r="C43" s="1">
        <v>514.11699999999996</v>
      </c>
      <c r="D43" s="2"/>
      <c r="E43" s="1"/>
      <c r="F43" s="2">
        <v>530.50300000000004</v>
      </c>
      <c r="G43" s="1">
        <v>-172.90299999999999</v>
      </c>
      <c r="H43" s="2"/>
      <c r="I43" s="1"/>
      <c r="J43" s="2"/>
      <c r="K43" s="1"/>
      <c r="N43" s="31">
        <f t="shared" si="7"/>
        <v>570.04999999999995</v>
      </c>
      <c r="O43" s="34">
        <f t="shared" si="8"/>
        <v>51411.7</v>
      </c>
      <c r="P43" s="31">
        <f t="shared" si="9"/>
        <v>530.50300000000004</v>
      </c>
      <c r="Q43" s="35">
        <f t="shared" si="10"/>
        <v>-1.7290299999999999E-4</v>
      </c>
      <c r="R43" s="31"/>
      <c r="S43" s="25"/>
      <c r="T43" s="31"/>
      <c r="U43" s="25"/>
    </row>
    <row r="44" spans="2:22" x14ac:dyDescent="0.6">
      <c r="B44" s="2">
        <v>582.173</v>
      </c>
      <c r="C44" s="1">
        <v>614.96</v>
      </c>
      <c r="D44" s="2"/>
      <c r="E44" s="1"/>
      <c r="F44" s="2">
        <v>532.32399999999996</v>
      </c>
      <c r="G44" s="1">
        <v>-158.13900000000001</v>
      </c>
      <c r="H44" s="2"/>
      <c r="I44" s="1"/>
      <c r="J44" s="2"/>
      <c r="K44" s="1"/>
      <c r="N44" s="31">
        <f t="shared" si="7"/>
        <v>582.173</v>
      </c>
      <c r="O44" s="34">
        <f t="shared" si="8"/>
        <v>61496</v>
      </c>
      <c r="P44" s="31">
        <f t="shared" si="9"/>
        <v>532.32399999999996</v>
      </c>
      <c r="Q44" s="35">
        <f t="shared" si="10"/>
        <v>-1.5813900000000001E-4</v>
      </c>
      <c r="R44" s="31"/>
      <c r="S44" s="25"/>
      <c r="T44" s="31"/>
      <c r="U44" s="25"/>
    </row>
    <row r="45" spans="2:22" x14ac:dyDescent="0.6">
      <c r="B45" s="2">
        <v>586.66600000000005</v>
      </c>
      <c r="C45" s="1">
        <v>642.78499999999997</v>
      </c>
      <c r="D45" s="2"/>
      <c r="E45" s="1"/>
      <c r="F45" s="2">
        <v>538.26</v>
      </c>
      <c r="G45" s="1">
        <v>-158.09800000000001</v>
      </c>
      <c r="H45" s="2"/>
      <c r="I45" s="1"/>
      <c r="J45" s="2"/>
      <c r="K45" s="1"/>
      <c r="N45" s="31">
        <f t="shared" si="7"/>
        <v>586.66600000000005</v>
      </c>
      <c r="O45" s="34">
        <f t="shared" si="8"/>
        <v>64278.5</v>
      </c>
      <c r="P45" s="31">
        <f t="shared" si="9"/>
        <v>538.26</v>
      </c>
      <c r="Q45" s="35">
        <f t="shared" si="10"/>
        <v>-1.5809800000000002E-4</v>
      </c>
      <c r="R45" s="31"/>
      <c r="S45" s="25"/>
      <c r="T45" s="31"/>
      <c r="U45" s="25"/>
    </row>
    <row r="46" spans="2:22" x14ac:dyDescent="0.6">
      <c r="B46" s="2">
        <v>588.91</v>
      </c>
      <c r="C46" s="1">
        <v>665.38499999999999</v>
      </c>
      <c r="D46" s="2"/>
      <c r="E46" s="1"/>
      <c r="F46" s="2">
        <v>542.82100000000003</v>
      </c>
      <c r="G46" s="1">
        <v>-141.20699999999999</v>
      </c>
      <c r="H46" s="2"/>
      <c r="I46" s="1"/>
      <c r="J46" s="2"/>
      <c r="K46" s="1"/>
      <c r="N46" s="31">
        <f t="shared" si="7"/>
        <v>588.91</v>
      </c>
      <c r="O46" s="34">
        <f t="shared" si="8"/>
        <v>66538.5</v>
      </c>
      <c r="P46" s="31">
        <f t="shared" si="9"/>
        <v>542.82100000000003</v>
      </c>
      <c r="Q46" s="35">
        <f t="shared" si="10"/>
        <v>-1.4120699999999999E-4</v>
      </c>
      <c r="R46" s="31"/>
      <c r="S46" s="25"/>
      <c r="T46" s="31"/>
      <c r="U46" s="25"/>
    </row>
    <row r="47" spans="2:22" x14ac:dyDescent="0.6">
      <c r="B47" s="2">
        <v>592.05399999999997</v>
      </c>
      <c r="C47" s="1">
        <v>689.72699999999998</v>
      </c>
      <c r="D47" s="2"/>
      <c r="E47" s="1"/>
      <c r="F47" s="2">
        <v>549.66899999999998</v>
      </c>
      <c r="G47" s="1">
        <v>-136.94499999999999</v>
      </c>
      <c r="H47" s="2"/>
      <c r="I47" s="1"/>
      <c r="J47" s="2"/>
      <c r="K47" s="1"/>
      <c r="N47" s="31">
        <f t="shared" si="7"/>
        <v>592.05399999999997</v>
      </c>
      <c r="O47" s="34">
        <f t="shared" si="8"/>
        <v>68972.7</v>
      </c>
      <c r="P47" s="31">
        <f t="shared" si="9"/>
        <v>549.66899999999998</v>
      </c>
      <c r="Q47" s="35">
        <f t="shared" si="10"/>
        <v>-1.36945E-4</v>
      </c>
      <c r="R47" s="31"/>
      <c r="S47" s="25"/>
      <c r="T47" s="31"/>
      <c r="U47" s="25"/>
    </row>
    <row r="48" spans="2:22" x14ac:dyDescent="0.6">
      <c r="B48" s="2">
        <v>595.65200000000004</v>
      </c>
      <c r="C48" s="1">
        <v>701.91</v>
      </c>
      <c r="D48" s="2"/>
      <c r="E48" s="1"/>
      <c r="F48" s="2">
        <v>553.77499999999998</v>
      </c>
      <c r="G48" s="1">
        <v>-126.379</v>
      </c>
      <c r="H48" s="2"/>
      <c r="I48" s="1"/>
      <c r="J48" s="2"/>
      <c r="K48" s="1"/>
      <c r="N48" s="31">
        <f t="shared" si="7"/>
        <v>595.65200000000004</v>
      </c>
      <c r="O48" s="34">
        <f t="shared" si="8"/>
        <v>70191</v>
      </c>
      <c r="P48" s="31">
        <f t="shared" si="9"/>
        <v>553.77499999999998</v>
      </c>
      <c r="Q48" s="35">
        <f t="shared" si="10"/>
        <v>-1.26379E-4</v>
      </c>
      <c r="R48" s="31"/>
      <c r="S48" s="25"/>
      <c r="T48" s="31"/>
      <c r="U48" s="25"/>
    </row>
    <row r="49" spans="2:21" x14ac:dyDescent="0.6">
      <c r="B49" s="2">
        <v>599.25099999999998</v>
      </c>
      <c r="C49" s="1">
        <v>714.09299999999996</v>
      </c>
      <c r="D49" s="2"/>
      <c r="E49" s="1"/>
      <c r="F49" s="2">
        <v>558.798</v>
      </c>
      <c r="G49" s="1">
        <v>-126.34399999999999</v>
      </c>
      <c r="H49" s="2"/>
      <c r="I49" s="1"/>
      <c r="J49" s="2"/>
      <c r="K49" s="1"/>
      <c r="N49" s="31">
        <f t="shared" si="7"/>
        <v>599.25099999999998</v>
      </c>
      <c r="O49" s="34">
        <f t="shared" si="8"/>
        <v>71409.3</v>
      </c>
      <c r="P49" s="31">
        <f t="shared" si="9"/>
        <v>558.798</v>
      </c>
      <c r="Q49" s="35">
        <f t="shared" si="10"/>
        <v>-1.26344E-4</v>
      </c>
      <c r="R49" s="31"/>
      <c r="S49" s="25"/>
      <c r="T49" s="31"/>
      <c r="U49" s="25"/>
    </row>
    <row r="50" spans="2:21" x14ac:dyDescent="0.6">
      <c r="B50" s="2">
        <v>601.048</v>
      </c>
      <c r="C50" s="1">
        <v>728.00300000000004</v>
      </c>
      <c r="D50" s="2"/>
      <c r="E50" s="1"/>
      <c r="F50" s="2">
        <v>563.82000000000005</v>
      </c>
      <c r="G50" s="1">
        <v>-124.20099999999999</v>
      </c>
      <c r="H50" s="2"/>
      <c r="I50" s="1"/>
      <c r="J50" s="2"/>
      <c r="K50" s="1"/>
      <c r="N50" s="31">
        <f t="shared" si="7"/>
        <v>601.048</v>
      </c>
      <c r="O50" s="34">
        <f t="shared" si="8"/>
        <v>72800.3</v>
      </c>
      <c r="P50" s="31">
        <f t="shared" si="9"/>
        <v>563.82000000000005</v>
      </c>
      <c r="Q50" s="35">
        <f t="shared" si="10"/>
        <v>-1.24201E-4</v>
      </c>
      <c r="R50" s="31"/>
      <c r="S50" s="25"/>
      <c r="T50" s="31"/>
      <c r="U50" s="25"/>
    </row>
    <row r="51" spans="2:21" x14ac:dyDescent="0.6">
      <c r="B51" s="2">
        <v>604.197</v>
      </c>
      <c r="C51" s="1">
        <v>738.44600000000003</v>
      </c>
      <c r="D51" s="2"/>
      <c r="E51" s="1"/>
      <c r="F51" s="2">
        <v>567.01599999999996</v>
      </c>
      <c r="G51" s="1">
        <v>-122.072</v>
      </c>
      <c r="H51" s="2"/>
      <c r="I51" s="1"/>
      <c r="J51" s="2"/>
      <c r="K51" s="1"/>
      <c r="N51" s="31">
        <f t="shared" si="7"/>
        <v>604.197</v>
      </c>
      <c r="O51" s="34">
        <f t="shared" si="8"/>
        <v>73844.600000000006</v>
      </c>
      <c r="P51" s="31">
        <f t="shared" si="9"/>
        <v>567.01599999999996</v>
      </c>
      <c r="Q51" s="35">
        <f t="shared" si="10"/>
        <v>-1.2207200000000001E-4</v>
      </c>
      <c r="R51" s="31"/>
      <c r="S51" s="25"/>
      <c r="T51" s="31"/>
      <c r="U51" s="25"/>
    </row>
    <row r="52" spans="2:21" x14ac:dyDescent="0.6">
      <c r="B52" s="2">
        <v>607.79399999999998</v>
      </c>
      <c r="C52" s="1">
        <v>754.10400000000004</v>
      </c>
      <c r="D52" s="2"/>
      <c r="E52" s="1"/>
      <c r="F52" s="2">
        <v>573.40599999999995</v>
      </c>
      <c r="G52" s="1">
        <v>-113.598</v>
      </c>
      <c r="H52" s="2"/>
      <c r="I52" s="1"/>
      <c r="J52" s="2"/>
      <c r="K52" s="1"/>
      <c r="N52" s="31">
        <f t="shared" si="7"/>
        <v>607.79399999999998</v>
      </c>
      <c r="O52" s="34">
        <f t="shared" si="8"/>
        <v>75410.400000000009</v>
      </c>
      <c r="P52" s="31">
        <f t="shared" si="9"/>
        <v>573.40599999999995</v>
      </c>
      <c r="Q52" s="35">
        <f t="shared" si="10"/>
        <v>-1.1359799999999999E-4</v>
      </c>
      <c r="R52" s="31"/>
      <c r="S52" s="25"/>
      <c r="T52" s="31"/>
      <c r="U52" s="25"/>
    </row>
    <row r="53" spans="2:21" x14ac:dyDescent="0.6">
      <c r="B53" s="2">
        <v>611.83399999999995</v>
      </c>
      <c r="C53" s="1">
        <v>790.61400000000003</v>
      </c>
      <c r="D53" s="2"/>
      <c r="E53" s="1"/>
      <c r="F53" s="2">
        <v>577.97199999999998</v>
      </c>
      <c r="G53" s="1">
        <v>-115.673</v>
      </c>
      <c r="H53" s="2"/>
      <c r="I53" s="1"/>
      <c r="J53" s="2"/>
      <c r="K53" s="1"/>
      <c r="N53" s="31">
        <f t="shared" si="7"/>
        <v>611.83399999999995</v>
      </c>
      <c r="O53" s="34">
        <f t="shared" si="8"/>
        <v>79061.400000000009</v>
      </c>
      <c r="P53" s="31">
        <f t="shared" si="9"/>
        <v>577.97199999999998</v>
      </c>
      <c r="Q53" s="35">
        <f t="shared" si="10"/>
        <v>-1.15673E-4</v>
      </c>
      <c r="R53" s="31"/>
      <c r="S53" s="25"/>
      <c r="T53" s="31"/>
      <c r="U53" s="25"/>
    </row>
    <row r="54" spans="2:21" x14ac:dyDescent="0.6">
      <c r="B54" s="2">
        <v>614.98400000000004</v>
      </c>
      <c r="C54" s="1">
        <v>799.31899999999996</v>
      </c>
      <c r="D54" s="2"/>
      <c r="E54" s="1"/>
      <c r="F54" s="2">
        <v>583.90700000000004</v>
      </c>
      <c r="G54" s="1">
        <v>-111.416</v>
      </c>
      <c r="H54" s="2"/>
      <c r="I54" s="1"/>
      <c r="J54" s="2"/>
      <c r="K54" s="1"/>
      <c r="N54" s="31">
        <f t="shared" si="7"/>
        <v>614.98400000000004</v>
      </c>
      <c r="O54" s="34">
        <f t="shared" si="8"/>
        <v>79931.899999999994</v>
      </c>
      <c r="P54" s="31">
        <f t="shared" si="9"/>
        <v>583.90700000000004</v>
      </c>
      <c r="Q54" s="35">
        <f t="shared" si="10"/>
        <v>-1.1141599999999999E-4</v>
      </c>
      <c r="R54" s="31"/>
      <c r="S54" s="25"/>
      <c r="T54" s="31"/>
      <c r="U54" s="25"/>
    </row>
    <row r="55" spans="2:21" x14ac:dyDescent="0.6">
      <c r="B55" s="2">
        <v>618.13199999999995</v>
      </c>
      <c r="C55" s="1">
        <v>811.5</v>
      </c>
      <c r="D55" s="2"/>
      <c r="E55" s="1"/>
      <c r="F55" s="2">
        <v>592.58399999999995</v>
      </c>
      <c r="G55" s="1">
        <v>-113.46299999999999</v>
      </c>
      <c r="H55" s="2"/>
      <c r="I55" s="1"/>
      <c r="J55" s="2"/>
      <c r="K55" s="1"/>
      <c r="N55" s="31">
        <f t="shared" si="7"/>
        <v>618.13199999999995</v>
      </c>
      <c r="O55" s="34">
        <f t="shared" si="8"/>
        <v>81150</v>
      </c>
      <c r="P55" s="31">
        <f t="shared" si="9"/>
        <v>592.58399999999995</v>
      </c>
      <c r="Q55" s="35">
        <f t="shared" si="10"/>
        <v>-1.1346299999999999E-4</v>
      </c>
      <c r="R55" s="31"/>
      <c r="S55" s="25"/>
      <c r="T55" s="31"/>
      <c r="U55" s="25"/>
    </row>
    <row r="56" spans="2:21" x14ac:dyDescent="0.6">
      <c r="B56" s="2">
        <v>620.37400000000002</v>
      </c>
      <c r="C56" s="1">
        <v>837.57500000000005</v>
      </c>
      <c r="D56" s="2"/>
      <c r="E56" s="1"/>
      <c r="F56" s="2">
        <v>601.71500000000003</v>
      </c>
      <c r="G56" s="1">
        <v>-111.291</v>
      </c>
      <c r="H56" s="2"/>
      <c r="I56" s="1"/>
      <c r="J56" s="2"/>
      <c r="K56" s="1"/>
      <c r="N56" s="31">
        <f t="shared" si="7"/>
        <v>620.37400000000002</v>
      </c>
      <c r="O56" s="34">
        <f t="shared" si="8"/>
        <v>83757.5</v>
      </c>
      <c r="P56" s="31">
        <f t="shared" si="9"/>
        <v>601.71500000000003</v>
      </c>
      <c r="Q56" s="35">
        <f t="shared" si="10"/>
        <v>-1.1129099999999999E-4</v>
      </c>
      <c r="R56" s="31"/>
      <c r="S56" s="25"/>
      <c r="T56" s="31"/>
      <c r="U56" s="25"/>
    </row>
    <row r="57" spans="2:21" x14ac:dyDescent="0.6">
      <c r="B57" s="2">
        <v>623.52499999999998</v>
      </c>
      <c r="C57" s="1">
        <v>844.54300000000001</v>
      </c>
      <c r="D57" s="2"/>
      <c r="E57" s="1"/>
      <c r="F57" s="2"/>
      <c r="G57" s="1"/>
      <c r="H57" s="2"/>
      <c r="I57" s="1"/>
      <c r="J57" s="2"/>
      <c r="K57" s="1"/>
      <c r="N57" s="31">
        <f t="shared" si="7"/>
        <v>623.52499999999998</v>
      </c>
      <c r="O57" s="34">
        <f t="shared" si="8"/>
        <v>84454.3</v>
      </c>
      <c r="P57" s="31"/>
      <c r="Q57" s="35"/>
      <c r="R57" s="31"/>
      <c r="S57" s="25"/>
      <c r="T57" s="31"/>
      <c r="U57" s="25"/>
    </row>
    <row r="58" spans="2:21" x14ac:dyDescent="0.6">
      <c r="B58" s="2">
        <v>626.22299999999996</v>
      </c>
      <c r="C58" s="1">
        <v>856.72</v>
      </c>
      <c r="D58" s="2"/>
      <c r="E58" s="1"/>
      <c r="F58" s="2"/>
      <c r="G58" s="1"/>
      <c r="H58" s="2"/>
      <c r="I58" s="1"/>
      <c r="J58" s="2"/>
      <c r="K58" s="1"/>
      <c r="N58" s="31">
        <f t="shared" si="7"/>
        <v>626.22299999999996</v>
      </c>
      <c r="O58" s="34">
        <f t="shared" si="8"/>
        <v>85672</v>
      </c>
      <c r="P58" s="31"/>
      <c r="Q58" s="35"/>
      <c r="R58" s="31"/>
      <c r="S58" s="25"/>
      <c r="T58" s="31"/>
      <c r="U58" s="25"/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288.21100000000001</v>
      </c>
      <c r="C9" s="47">
        <v>3235.31</v>
      </c>
      <c r="D9" s="3"/>
      <c r="E9" s="4"/>
      <c r="F9" s="47">
        <v>287.88200000000001</v>
      </c>
      <c r="G9" s="47">
        <v>-79.330100000000002</v>
      </c>
      <c r="H9" s="47">
        <v>287.30200000000002</v>
      </c>
      <c r="I9" s="47">
        <v>2.89812</v>
      </c>
      <c r="J9" s="47">
        <v>288.49599999999998</v>
      </c>
      <c r="K9" s="47">
        <v>0.21</v>
      </c>
      <c r="N9" s="30">
        <f>B9</f>
        <v>288.21100000000001</v>
      </c>
      <c r="O9" s="21">
        <f>C9*100</f>
        <v>323531</v>
      </c>
      <c r="P9" s="30">
        <f>F9</f>
        <v>287.88200000000001</v>
      </c>
      <c r="Q9" s="17">
        <f>G9*0.000001</f>
        <v>-7.9330099999999995E-5</v>
      </c>
      <c r="R9" s="30">
        <f>H9</f>
        <v>287.30200000000002</v>
      </c>
      <c r="S9" s="24">
        <f>I9</f>
        <v>2.89812</v>
      </c>
      <c r="T9" s="30">
        <f>J9</f>
        <v>288.49599999999998</v>
      </c>
      <c r="U9" s="24">
        <f>K9</f>
        <v>0.21</v>
      </c>
      <c r="V9" s="22">
        <f>((O9*(Q9)^2)/S9)*T9</f>
        <v>0.20268207211709124</v>
      </c>
    </row>
    <row r="10" spans="1:22" x14ac:dyDescent="0.6">
      <c r="B10" s="3">
        <v>321.221</v>
      </c>
      <c r="C10" s="4">
        <v>2720.45</v>
      </c>
      <c r="D10" s="3"/>
      <c r="E10" s="4"/>
      <c r="F10" s="3">
        <v>319.98200000000003</v>
      </c>
      <c r="G10" s="4">
        <v>-93.531400000000005</v>
      </c>
      <c r="H10" s="3">
        <v>319.95499999999998</v>
      </c>
      <c r="I10" s="4">
        <v>2.67292</v>
      </c>
      <c r="J10" s="3">
        <v>320.35399999999998</v>
      </c>
      <c r="K10" s="4">
        <v>0.29105300000000001</v>
      </c>
      <c r="N10" s="30">
        <f t="shared" ref="N10:N18" si="0">B10</f>
        <v>321.221</v>
      </c>
      <c r="O10" s="21">
        <f t="shared" ref="O10:O18" si="1">C10*100</f>
        <v>272045</v>
      </c>
      <c r="P10" s="30">
        <f t="shared" ref="P10:P18" si="2">F10</f>
        <v>319.98200000000003</v>
      </c>
      <c r="Q10" s="17">
        <f t="shared" ref="Q10:Q18" si="3">G10*0.000001</f>
        <v>-9.3531399999999997E-5</v>
      </c>
      <c r="R10" s="30">
        <f t="shared" ref="R10:U18" si="4">H10</f>
        <v>319.95499999999998</v>
      </c>
      <c r="S10" s="24">
        <f t="shared" si="4"/>
        <v>2.67292</v>
      </c>
      <c r="T10" s="30">
        <f t="shared" si="4"/>
        <v>320.35399999999998</v>
      </c>
      <c r="U10" s="24">
        <f t="shared" si="4"/>
        <v>0.29105300000000001</v>
      </c>
      <c r="V10" s="22">
        <f t="shared" ref="V10:V18" si="5">((O10*(Q10)^2)/S10)*T10</f>
        <v>0.28523302562833408</v>
      </c>
    </row>
    <row r="11" spans="1:22" x14ac:dyDescent="0.6">
      <c r="B11" s="2">
        <v>370.69299999999998</v>
      </c>
      <c r="C11" s="1">
        <v>2109.88</v>
      </c>
      <c r="D11" s="2"/>
      <c r="E11" s="1"/>
      <c r="F11" s="2">
        <v>370.36</v>
      </c>
      <c r="G11" s="1">
        <v>-108.991</v>
      </c>
      <c r="H11" s="2">
        <v>370.74799999999999</v>
      </c>
      <c r="I11" s="1">
        <v>2.35121</v>
      </c>
      <c r="J11" s="2">
        <v>369.911</v>
      </c>
      <c r="K11" s="1">
        <v>0.39052599999999998</v>
      </c>
      <c r="N11" s="30">
        <f t="shared" si="0"/>
        <v>370.69299999999998</v>
      </c>
      <c r="O11" s="21">
        <f t="shared" si="1"/>
        <v>210988</v>
      </c>
      <c r="P11" s="30">
        <f t="shared" si="2"/>
        <v>370.36</v>
      </c>
      <c r="Q11" s="17">
        <f t="shared" si="3"/>
        <v>-1.08991E-4</v>
      </c>
      <c r="R11" s="30">
        <f t="shared" si="4"/>
        <v>370.74799999999999</v>
      </c>
      <c r="S11" s="24">
        <f t="shared" si="4"/>
        <v>2.35121</v>
      </c>
      <c r="T11" s="30">
        <f t="shared" si="4"/>
        <v>369.911</v>
      </c>
      <c r="U11" s="24">
        <f t="shared" si="4"/>
        <v>0.39052599999999998</v>
      </c>
      <c r="V11" s="22">
        <f t="shared" si="5"/>
        <v>0.39431641422300856</v>
      </c>
    </row>
    <row r="12" spans="1:22" x14ac:dyDescent="0.6">
      <c r="B12" s="2">
        <v>421.04199999999997</v>
      </c>
      <c r="C12" s="1">
        <v>1644.94</v>
      </c>
      <c r="D12" s="2"/>
      <c r="E12" s="1"/>
      <c r="F12" s="2">
        <v>419.84100000000001</v>
      </c>
      <c r="G12" s="1">
        <v>-126.181</v>
      </c>
      <c r="H12" s="2">
        <v>420.63499999999999</v>
      </c>
      <c r="I12" s="1">
        <v>2.08311</v>
      </c>
      <c r="J12" s="2">
        <v>421.23899999999998</v>
      </c>
      <c r="K12" s="1">
        <v>0.53789500000000001</v>
      </c>
      <c r="N12" s="30">
        <f t="shared" si="0"/>
        <v>421.04199999999997</v>
      </c>
      <c r="O12" s="21">
        <f t="shared" si="1"/>
        <v>164494</v>
      </c>
      <c r="P12" s="30">
        <f t="shared" si="2"/>
        <v>419.84100000000001</v>
      </c>
      <c r="Q12" s="17">
        <f t="shared" si="3"/>
        <v>-1.26181E-4</v>
      </c>
      <c r="R12" s="30">
        <f t="shared" si="4"/>
        <v>420.63499999999999</v>
      </c>
      <c r="S12" s="24">
        <f t="shared" si="4"/>
        <v>2.08311</v>
      </c>
      <c r="T12" s="30">
        <f t="shared" si="4"/>
        <v>421.23899999999998</v>
      </c>
      <c r="U12" s="24">
        <f t="shared" si="4"/>
        <v>0.53789500000000001</v>
      </c>
      <c r="V12" s="22">
        <f t="shared" si="5"/>
        <v>0.52960778529168917</v>
      </c>
    </row>
    <row r="13" spans="1:22" x14ac:dyDescent="0.6">
      <c r="B13" s="2">
        <v>473.16199999999998</v>
      </c>
      <c r="C13" s="1">
        <v>1390.39</v>
      </c>
      <c r="D13" s="2"/>
      <c r="E13" s="1"/>
      <c r="F13" s="2">
        <v>471.96100000000001</v>
      </c>
      <c r="G13" s="1">
        <v>-132.988</v>
      </c>
      <c r="H13" s="2">
        <v>472.33600000000001</v>
      </c>
      <c r="I13" s="1">
        <v>1.92225</v>
      </c>
      <c r="J13" s="2">
        <v>472.56599999999997</v>
      </c>
      <c r="K13" s="1">
        <v>0.58947400000000005</v>
      </c>
      <c r="N13" s="30">
        <f t="shared" si="0"/>
        <v>473.16199999999998</v>
      </c>
      <c r="O13" s="21">
        <f t="shared" si="1"/>
        <v>139039</v>
      </c>
      <c r="P13" s="30">
        <f t="shared" si="2"/>
        <v>471.96100000000001</v>
      </c>
      <c r="Q13" s="17">
        <f t="shared" si="3"/>
        <v>-1.3298799999999998E-4</v>
      </c>
      <c r="R13" s="30">
        <f t="shared" si="4"/>
        <v>472.33600000000001</v>
      </c>
      <c r="S13" s="24">
        <f t="shared" si="4"/>
        <v>1.92225</v>
      </c>
      <c r="T13" s="30">
        <f t="shared" si="4"/>
        <v>472.56599999999997</v>
      </c>
      <c r="U13" s="24">
        <f t="shared" si="4"/>
        <v>0.58947400000000005</v>
      </c>
      <c r="V13" s="22">
        <f t="shared" si="5"/>
        <v>0.60452483534104107</v>
      </c>
    </row>
    <row r="14" spans="1:22" x14ac:dyDescent="0.6">
      <c r="B14" s="2">
        <v>523.44399999999996</v>
      </c>
      <c r="C14" s="1">
        <v>1184.21</v>
      </c>
      <c r="D14" s="2"/>
      <c r="E14" s="1"/>
      <c r="F14" s="2">
        <v>522.26300000000003</v>
      </c>
      <c r="G14" s="1">
        <v>-140.66300000000001</v>
      </c>
      <c r="H14" s="2">
        <v>524.03599999999994</v>
      </c>
      <c r="I14" s="1">
        <v>1.78284</v>
      </c>
      <c r="J14" s="2">
        <v>523.89400000000001</v>
      </c>
      <c r="K14" s="1">
        <v>0.66684200000000005</v>
      </c>
      <c r="N14" s="30">
        <f t="shared" si="0"/>
        <v>523.44399999999996</v>
      </c>
      <c r="O14" s="21">
        <f t="shared" si="1"/>
        <v>118421</v>
      </c>
      <c r="P14" s="30">
        <f t="shared" si="2"/>
        <v>522.26300000000003</v>
      </c>
      <c r="Q14" s="17">
        <f t="shared" si="3"/>
        <v>-1.4066299999999999E-4</v>
      </c>
      <c r="R14" s="30">
        <f t="shared" si="4"/>
        <v>524.03599999999994</v>
      </c>
      <c r="S14" s="24">
        <f t="shared" si="4"/>
        <v>1.78284</v>
      </c>
      <c r="T14" s="30">
        <f t="shared" si="4"/>
        <v>523.89400000000001</v>
      </c>
      <c r="U14" s="24">
        <f t="shared" si="4"/>
        <v>0.66684200000000005</v>
      </c>
      <c r="V14" s="22">
        <f t="shared" si="5"/>
        <v>0.68852470942474464</v>
      </c>
    </row>
    <row r="15" spans="1:22" x14ac:dyDescent="0.6">
      <c r="B15" s="2">
        <v>573.721</v>
      </c>
      <c r="C15" s="1">
        <v>994.20299999999997</v>
      </c>
      <c r="D15" s="2"/>
      <c r="E15" s="1"/>
      <c r="F15" s="2">
        <v>572.59100000000001</v>
      </c>
      <c r="G15" s="1">
        <v>-150.93299999999999</v>
      </c>
      <c r="H15" s="2">
        <v>573.923</v>
      </c>
      <c r="I15" s="1">
        <v>1.6541600000000001</v>
      </c>
      <c r="J15" s="2">
        <v>573.45100000000002</v>
      </c>
      <c r="K15" s="1">
        <v>0.81789500000000004</v>
      </c>
      <c r="N15" s="30">
        <f t="shared" si="0"/>
        <v>573.721</v>
      </c>
      <c r="O15" s="21">
        <f t="shared" si="1"/>
        <v>99420.3</v>
      </c>
      <c r="P15" s="30">
        <f t="shared" si="2"/>
        <v>572.59100000000001</v>
      </c>
      <c r="Q15" s="17">
        <f t="shared" si="3"/>
        <v>-1.5093299999999999E-4</v>
      </c>
      <c r="R15" s="30">
        <f t="shared" si="4"/>
        <v>573.923</v>
      </c>
      <c r="S15" s="24">
        <f t="shared" si="4"/>
        <v>1.6541600000000001</v>
      </c>
      <c r="T15" s="30">
        <f t="shared" si="4"/>
        <v>573.45100000000002</v>
      </c>
      <c r="U15" s="24">
        <f t="shared" si="4"/>
        <v>0.81789500000000004</v>
      </c>
      <c r="V15" s="22">
        <f t="shared" si="5"/>
        <v>0.78516743277988843</v>
      </c>
    </row>
    <row r="16" spans="1:22" x14ac:dyDescent="0.6">
      <c r="B16" s="2">
        <v>623.95600000000002</v>
      </c>
      <c r="C16" s="1">
        <v>965.92</v>
      </c>
      <c r="D16" s="2"/>
      <c r="E16" s="1"/>
      <c r="F16" s="2">
        <v>622.94299999999998</v>
      </c>
      <c r="G16" s="1">
        <v>-163.798</v>
      </c>
      <c r="H16" s="2">
        <v>623.80999999999995</v>
      </c>
      <c r="I16" s="1">
        <v>1.5576399999999999</v>
      </c>
      <c r="J16" s="2">
        <v>624.779</v>
      </c>
      <c r="K16" s="1">
        <v>0.94684199999999996</v>
      </c>
      <c r="N16" s="30">
        <f t="shared" si="0"/>
        <v>623.95600000000002</v>
      </c>
      <c r="O16" s="21">
        <f t="shared" si="1"/>
        <v>96592</v>
      </c>
      <c r="P16" s="30">
        <f t="shared" si="2"/>
        <v>622.94299999999998</v>
      </c>
      <c r="Q16" s="17">
        <f t="shared" si="3"/>
        <v>-1.6379799999999999E-4</v>
      </c>
      <c r="R16" s="30">
        <f t="shared" si="4"/>
        <v>623.80999999999995</v>
      </c>
      <c r="S16" s="24">
        <f t="shared" si="4"/>
        <v>1.5576399999999999</v>
      </c>
      <c r="T16" s="30">
        <f t="shared" si="4"/>
        <v>624.779</v>
      </c>
      <c r="U16" s="24">
        <f t="shared" si="4"/>
        <v>0.94684199999999996</v>
      </c>
      <c r="V16" s="22">
        <f t="shared" si="5"/>
        <v>1.0394836918085519</v>
      </c>
    </row>
    <row r="17" spans="2:22" x14ac:dyDescent="0.6">
      <c r="B17" s="2">
        <v>674.20899999999995</v>
      </c>
      <c r="C17" s="1">
        <v>872.94600000000003</v>
      </c>
      <c r="D17" s="2"/>
      <c r="E17" s="1"/>
      <c r="F17" s="2">
        <v>674.07899999999995</v>
      </c>
      <c r="G17" s="1">
        <v>-163.255</v>
      </c>
      <c r="H17" s="2">
        <v>673.69600000000003</v>
      </c>
      <c r="I17" s="1">
        <v>1.4289499999999999</v>
      </c>
      <c r="J17" s="2">
        <v>675.221</v>
      </c>
      <c r="K17" s="1">
        <v>0.998421</v>
      </c>
      <c r="N17" s="30">
        <f t="shared" si="0"/>
        <v>674.20899999999995</v>
      </c>
      <c r="O17" s="21">
        <f t="shared" si="1"/>
        <v>87294.6</v>
      </c>
      <c r="P17" s="30">
        <f t="shared" si="2"/>
        <v>674.07899999999995</v>
      </c>
      <c r="Q17" s="17">
        <f t="shared" si="3"/>
        <v>-1.6325499999999998E-4</v>
      </c>
      <c r="R17" s="30">
        <f t="shared" si="4"/>
        <v>673.69600000000003</v>
      </c>
      <c r="S17" s="24">
        <f t="shared" si="4"/>
        <v>1.4289499999999999</v>
      </c>
      <c r="T17" s="30">
        <f t="shared" si="4"/>
        <v>675.221</v>
      </c>
      <c r="U17" s="24">
        <f t="shared" si="4"/>
        <v>0.998421</v>
      </c>
      <c r="V17" s="22">
        <f t="shared" si="5"/>
        <v>1.0993836397861139</v>
      </c>
    </row>
    <row r="18" spans="2:22" x14ac:dyDescent="0.6">
      <c r="B18" s="48">
        <v>724.46900000000005</v>
      </c>
      <c r="C18" s="48">
        <v>747.62800000000004</v>
      </c>
      <c r="D18" s="2"/>
      <c r="E18" s="1"/>
      <c r="F18" s="48">
        <v>725.37800000000004</v>
      </c>
      <c r="G18" s="48">
        <v>-179.577</v>
      </c>
      <c r="H18" s="48">
        <v>724.49</v>
      </c>
      <c r="I18" s="48">
        <v>1.32172</v>
      </c>
      <c r="J18" s="48">
        <v>724.779</v>
      </c>
      <c r="K18" s="48">
        <v>1.2305299999999999</v>
      </c>
      <c r="N18" s="30">
        <f t="shared" si="0"/>
        <v>724.46900000000005</v>
      </c>
      <c r="O18" s="21">
        <f t="shared" si="1"/>
        <v>74762.8</v>
      </c>
      <c r="P18" s="30">
        <f t="shared" si="2"/>
        <v>725.37800000000004</v>
      </c>
      <c r="Q18" s="17">
        <f t="shared" si="3"/>
        <v>-1.7957699999999999E-4</v>
      </c>
      <c r="R18" s="30">
        <f t="shared" si="4"/>
        <v>724.49</v>
      </c>
      <c r="S18" s="24">
        <f t="shared" si="4"/>
        <v>1.32172</v>
      </c>
      <c r="T18" s="30">
        <f t="shared" si="4"/>
        <v>724.779</v>
      </c>
      <c r="U18" s="24">
        <f t="shared" si="4"/>
        <v>1.2305299999999999</v>
      </c>
      <c r="V18" s="22">
        <f t="shared" si="5"/>
        <v>1.3220659554477239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295.327</v>
      </c>
      <c r="C9" s="47">
        <v>2915.31</v>
      </c>
      <c r="D9" s="3"/>
      <c r="E9" s="4"/>
      <c r="F9" s="47">
        <v>298.13099999999997</v>
      </c>
      <c r="G9" s="47">
        <v>-85.194800000000001</v>
      </c>
      <c r="H9" s="47">
        <v>298.23899999999998</v>
      </c>
      <c r="I9" s="47">
        <v>3.0026600000000001</v>
      </c>
      <c r="J9" s="47">
        <v>295.43900000000002</v>
      </c>
      <c r="K9" s="47">
        <v>0.211475</v>
      </c>
      <c r="N9" s="30">
        <f>B9</f>
        <v>295.327</v>
      </c>
      <c r="O9" s="21">
        <f>C9*100</f>
        <v>291531</v>
      </c>
      <c r="P9" s="30">
        <f>F9</f>
        <v>298.13099999999997</v>
      </c>
      <c r="Q9" s="17">
        <f>G9*0.000001</f>
        <v>-8.51948E-5</v>
      </c>
      <c r="R9" s="30">
        <f>H9</f>
        <v>298.23899999999998</v>
      </c>
      <c r="S9" s="24">
        <f>I9</f>
        <v>3.0026600000000001</v>
      </c>
      <c r="T9" s="30">
        <f>J9</f>
        <v>295.43900000000002</v>
      </c>
      <c r="U9" s="24">
        <f>K9</f>
        <v>0.211475</v>
      </c>
      <c r="V9" s="22">
        <f>((O9*(Q9)^2)/S9)*T9</f>
        <v>0.2081960971133168</v>
      </c>
    </row>
    <row r="10" spans="1:22" x14ac:dyDescent="0.6">
      <c r="B10" s="3">
        <v>331.77600000000001</v>
      </c>
      <c r="C10" s="4">
        <v>2345.2800000000002</v>
      </c>
      <c r="D10" s="3"/>
      <c r="E10" s="4"/>
      <c r="F10" s="3">
        <v>331.77600000000001</v>
      </c>
      <c r="G10" s="4">
        <v>-98.701300000000003</v>
      </c>
      <c r="H10" s="3">
        <v>331.714</v>
      </c>
      <c r="I10" s="4">
        <v>2.6809699999999999</v>
      </c>
      <c r="J10" s="3">
        <v>328.637</v>
      </c>
      <c r="K10" s="4">
        <v>0.280698</v>
      </c>
      <c r="N10" s="30">
        <f t="shared" ref="N10:N18" si="0">B10</f>
        <v>331.77600000000001</v>
      </c>
      <c r="O10" s="21">
        <f t="shared" ref="O10:O18" si="1">C10*100</f>
        <v>234528.00000000003</v>
      </c>
      <c r="P10" s="30">
        <f t="shared" ref="P10:P18" si="2">F10</f>
        <v>331.77600000000001</v>
      </c>
      <c r="Q10" s="17">
        <f t="shared" ref="Q10:Q18" si="3">G10*0.000001</f>
        <v>-9.8701299999999996E-5</v>
      </c>
      <c r="R10" s="30">
        <f t="shared" ref="R10:U18" si="4">H10</f>
        <v>331.714</v>
      </c>
      <c r="S10" s="24">
        <f t="shared" si="4"/>
        <v>2.6809699999999999</v>
      </c>
      <c r="T10" s="30">
        <f t="shared" si="4"/>
        <v>328.637</v>
      </c>
      <c r="U10" s="24">
        <f t="shared" si="4"/>
        <v>0.280698</v>
      </c>
      <c r="V10" s="22">
        <f t="shared" ref="V10:V18" si="5">((O10*(Q10)^2)/S10)*T10</f>
        <v>0.28006894073360633</v>
      </c>
    </row>
    <row r="11" spans="1:22" x14ac:dyDescent="0.6">
      <c r="B11" s="2">
        <v>379.43900000000002</v>
      </c>
      <c r="C11" s="1">
        <v>1824.1</v>
      </c>
      <c r="D11" s="2"/>
      <c r="E11" s="1"/>
      <c r="F11" s="2">
        <v>378.03699999999998</v>
      </c>
      <c r="G11" s="1">
        <v>-114.286</v>
      </c>
      <c r="H11" s="2">
        <v>373.53199999999998</v>
      </c>
      <c r="I11" s="1">
        <v>2.4079000000000002</v>
      </c>
      <c r="J11" s="2">
        <v>375.67</v>
      </c>
      <c r="K11" s="1">
        <v>0.37684600000000001</v>
      </c>
      <c r="N11" s="30">
        <f t="shared" si="0"/>
        <v>379.43900000000002</v>
      </c>
      <c r="O11" s="21">
        <f t="shared" si="1"/>
        <v>182410</v>
      </c>
      <c r="P11" s="30">
        <f t="shared" si="2"/>
        <v>378.03699999999998</v>
      </c>
      <c r="Q11" s="17">
        <f t="shared" si="3"/>
        <v>-1.14286E-4</v>
      </c>
      <c r="R11" s="30">
        <f t="shared" si="4"/>
        <v>373.53199999999998</v>
      </c>
      <c r="S11" s="24">
        <f t="shared" si="4"/>
        <v>2.4079000000000002</v>
      </c>
      <c r="T11" s="30">
        <f t="shared" si="4"/>
        <v>375.67</v>
      </c>
      <c r="U11" s="24">
        <f t="shared" si="4"/>
        <v>0.37684600000000001</v>
      </c>
      <c r="V11" s="22">
        <f t="shared" si="5"/>
        <v>0.37170874350976624</v>
      </c>
    </row>
    <row r="12" spans="1:22" x14ac:dyDescent="0.6">
      <c r="B12" s="2">
        <v>424.29899999999998</v>
      </c>
      <c r="C12" s="1">
        <v>1384.36</v>
      </c>
      <c r="D12" s="2"/>
      <c r="E12" s="1"/>
      <c r="F12" s="2">
        <v>425.70100000000002</v>
      </c>
      <c r="G12" s="1">
        <v>-131.94800000000001</v>
      </c>
      <c r="H12" s="2">
        <v>427.89800000000002</v>
      </c>
      <c r="I12" s="1">
        <v>2.0384000000000002</v>
      </c>
      <c r="J12" s="2">
        <v>425.43599999999998</v>
      </c>
      <c r="K12" s="1">
        <v>0.51901900000000001</v>
      </c>
      <c r="N12" s="30">
        <f t="shared" si="0"/>
        <v>424.29899999999998</v>
      </c>
      <c r="O12" s="21">
        <f t="shared" si="1"/>
        <v>138436</v>
      </c>
      <c r="P12" s="30">
        <f t="shared" si="2"/>
        <v>425.70100000000002</v>
      </c>
      <c r="Q12" s="17">
        <f t="shared" si="3"/>
        <v>-1.31948E-4</v>
      </c>
      <c r="R12" s="30">
        <f t="shared" si="4"/>
        <v>427.89800000000002</v>
      </c>
      <c r="S12" s="24">
        <f t="shared" si="4"/>
        <v>2.0384000000000002</v>
      </c>
      <c r="T12" s="30">
        <f t="shared" si="4"/>
        <v>425.43599999999998</v>
      </c>
      <c r="U12" s="24">
        <f t="shared" si="4"/>
        <v>0.51901900000000001</v>
      </c>
      <c r="V12" s="22">
        <f t="shared" si="5"/>
        <v>0.50303649250599569</v>
      </c>
    </row>
    <row r="13" spans="1:22" x14ac:dyDescent="0.6">
      <c r="B13" s="2">
        <v>473.36399999999998</v>
      </c>
      <c r="C13" s="1">
        <v>1058.6300000000001</v>
      </c>
      <c r="D13" s="2"/>
      <c r="E13" s="1"/>
      <c r="F13" s="2">
        <v>476.16800000000001</v>
      </c>
      <c r="G13" s="1">
        <v>-149.61000000000001</v>
      </c>
      <c r="H13" s="2">
        <v>475.28100000000001</v>
      </c>
      <c r="I13" s="1">
        <v>1.7816000000000001</v>
      </c>
      <c r="J13" s="2">
        <v>473.82900000000001</v>
      </c>
      <c r="K13" s="1">
        <v>0.64584699999999995</v>
      </c>
      <c r="N13" s="30">
        <f t="shared" si="0"/>
        <v>473.36399999999998</v>
      </c>
      <c r="O13" s="21">
        <f t="shared" si="1"/>
        <v>105863.00000000001</v>
      </c>
      <c r="P13" s="30">
        <f t="shared" si="2"/>
        <v>476.16800000000001</v>
      </c>
      <c r="Q13" s="17">
        <f t="shared" si="3"/>
        <v>-1.4961E-4</v>
      </c>
      <c r="R13" s="30">
        <f t="shared" si="4"/>
        <v>475.28100000000001</v>
      </c>
      <c r="S13" s="24">
        <f t="shared" si="4"/>
        <v>1.7816000000000001</v>
      </c>
      <c r="T13" s="30">
        <f t="shared" si="4"/>
        <v>473.82900000000001</v>
      </c>
      <c r="U13" s="24">
        <f t="shared" si="4"/>
        <v>0.64584699999999995</v>
      </c>
      <c r="V13" s="22">
        <f t="shared" si="5"/>
        <v>0.63019779093874617</v>
      </c>
    </row>
    <row r="14" spans="1:22" x14ac:dyDescent="0.6">
      <c r="B14" s="2">
        <v>521.02800000000002</v>
      </c>
      <c r="C14" s="1">
        <v>830.61900000000003</v>
      </c>
      <c r="D14" s="2"/>
      <c r="E14" s="1"/>
      <c r="F14" s="2">
        <v>521.02800000000002</v>
      </c>
      <c r="G14" s="1">
        <v>-166.23400000000001</v>
      </c>
      <c r="H14" s="2">
        <v>521.26900000000001</v>
      </c>
      <c r="I14" s="1">
        <v>1.5408999999999999</v>
      </c>
      <c r="J14" s="2">
        <v>520.83299999999997</v>
      </c>
      <c r="K14" s="1">
        <v>0.776501</v>
      </c>
      <c r="N14" s="30">
        <f t="shared" si="0"/>
        <v>521.02800000000002</v>
      </c>
      <c r="O14" s="21">
        <f t="shared" si="1"/>
        <v>83061.900000000009</v>
      </c>
      <c r="P14" s="30">
        <f t="shared" si="2"/>
        <v>521.02800000000002</v>
      </c>
      <c r="Q14" s="17">
        <f t="shared" si="3"/>
        <v>-1.6623399999999999E-4</v>
      </c>
      <c r="R14" s="30">
        <f t="shared" si="4"/>
        <v>521.26900000000001</v>
      </c>
      <c r="S14" s="24">
        <f t="shared" si="4"/>
        <v>1.5408999999999999</v>
      </c>
      <c r="T14" s="30">
        <f t="shared" si="4"/>
        <v>520.83299999999997</v>
      </c>
      <c r="U14" s="24">
        <f t="shared" si="4"/>
        <v>0.776501</v>
      </c>
      <c r="V14" s="22">
        <f t="shared" si="5"/>
        <v>0.77582828637262957</v>
      </c>
    </row>
    <row r="15" spans="1:22" x14ac:dyDescent="0.6">
      <c r="B15" s="2">
        <v>571.495</v>
      </c>
      <c r="C15" s="1">
        <v>651.46600000000001</v>
      </c>
      <c r="D15" s="2"/>
      <c r="E15" s="1"/>
      <c r="F15" s="2">
        <v>571.495</v>
      </c>
      <c r="G15" s="1">
        <v>-184.935</v>
      </c>
      <c r="H15" s="2">
        <v>570.01900000000001</v>
      </c>
      <c r="I15" s="1">
        <v>1.4131800000000001</v>
      </c>
      <c r="J15" s="2">
        <v>567.82399999999996</v>
      </c>
      <c r="K15" s="1">
        <v>0.92249000000000003</v>
      </c>
      <c r="N15" s="30">
        <f t="shared" si="0"/>
        <v>571.495</v>
      </c>
      <c r="O15" s="21">
        <f t="shared" si="1"/>
        <v>65146.6</v>
      </c>
      <c r="P15" s="30">
        <f t="shared" si="2"/>
        <v>571.495</v>
      </c>
      <c r="Q15" s="17">
        <f t="shared" si="3"/>
        <v>-1.84935E-4</v>
      </c>
      <c r="R15" s="30">
        <f t="shared" si="4"/>
        <v>570.01900000000001</v>
      </c>
      <c r="S15" s="24">
        <f t="shared" si="4"/>
        <v>1.4131800000000001</v>
      </c>
      <c r="T15" s="30">
        <f t="shared" si="4"/>
        <v>567.82399999999996</v>
      </c>
      <c r="U15" s="24">
        <f t="shared" si="4"/>
        <v>0.92249000000000003</v>
      </c>
      <c r="V15" s="22">
        <f t="shared" si="5"/>
        <v>0.8952539386691688</v>
      </c>
    </row>
    <row r="16" spans="1:22" x14ac:dyDescent="0.6">
      <c r="B16" s="2">
        <v>620.56100000000004</v>
      </c>
      <c r="C16" s="1">
        <v>488.59899999999999</v>
      </c>
      <c r="D16" s="2"/>
      <c r="E16" s="1"/>
      <c r="F16" s="2">
        <v>619.15899999999999</v>
      </c>
      <c r="G16" s="1">
        <v>-198.44200000000001</v>
      </c>
      <c r="H16" s="2">
        <v>620.16700000000003</v>
      </c>
      <c r="I16" s="1">
        <v>1.2532399999999999</v>
      </c>
      <c r="J16" s="2">
        <v>619.01099999999997</v>
      </c>
      <c r="K16" s="1">
        <v>1.0225</v>
      </c>
      <c r="N16" s="30">
        <f t="shared" si="0"/>
        <v>620.56100000000004</v>
      </c>
      <c r="O16" s="21">
        <f t="shared" si="1"/>
        <v>48859.9</v>
      </c>
      <c r="P16" s="30">
        <f t="shared" si="2"/>
        <v>619.15899999999999</v>
      </c>
      <c r="Q16" s="17">
        <f t="shared" si="3"/>
        <v>-1.9844200000000001E-4</v>
      </c>
      <c r="R16" s="30">
        <f t="shared" si="4"/>
        <v>620.16700000000003</v>
      </c>
      <c r="S16" s="24">
        <f t="shared" si="4"/>
        <v>1.2532399999999999</v>
      </c>
      <c r="T16" s="30">
        <f t="shared" si="4"/>
        <v>619.01099999999997</v>
      </c>
      <c r="U16" s="24">
        <f t="shared" si="4"/>
        <v>1.0225</v>
      </c>
      <c r="V16" s="22">
        <f t="shared" si="5"/>
        <v>0.95035066585503813</v>
      </c>
    </row>
    <row r="17" spans="2:22" x14ac:dyDescent="0.6">
      <c r="B17" s="2">
        <v>666.822</v>
      </c>
      <c r="C17" s="1">
        <v>390.87900000000002</v>
      </c>
      <c r="D17" s="2"/>
      <c r="E17" s="1"/>
      <c r="F17" s="2">
        <v>666.822</v>
      </c>
      <c r="G17" s="1">
        <v>-216.10400000000001</v>
      </c>
      <c r="H17" s="2">
        <v>666.125</v>
      </c>
      <c r="I17" s="1">
        <v>1.1577</v>
      </c>
      <c r="J17" s="2">
        <v>666.06</v>
      </c>
      <c r="K17" s="1">
        <v>1.09948</v>
      </c>
      <c r="N17" s="30">
        <f t="shared" si="0"/>
        <v>666.822</v>
      </c>
      <c r="O17" s="21">
        <f t="shared" si="1"/>
        <v>39087.9</v>
      </c>
      <c r="P17" s="30">
        <f t="shared" si="2"/>
        <v>666.822</v>
      </c>
      <c r="Q17" s="17">
        <f t="shared" si="3"/>
        <v>-2.16104E-4</v>
      </c>
      <c r="R17" s="30">
        <f t="shared" si="4"/>
        <v>666.125</v>
      </c>
      <c r="S17" s="24">
        <f t="shared" si="4"/>
        <v>1.1577</v>
      </c>
      <c r="T17" s="30">
        <f t="shared" si="4"/>
        <v>666.06</v>
      </c>
      <c r="U17" s="24">
        <f t="shared" si="4"/>
        <v>1.09948</v>
      </c>
      <c r="V17" s="22">
        <f t="shared" si="5"/>
        <v>1.0502320546289778</v>
      </c>
    </row>
    <row r="18" spans="2:22" x14ac:dyDescent="0.6">
      <c r="B18" s="48">
        <v>715.88800000000003</v>
      </c>
      <c r="C18" s="48">
        <v>325.733</v>
      </c>
      <c r="D18" s="2"/>
      <c r="E18" s="1"/>
      <c r="F18" s="48">
        <v>715.88800000000003</v>
      </c>
      <c r="G18" s="48">
        <v>-227.53200000000001</v>
      </c>
      <c r="H18" s="48">
        <v>716.25400000000002</v>
      </c>
      <c r="I18" s="48">
        <v>1.09453</v>
      </c>
      <c r="J18" s="48">
        <v>717.30100000000004</v>
      </c>
      <c r="K18" s="48">
        <v>1.1343099999999999</v>
      </c>
      <c r="N18" s="30">
        <f t="shared" si="0"/>
        <v>715.88800000000003</v>
      </c>
      <c r="O18" s="21">
        <f t="shared" si="1"/>
        <v>32573.3</v>
      </c>
      <c r="P18" s="30">
        <f t="shared" si="2"/>
        <v>715.88800000000003</v>
      </c>
      <c r="Q18" s="17">
        <f t="shared" si="3"/>
        <v>-2.2753199999999999E-4</v>
      </c>
      <c r="R18" s="30">
        <f t="shared" si="4"/>
        <v>716.25400000000002</v>
      </c>
      <c r="S18" s="24">
        <f t="shared" si="4"/>
        <v>1.09453</v>
      </c>
      <c r="T18" s="30">
        <f t="shared" si="4"/>
        <v>717.30100000000004</v>
      </c>
      <c r="U18" s="24">
        <f t="shared" si="4"/>
        <v>1.1343099999999999</v>
      </c>
      <c r="V18" s="22">
        <f t="shared" si="5"/>
        <v>1.1051481329902291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306.11900000000003</v>
      </c>
      <c r="C9" s="47">
        <v>903.38199999999995</v>
      </c>
      <c r="D9" s="3"/>
      <c r="E9" s="4"/>
      <c r="F9" s="47">
        <v>306.42700000000002</v>
      </c>
      <c r="G9" s="47">
        <v>57.653100000000002</v>
      </c>
      <c r="H9" s="47">
        <v>297.96100000000001</v>
      </c>
      <c r="I9" s="47">
        <v>2.21027</v>
      </c>
      <c r="J9" s="3">
        <v>307.45299999999997</v>
      </c>
      <c r="K9" s="4">
        <v>4.2970800000000003E-2</v>
      </c>
      <c r="N9" s="30">
        <f>B9</f>
        <v>306.11900000000003</v>
      </c>
      <c r="O9" s="21">
        <f>C9*100</f>
        <v>90338.2</v>
      </c>
      <c r="P9" s="30">
        <f>F9</f>
        <v>306.42700000000002</v>
      </c>
      <c r="Q9" s="17">
        <f>G9*0.000001</f>
        <v>5.7653099999999999E-5</v>
      </c>
      <c r="R9" s="30">
        <f>H9</f>
        <v>297.96100000000001</v>
      </c>
      <c r="S9" s="24">
        <f>I9</f>
        <v>2.21027</v>
      </c>
      <c r="T9" s="30">
        <f>J9</f>
        <v>307.45299999999997</v>
      </c>
      <c r="U9" s="24">
        <f>K9</f>
        <v>4.2970800000000003E-2</v>
      </c>
      <c r="V9" s="22">
        <f>((O9*(Q9)^2)/S9)*T9</f>
        <v>4.1768623906717574E-2</v>
      </c>
    </row>
    <row r="10" spans="1:22" x14ac:dyDescent="0.6">
      <c r="B10" s="3">
        <v>318.95</v>
      </c>
      <c r="C10" s="4">
        <v>970.678</v>
      </c>
      <c r="D10" s="3"/>
      <c r="E10" s="4"/>
      <c r="F10" s="3">
        <v>323.13600000000002</v>
      </c>
      <c r="G10" s="4">
        <v>63.605400000000003</v>
      </c>
      <c r="H10" s="3">
        <v>321.05399999999997</v>
      </c>
      <c r="I10" s="4">
        <v>2.0310600000000001</v>
      </c>
      <c r="J10" s="3">
        <v>319.87599999999998</v>
      </c>
      <c r="K10" s="4">
        <v>6.2068999999999999E-2</v>
      </c>
      <c r="N10" s="30">
        <f t="shared" ref="N10:N20" si="0">B10</f>
        <v>318.95</v>
      </c>
      <c r="O10" s="21">
        <f t="shared" ref="O10:O20" si="1">C10*100</f>
        <v>97067.8</v>
      </c>
      <c r="P10" s="30">
        <f t="shared" ref="P10:P20" si="2">F10</f>
        <v>323.13600000000002</v>
      </c>
      <c r="Q10" s="17">
        <f t="shared" ref="Q10:Q20" si="3">G10*0.000001</f>
        <v>6.3605399999999999E-5</v>
      </c>
      <c r="R10" s="30">
        <f t="shared" ref="R10:U21" si="4">H10</f>
        <v>321.05399999999997</v>
      </c>
      <c r="S10" s="24">
        <f t="shared" si="4"/>
        <v>2.0310600000000001</v>
      </c>
      <c r="T10" s="30">
        <f t="shared" si="4"/>
        <v>319.87599999999998</v>
      </c>
      <c r="U10" s="24">
        <f t="shared" si="4"/>
        <v>6.2068999999999999E-2</v>
      </c>
      <c r="V10" s="22">
        <f>((O10*(Q10)^2)/S10)*T10</f>
        <v>6.1847488189458427E-2</v>
      </c>
    </row>
    <row r="11" spans="1:22" x14ac:dyDescent="0.6">
      <c r="B11" s="2">
        <v>370.31400000000002</v>
      </c>
      <c r="C11" s="1">
        <v>1115.3399999999999</v>
      </c>
      <c r="D11" s="2"/>
      <c r="E11" s="1"/>
      <c r="F11" s="2">
        <v>370.69400000000002</v>
      </c>
      <c r="G11" s="1">
        <v>85.714299999999994</v>
      </c>
      <c r="H11" s="2">
        <v>372.399</v>
      </c>
      <c r="I11" s="1">
        <v>1.74119</v>
      </c>
      <c r="J11" s="2">
        <v>368.32299999999998</v>
      </c>
      <c r="K11" s="1">
        <v>0.18143200000000001</v>
      </c>
      <c r="N11" s="30">
        <f t="shared" si="0"/>
        <v>370.31400000000002</v>
      </c>
      <c r="O11" s="21">
        <f t="shared" si="1"/>
        <v>111533.99999999999</v>
      </c>
      <c r="P11" s="30">
        <f t="shared" si="2"/>
        <v>370.69400000000002</v>
      </c>
      <c r="Q11" s="17">
        <f t="shared" si="3"/>
        <v>8.5714299999999993E-5</v>
      </c>
      <c r="R11" s="30">
        <f t="shared" si="4"/>
        <v>372.399</v>
      </c>
      <c r="S11" s="24">
        <f t="shared" si="4"/>
        <v>1.74119</v>
      </c>
      <c r="T11" s="30">
        <f t="shared" si="4"/>
        <v>368.32299999999998</v>
      </c>
      <c r="U11" s="24">
        <f t="shared" si="4"/>
        <v>0.18143200000000001</v>
      </c>
    </row>
    <row r="12" spans="1:22" x14ac:dyDescent="0.6">
      <c r="B12" s="2">
        <v>417.89400000000001</v>
      </c>
      <c r="C12" s="1">
        <v>1049.2</v>
      </c>
      <c r="D12" s="2"/>
      <c r="E12" s="1"/>
      <c r="F12" s="2">
        <v>420.82299999999998</v>
      </c>
      <c r="G12" s="1">
        <v>116.327</v>
      </c>
      <c r="H12" s="2">
        <v>422.464</v>
      </c>
      <c r="I12" s="1">
        <v>1.47882</v>
      </c>
      <c r="J12" s="2">
        <v>419.255</v>
      </c>
      <c r="K12" s="1">
        <v>0.39151200000000003</v>
      </c>
      <c r="N12" s="30">
        <f t="shared" si="0"/>
        <v>417.89400000000001</v>
      </c>
      <c r="O12" s="21">
        <f t="shared" si="1"/>
        <v>104920</v>
      </c>
      <c r="P12" s="30">
        <f t="shared" si="2"/>
        <v>420.82299999999998</v>
      </c>
      <c r="Q12" s="17">
        <f t="shared" si="3"/>
        <v>1.16327E-4</v>
      </c>
      <c r="R12" s="30">
        <f t="shared" si="4"/>
        <v>422.464</v>
      </c>
      <c r="S12" s="24">
        <f t="shared" si="4"/>
        <v>1.47882</v>
      </c>
      <c r="T12" s="30">
        <f t="shared" si="4"/>
        <v>419.255</v>
      </c>
      <c r="U12" s="24">
        <f t="shared" si="4"/>
        <v>0.39151200000000003</v>
      </c>
    </row>
    <row r="13" spans="1:22" x14ac:dyDescent="0.6">
      <c r="B13" s="2">
        <v>466.803</v>
      </c>
      <c r="C13" s="1">
        <v>858.56799999999998</v>
      </c>
      <c r="D13" s="2"/>
      <c r="E13" s="1"/>
      <c r="F13" s="2">
        <v>468.38</v>
      </c>
      <c r="G13" s="1">
        <v>152.89099999999999</v>
      </c>
      <c r="H13" s="2">
        <v>473.84100000000001</v>
      </c>
      <c r="I13" s="1">
        <v>1.3263100000000001</v>
      </c>
      <c r="J13" s="2">
        <v>470.18599999999998</v>
      </c>
      <c r="K13" s="1">
        <v>0.68753299999999995</v>
      </c>
      <c r="N13" s="30">
        <f t="shared" si="0"/>
        <v>466.803</v>
      </c>
      <c r="O13" s="21">
        <f t="shared" si="1"/>
        <v>85856.8</v>
      </c>
      <c r="P13" s="30">
        <f t="shared" si="2"/>
        <v>468.38</v>
      </c>
      <c r="Q13" s="17">
        <f t="shared" si="3"/>
        <v>1.52891E-4</v>
      </c>
      <c r="R13" s="30">
        <f t="shared" si="4"/>
        <v>473.84100000000001</v>
      </c>
      <c r="S13" s="24">
        <f t="shared" si="4"/>
        <v>1.3263100000000001</v>
      </c>
      <c r="T13" s="30">
        <f t="shared" si="4"/>
        <v>470.18599999999998</v>
      </c>
      <c r="U13" s="24">
        <f t="shared" si="4"/>
        <v>0.68753299999999995</v>
      </c>
      <c r="V13" s="22">
        <f>((O13*(Q13)^2)/S13)*T13</f>
        <v>0.71148080816712433</v>
      </c>
    </row>
    <row r="14" spans="1:22" x14ac:dyDescent="0.6">
      <c r="B14" s="2">
        <v>518.28300000000002</v>
      </c>
      <c r="C14" s="1">
        <v>667.98199999999997</v>
      </c>
      <c r="D14" s="2"/>
      <c r="E14" s="1"/>
      <c r="F14" s="2">
        <v>517.22400000000005</v>
      </c>
      <c r="G14" s="1">
        <v>185.20400000000001</v>
      </c>
      <c r="H14" s="2">
        <v>521.36199999999997</v>
      </c>
      <c r="I14" s="1">
        <v>1.1738999999999999</v>
      </c>
      <c r="J14" s="48">
        <v>517.39099999999996</v>
      </c>
      <c r="K14" s="48">
        <v>0.95968200000000004</v>
      </c>
      <c r="N14" s="30">
        <f t="shared" si="0"/>
        <v>518.28300000000002</v>
      </c>
      <c r="O14" s="21">
        <f t="shared" si="1"/>
        <v>66798.2</v>
      </c>
      <c r="P14" s="30">
        <f t="shared" si="2"/>
        <v>517.22400000000005</v>
      </c>
      <c r="Q14" s="17">
        <f t="shared" si="3"/>
        <v>1.8520400000000001E-4</v>
      </c>
      <c r="R14" s="30">
        <f t="shared" si="4"/>
        <v>521.36199999999997</v>
      </c>
      <c r="S14" s="24">
        <f t="shared" si="4"/>
        <v>1.1738999999999999</v>
      </c>
      <c r="T14" s="30">
        <f t="shared" si="4"/>
        <v>517.39099999999996</v>
      </c>
      <c r="U14" s="24">
        <f t="shared" si="4"/>
        <v>0.95968200000000004</v>
      </c>
    </row>
    <row r="15" spans="1:22" x14ac:dyDescent="0.6">
      <c r="B15" s="2">
        <v>568.46699999999998</v>
      </c>
      <c r="C15" s="1">
        <v>506.10700000000003</v>
      </c>
      <c r="D15" s="2"/>
      <c r="E15" s="1"/>
      <c r="F15" s="2">
        <v>567.35199999999998</v>
      </c>
      <c r="G15" s="1">
        <v>217.517</v>
      </c>
      <c r="H15" s="2">
        <v>523.93299999999999</v>
      </c>
      <c r="I15" s="1">
        <v>1.1738299999999999</v>
      </c>
      <c r="J15" s="2">
        <v>567.08100000000002</v>
      </c>
      <c r="K15" s="1">
        <v>1.19841</v>
      </c>
      <c r="N15" s="30">
        <f t="shared" si="0"/>
        <v>568.46699999999998</v>
      </c>
      <c r="O15" s="21">
        <f t="shared" si="1"/>
        <v>50610.700000000004</v>
      </c>
      <c r="P15" s="30">
        <f t="shared" si="2"/>
        <v>567.35199999999998</v>
      </c>
      <c r="Q15" s="17">
        <f t="shared" si="3"/>
        <v>2.17517E-4</v>
      </c>
      <c r="R15" s="30">
        <f t="shared" si="4"/>
        <v>523.93299999999999</v>
      </c>
      <c r="S15" s="24">
        <f t="shared" si="4"/>
        <v>1.1738299999999999</v>
      </c>
      <c r="T15" s="30">
        <f t="shared" si="4"/>
        <v>567.08100000000002</v>
      </c>
      <c r="U15" s="24">
        <f t="shared" si="4"/>
        <v>1.19841</v>
      </c>
    </row>
    <row r="16" spans="1:22" x14ac:dyDescent="0.6">
      <c r="B16" s="2">
        <v>617.34299999999996</v>
      </c>
      <c r="C16" s="1">
        <v>411.25700000000001</v>
      </c>
      <c r="D16" s="2"/>
      <c r="E16" s="1"/>
      <c r="F16" s="2">
        <v>617.48099999999999</v>
      </c>
      <c r="G16" s="1">
        <v>241.327</v>
      </c>
      <c r="H16" s="2">
        <v>574.03499999999997</v>
      </c>
      <c r="I16" s="1">
        <v>1.06257</v>
      </c>
      <c r="J16" s="2">
        <v>616.77</v>
      </c>
      <c r="K16" s="1">
        <v>1.3893899999999999</v>
      </c>
      <c r="N16" s="30">
        <f t="shared" si="0"/>
        <v>617.34299999999996</v>
      </c>
      <c r="O16" s="21">
        <f t="shared" si="1"/>
        <v>41125.699999999997</v>
      </c>
      <c r="P16" s="30">
        <f t="shared" si="2"/>
        <v>617.48099999999999</v>
      </c>
      <c r="Q16" s="17">
        <f t="shared" si="3"/>
        <v>2.4132699999999997E-4</v>
      </c>
      <c r="R16" s="30">
        <f t="shared" si="4"/>
        <v>574.03499999999997</v>
      </c>
      <c r="S16" s="24">
        <f t="shared" si="4"/>
        <v>1.06257</v>
      </c>
      <c r="T16" s="30">
        <f t="shared" si="4"/>
        <v>616.77</v>
      </c>
      <c r="U16" s="24">
        <f t="shared" si="4"/>
        <v>1.3893899999999999</v>
      </c>
    </row>
    <row r="17" spans="2:22" x14ac:dyDescent="0.6">
      <c r="B17" s="2">
        <v>666.20600000000002</v>
      </c>
      <c r="C17" s="1">
        <v>354.721</v>
      </c>
      <c r="D17" s="2"/>
      <c r="E17" s="1"/>
      <c r="F17" s="2">
        <v>666.32399999999996</v>
      </c>
      <c r="G17" s="1">
        <v>261.73500000000001</v>
      </c>
      <c r="H17" s="2">
        <v>624.15</v>
      </c>
      <c r="I17" s="1">
        <v>1.00624</v>
      </c>
      <c r="J17" s="2">
        <v>666.46</v>
      </c>
      <c r="K17" s="1">
        <v>1.5803700000000001</v>
      </c>
      <c r="N17" s="30">
        <f t="shared" si="0"/>
        <v>666.20600000000002</v>
      </c>
      <c r="O17" s="21">
        <f t="shared" si="1"/>
        <v>35472.1</v>
      </c>
      <c r="P17" s="30">
        <f t="shared" si="2"/>
        <v>666.32399999999996</v>
      </c>
      <c r="Q17" s="17">
        <f t="shared" si="3"/>
        <v>2.6173500000000003E-4</v>
      </c>
      <c r="R17" s="30">
        <f t="shared" si="4"/>
        <v>624.15</v>
      </c>
      <c r="S17" s="24">
        <f t="shared" si="4"/>
        <v>1.00624</v>
      </c>
      <c r="T17" s="30">
        <f t="shared" si="4"/>
        <v>666.46</v>
      </c>
      <c r="U17" s="24">
        <f t="shared" si="4"/>
        <v>1.5803700000000001</v>
      </c>
      <c r="V17" s="22">
        <f>((O17*(Q17)^2)/S18)*T17</f>
        <v>1.704892905329503</v>
      </c>
    </row>
    <row r="18" spans="2:22" x14ac:dyDescent="0.6">
      <c r="B18" s="2">
        <v>715.05899999999997</v>
      </c>
      <c r="C18" s="1">
        <v>326.92099999999999</v>
      </c>
      <c r="D18" s="2"/>
      <c r="E18" s="1"/>
      <c r="F18" s="2">
        <v>716.452</v>
      </c>
      <c r="G18" s="1">
        <v>263.435</v>
      </c>
      <c r="H18" s="2">
        <v>674.26499999999999</v>
      </c>
      <c r="I18" s="1">
        <v>0.94992100000000002</v>
      </c>
      <c r="J18" s="2">
        <v>714.90700000000004</v>
      </c>
      <c r="K18" s="1">
        <v>1.58992</v>
      </c>
      <c r="N18" s="30">
        <f t="shared" si="0"/>
        <v>715.05899999999997</v>
      </c>
      <c r="O18" s="21">
        <f t="shared" si="1"/>
        <v>32692.1</v>
      </c>
      <c r="P18" s="30">
        <f t="shared" si="2"/>
        <v>716.452</v>
      </c>
      <c r="Q18" s="17">
        <f t="shared" si="3"/>
        <v>2.6343500000000001E-4</v>
      </c>
      <c r="R18" s="30">
        <f t="shared" si="4"/>
        <v>674.26499999999999</v>
      </c>
      <c r="S18" s="24">
        <f t="shared" si="4"/>
        <v>0.94992100000000002</v>
      </c>
      <c r="T18" s="30">
        <f t="shared" si="4"/>
        <v>714.90700000000004</v>
      </c>
      <c r="U18" s="24">
        <f t="shared" si="4"/>
        <v>1.58992</v>
      </c>
      <c r="V18"/>
    </row>
    <row r="19" spans="2:22" x14ac:dyDescent="0.6">
      <c r="B19" s="2">
        <v>765.197</v>
      </c>
      <c r="C19" s="1">
        <v>299.14600000000002</v>
      </c>
      <c r="D19" s="2"/>
      <c r="E19" s="1"/>
      <c r="F19" s="2">
        <v>765.29600000000005</v>
      </c>
      <c r="G19" s="1">
        <v>276.19</v>
      </c>
      <c r="H19" s="2">
        <v>721.822</v>
      </c>
      <c r="I19" s="1">
        <v>0.94861399999999996</v>
      </c>
      <c r="J19" s="2">
        <v>764.596</v>
      </c>
      <c r="K19" s="1">
        <v>1.6424399999999999</v>
      </c>
      <c r="N19" s="30">
        <f t="shared" si="0"/>
        <v>765.197</v>
      </c>
      <c r="O19" s="21">
        <f t="shared" si="1"/>
        <v>29914.600000000002</v>
      </c>
      <c r="P19" s="30">
        <f t="shared" si="2"/>
        <v>765.29600000000005</v>
      </c>
      <c r="Q19" s="17">
        <f t="shared" si="3"/>
        <v>2.7619E-4</v>
      </c>
      <c r="R19" s="30">
        <f t="shared" si="4"/>
        <v>721.822</v>
      </c>
      <c r="S19" s="24">
        <f t="shared" si="4"/>
        <v>0.94861399999999996</v>
      </c>
      <c r="T19" s="30">
        <f t="shared" si="4"/>
        <v>764.596</v>
      </c>
      <c r="U19" s="24">
        <f t="shared" si="4"/>
        <v>1.6424399999999999</v>
      </c>
      <c r="V19"/>
    </row>
    <row r="20" spans="2:22" x14ac:dyDescent="0.6">
      <c r="B20" s="48">
        <v>812.76700000000005</v>
      </c>
      <c r="C20" s="48">
        <v>261.74299999999999</v>
      </c>
      <c r="D20" s="2"/>
      <c r="E20" s="1"/>
      <c r="F20" s="48">
        <v>816.71</v>
      </c>
      <c r="G20" s="48">
        <v>283.84399999999999</v>
      </c>
      <c r="H20" s="2">
        <v>773.23900000000003</v>
      </c>
      <c r="I20" s="1">
        <v>0.96093799999999996</v>
      </c>
      <c r="J20" s="48">
        <v>813.04300000000001</v>
      </c>
      <c r="K20" s="48">
        <v>1.5278499999999999</v>
      </c>
      <c r="N20" s="30">
        <f t="shared" si="0"/>
        <v>812.76700000000005</v>
      </c>
      <c r="O20" s="21">
        <f t="shared" si="1"/>
        <v>26174.3</v>
      </c>
      <c r="P20" s="30">
        <f t="shared" si="2"/>
        <v>816.71</v>
      </c>
      <c r="Q20" s="17">
        <f t="shared" si="3"/>
        <v>2.83844E-4</v>
      </c>
      <c r="R20" s="30">
        <f t="shared" si="4"/>
        <v>773.23900000000003</v>
      </c>
      <c r="S20" s="24">
        <f t="shared" si="4"/>
        <v>0.96093799999999996</v>
      </c>
      <c r="T20" s="30">
        <f t="shared" si="4"/>
        <v>813.04300000000001</v>
      </c>
      <c r="U20" s="24">
        <f t="shared" si="4"/>
        <v>1.5278499999999999</v>
      </c>
      <c r="V20" s="22">
        <f>((O20*(Q20)^2)/S21)*T20</f>
        <v>1.6239418851941467</v>
      </c>
    </row>
    <row r="21" spans="2:22" x14ac:dyDescent="0.6">
      <c r="B21" s="2"/>
      <c r="C21" s="1"/>
      <c r="D21" s="2"/>
      <c r="E21" s="1"/>
      <c r="F21" s="2"/>
      <c r="G21" s="1"/>
      <c r="H21" s="48">
        <v>820.82</v>
      </c>
      <c r="I21" s="48">
        <v>1.05579</v>
      </c>
      <c r="J21" s="2"/>
      <c r="K21" s="1"/>
      <c r="N21" s="30"/>
      <c r="O21" s="21"/>
      <c r="P21" s="30"/>
      <c r="Q21" s="17"/>
      <c r="R21" s="30">
        <f t="shared" si="4"/>
        <v>820.82</v>
      </c>
      <c r="S21" s="24">
        <f t="shared" si="4"/>
        <v>1.05579</v>
      </c>
      <c r="T21" s="30"/>
      <c r="U21" s="24"/>
      <c r="V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307.27</v>
      </c>
      <c r="E9" s="52">
        <v>1.13092E-5</v>
      </c>
      <c r="F9" s="47">
        <v>307.07499999999999</v>
      </c>
      <c r="G9" s="47">
        <v>-186.524</v>
      </c>
      <c r="H9" s="47">
        <v>306.584</v>
      </c>
      <c r="I9" s="47">
        <v>1.17903</v>
      </c>
      <c r="J9" s="47">
        <v>307.00900000000001</v>
      </c>
      <c r="K9" s="47">
        <v>0.75178599999999995</v>
      </c>
      <c r="N9" s="30">
        <f>D9</f>
        <v>307.27</v>
      </c>
      <c r="O9" s="21">
        <f>1/E9</f>
        <v>88423.584338414745</v>
      </c>
      <c r="P9" s="30">
        <f>F9</f>
        <v>307.07499999999999</v>
      </c>
      <c r="Q9" s="17">
        <f>G9*0.000001</f>
        <v>-1.8652400000000001E-4</v>
      </c>
      <c r="R9" s="30">
        <f>H9</f>
        <v>306.584</v>
      </c>
      <c r="S9" s="24">
        <f>I9</f>
        <v>1.17903</v>
      </c>
      <c r="T9" s="30">
        <f>J9</f>
        <v>307.00900000000001</v>
      </c>
      <c r="U9" s="24">
        <f>K9</f>
        <v>0.75178599999999995</v>
      </c>
      <c r="V9" s="22">
        <f>((O9*(Q9)^2)/S9)*T9</f>
        <v>0.80105771496582456</v>
      </c>
    </row>
    <row r="10" spans="1:22" x14ac:dyDescent="0.6">
      <c r="B10" s="3"/>
      <c r="C10" s="4"/>
      <c r="D10" s="3">
        <v>326.05700000000002</v>
      </c>
      <c r="E10" s="17">
        <v>1.19689E-5</v>
      </c>
      <c r="F10" s="3">
        <v>325.03899999999999</v>
      </c>
      <c r="G10" s="4">
        <v>-187.60400000000001</v>
      </c>
      <c r="H10" s="3">
        <v>325.39999999999998</v>
      </c>
      <c r="I10" s="4">
        <v>1.16859</v>
      </c>
      <c r="J10" s="3">
        <v>324.92200000000003</v>
      </c>
      <c r="K10" s="4">
        <v>0.78035699999999997</v>
      </c>
      <c r="N10" s="30">
        <f t="shared" ref="N10:N18" si="0">D10</f>
        <v>326.05700000000002</v>
      </c>
      <c r="O10" s="21">
        <f t="shared" ref="O10:O18" si="1">1/E10</f>
        <v>83549.866737962555</v>
      </c>
      <c r="P10" s="30">
        <f t="shared" ref="P10:P18" si="2">F10</f>
        <v>325.03899999999999</v>
      </c>
      <c r="Q10" s="17">
        <f t="shared" ref="Q10:Q18" si="3">G10*0.000001</f>
        <v>-1.8760400000000002E-4</v>
      </c>
      <c r="R10" s="30">
        <f t="shared" ref="R10:U18" si="4">H10</f>
        <v>325.39999999999998</v>
      </c>
      <c r="S10" s="24">
        <f t="shared" si="4"/>
        <v>1.16859</v>
      </c>
      <c r="T10" s="30">
        <f t="shared" si="4"/>
        <v>324.92200000000003</v>
      </c>
      <c r="U10" s="24">
        <f t="shared" si="4"/>
        <v>0.78035699999999997</v>
      </c>
      <c r="V10" s="22">
        <f t="shared" ref="V10:V18" si="5">((O10*(Q10)^2)/S10)*T10</f>
        <v>0.81761133112608342</v>
      </c>
    </row>
    <row r="11" spans="1:22" x14ac:dyDescent="0.6">
      <c r="B11" s="2"/>
      <c r="C11" s="1"/>
      <c r="D11" s="2">
        <v>350.31900000000002</v>
      </c>
      <c r="E11" s="35">
        <v>1.27602E-5</v>
      </c>
      <c r="F11" s="2">
        <v>350.029</v>
      </c>
      <c r="G11" s="1">
        <v>-189.739</v>
      </c>
      <c r="H11" s="2">
        <v>349.714</v>
      </c>
      <c r="I11" s="1">
        <v>1.14036</v>
      </c>
      <c r="J11" s="2">
        <v>350.62299999999999</v>
      </c>
      <c r="K11" s="1">
        <v>0.84821400000000002</v>
      </c>
      <c r="N11" s="30">
        <f t="shared" si="0"/>
        <v>350.31900000000002</v>
      </c>
      <c r="O11" s="21">
        <f t="shared" si="1"/>
        <v>78368.677606934056</v>
      </c>
      <c r="P11" s="30">
        <f t="shared" si="2"/>
        <v>350.029</v>
      </c>
      <c r="Q11" s="17">
        <f t="shared" si="3"/>
        <v>-1.8973899999999999E-4</v>
      </c>
      <c r="R11" s="30">
        <f t="shared" si="4"/>
        <v>349.714</v>
      </c>
      <c r="S11" s="24">
        <f t="shared" si="4"/>
        <v>1.14036</v>
      </c>
      <c r="T11" s="30">
        <f t="shared" si="4"/>
        <v>350.62299999999999</v>
      </c>
      <c r="U11" s="24">
        <f t="shared" si="4"/>
        <v>0.84821400000000002</v>
      </c>
      <c r="V11" s="22">
        <f t="shared" si="5"/>
        <v>0.8674693905556069</v>
      </c>
    </row>
    <row r="12" spans="1:22" x14ac:dyDescent="0.6">
      <c r="B12" s="2"/>
      <c r="C12" s="1"/>
      <c r="D12" s="2">
        <v>375.358</v>
      </c>
      <c r="E12" s="35">
        <v>1.3462899999999999E-5</v>
      </c>
      <c r="F12" s="2">
        <v>375.01900000000001</v>
      </c>
      <c r="G12" s="1">
        <v>-191.874</v>
      </c>
      <c r="H12" s="2">
        <v>374.00599999999997</v>
      </c>
      <c r="I12" s="1">
        <v>1.14428</v>
      </c>
      <c r="J12" s="2">
        <v>374.76600000000002</v>
      </c>
      <c r="K12" s="1">
        <v>0.86964300000000005</v>
      </c>
      <c r="N12" s="30">
        <f t="shared" si="0"/>
        <v>375.358</v>
      </c>
      <c r="O12" s="21">
        <f t="shared" si="1"/>
        <v>74278.201576183434</v>
      </c>
      <c r="P12" s="30">
        <f t="shared" si="2"/>
        <v>375.01900000000001</v>
      </c>
      <c r="Q12" s="17">
        <f t="shared" si="3"/>
        <v>-1.91874E-4</v>
      </c>
      <c r="R12" s="30">
        <f t="shared" si="4"/>
        <v>374.00599999999997</v>
      </c>
      <c r="S12" s="24">
        <f t="shared" si="4"/>
        <v>1.14428</v>
      </c>
      <c r="T12" s="30">
        <f t="shared" si="4"/>
        <v>374.76600000000002</v>
      </c>
      <c r="U12" s="24">
        <f t="shared" si="4"/>
        <v>0.86964300000000005</v>
      </c>
      <c r="V12" s="22">
        <f t="shared" si="5"/>
        <v>0.8956153222694051</v>
      </c>
    </row>
    <row r="13" spans="1:22" x14ac:dyDescent="0.6">
      <c r="B13" s="2"/>
      <c r="C13" s="1"/>
      <c r="D13" s="2">
        <v>400.387</v>
      </c>
      <c r="E13" s="35">
        <v>1.3988899999999999E-5</v>
      </c>
      <c r="F13" s="2">
        <v>400.02100000000002</v>
      </c>
      <c r="G13" s="1">
        <v>-191.40600000000001</v>
      </c>
      <c r="H13" s="2">
        <v>400.642</v>
      </c>
      <c r="I13" s="1">
        <v>1.1589499999999999</v>
      </c>
      <c r="J13" s="2">
        <v>400.46699999999998</v>
      </c>
      <c r="K13" s="1">
        <v>0.86964300000000005</v>
      </c>
      <c r="N13" s="30">
        <f t="shared" si="0"/>
        <v>400.387</v>
      </c>
      <c r="O13" s="21">
        <f t="shared" si="1"/>
        <v>71485.249018864968</v>
      </c>
      <c r="P13" s="30">
        <f t="shared" si="2"/>
        <v>400.02100000000002</v>
      </c>
      <c r="Q13" s="17">
        <f t="shared" si="3"/>
        <v>-1.91406E-4</v>
      </c>
      <c r="R13" s="30">
        <f t="shared" si="4"/>
        <v>400.642</v>
      </c>
      <c r="S13" s="24">
        <f t="shared" si="4"/>
        <v>1.1589499999999999</v>
      </c>
      <c r="T13" s="30">
        <f t="shared" si="4"/>
        <v>400.46699999999998</v>
      </c>
      <c r="U13" s="24">
        <f t="shared" si="4"/>
        <v>0.86964300000000005</v>
      </c>
      <c r="V13" s="22">
        <f t="shared" si="5"/>
        <v>0.90496037600726653</v>
      </c>
    </row>
    <row r="14" spans="1:22" x14ac:dyDescent="0.6">
      <c r="B14" s="2"/>
      <c r="C14" s="1"/>
      <c r="D14" s="2">
        <v>426.98399999999998</v>
      </c>
      <c r="E14" s="35">
        <v>1.4603000000000001E-5</v>
      </c>
      <c r="F14" s="2">
        <v>425.80700000000002</v>
      </c>
      <c r="G14" s="1">
        <v>-190.41800000000001</v>
      </c>
      <c r="H14" s="2">
        <v>426.49099999999999</v>
      </c>
      <c r="I14" s="1">
        <v>1.1771799999999999</v>
      </c>
      <c r="J14" s="2">
        <v>425.38900000000001</v>
      </c>
      <c r="K14" s="1">
        <v>0.86785699999999999</v>
      </c>
      <c r="N14" s="30">
        <f t="shared" si="0"/>
        <v>426.98399999999998</v>
      </c>
      <c r="O14" s="21">
        <f t="shared" si="1"/>
        <v>68479.079641169621</v>
      </c>
      <c r="P14" s="30">
        <f t="shared" si="2"/>
        <v>425.80700000000002</v>
      </c>
      <c r="Q14" s="17">
        <f t="shared" si="3"/>
        <v>-1.9041800000000001E-4</v>
      </c>
      <c r="R14" s="30">
        <f t="shared" si="4"/>
        <v>426.49099999999999</v>
      </c>
      <c r="S14" s="24">
        <f t="shared" si="4"/>
        <v>1.1771799999999999</v>
      </c>
      <c r="T14" s="30">
        <f t="shared" si="4"/>
        <v>425.38900000000001</v>
      </c>
      <c r="U14" s="24">
        <f t="shared" si="4"/>
        <v>0.86785699999999999</v>
      </c>
      <c r="V14" s="22">
        <f t="shared" si="5"/>
        <v>0.89725790659219906</v>
      </c>
    </row>
    <row r="15" spans="1:22" x14ac:dyDescent="0.6">
      <c r="B15" s="2"/>
      <c r="C15" s="1"/>
      <c r="D15" s="2">
        <v>451.21699999999998</v>
      </c>
      <c r="E15" s="35">
        <v>1.48639E-5</v>
      </c>
      <c r="F15" s="2">
        <v>450.82900000000001</v>
      </c>
      <c r="G15" s="1">
        <v>-185.78200000000001</v>
      </c>
      <c r="H15" s="2">
        <v>449.98200000000003</v>
      </c>
      <c r="I15" s="1">
        <v>1.20608</v>
      </c>
      <c r="J15" s="2">
        <v>450.31200000000001</v>
      </c>
      <c r="K15" s="1">
        <v>0.83035700000000001</v>
      </c>
      <c r="N15" s="30">
        <f t="shared" si="0"/>
        <v>451.21699999999998</v>
      </c>
      <c r="O15" s="21">
        <f t="shared" si="1"/>
        <v>67277.094167748699</v>
      </c>
      <c r="P15" s="30">
        <f t="shared" si="2"/>
        <v>450.82900000000001</v>
      </c>
      <c r="Q15" s="17">
        <f t="shared" si="3"/>
        <v>-1.85782E-4</v>
      </c>
      <c r="R15" s="30">
        <f t="shared" si="4"/>
        <v>449.98200000000003</v>
      </c>
      <c r="S15" s="24">
        <f t="shared" si="4"/>
        <v>1.20608</v>
      </c>
      <c r="T15" s="30">
        <f t="shared" si="4"/>
        <v>450.31200000000001</v>
      </c>
      <c r="U15" s="24">
        <f t="shared" si="4"/>
        <v>0.83035700000000001</v>
      </c>
      <c r="V15" s="22">
        <f t="shared" si="5"/>
        <v>0.86698562634720111</v>
      </c>
    </row>
    <row r="16" spans="1:22" x14ac:dyDescent="0.6">
      <c r="B16" s="2"/>
      <c r="C16" s="1"/>
      <c r="D16" s="2">
        <v>476.23099999999999</v>
      </c>
      <c r="E16" s="35">
        <v>1.5124699999999999E-5</v>
      </c>
      <c r="F16" s="2">
        <v>475.85300000000001</v>
      </c>
      <c r="G16" s="1">
        <v>-180.626</v>
      </c>
      <c r="H16" s="2">
        <v>475.81700000000001</v>
      </c>
      <c r="I16" s="1">
        <v>1.2457400000000001</v>
      </c>
      <c r="J16" s="2">
        <v>476.012</v>
      </c>
      <c r="K16" s="1">
        <v>0.8</v>
      </c>
      <c r="N16" s="30">
        <f t="shared" si="0"/>
        <v>476.23099999999999</v>
      </c>
      <c r="O16" s="21">
        <f t="shared" si="1"/>
        <v>66117.013891184615</v>
      </c>
      <c r="P16" s="30">
        <f t="shared" si="2"/>
        <v>475.85300000000001</v>
      </c>
      <c r="Q16" s="17">
        <f t="shared" si="3"/>
        <v>-1.80626E-4</v>
      </c>
      <c r="R16" s="30">
        <f t="shared" si="4"/>
        <v>475.81700000000001</v>
      </c>
      <c r="S16" s="24">
        <f t="shared" si="4"/>
        <v>1.2457400000000001</v>
      </c>
      <c r="T16" s="30">
        <f t="shared" si="4"/>
        <v>476.012</v>
      </c>
      <c r="U16" s="24">
        <f t="shared" si="4"/>
        <v>0.8</v>
      </c>
      <c r="V16" s="22">
        <f t="shared" si="5"/>
        <v>0.82426005060887264</v>
      </c>
    </row>
    <row r="17" spans="2:22" x14ac:dyDescent="0.6">
      <c r="B17" s="2"/>
      <c r="C17" s="1"/>
      <c r="D17" s="2">
        <v>502.803</v>
      </c>
      <c r="E17" s="35">
        <v>1.5296799999999999E-5</v>
      </c>
      <c r="F17" s="2">
        <v>502.44200000000001</v>
      </c>
      <c r="G17" s="1">
        <v>-174.952</v>
      </c>
      <c r="H17" s="2">
        <v>500.84899999999999</v>
      </c>
      <c r="I17" s="1">
        <v>1.31395</v>
      </c>
      <c r="J17" s="2">
        <v>501.71300000000002</v>
      </c>
      <c r="K17" s="1">
        <v>0.73035700000000003</v>
      </c>
      <c r="N17" s="30">
        <f t="shared" si="0"/>
        <v>502.803</v>
      </c>
      <c r="O17" s="21">
        <f t="shared" si="1"/>
        <v>65373.149939856703</v>
      </c>
      <c r="P17" s="30">
        <f t="shared" si="2"/>
        <v>502.44200000000001</v>
      </c>
      <c r="Q17" s="17">
        <f t="shared" si="3"/>
        <v>-1.74952E-4</v>
      </c>
      <c r="R17" s="30">
        <f t="shared" si="4"/>
        <v>500.84899999999999</v>
      </c>
      <c r="S17" s="24">
        <f t="shared" si="4"/>
        <v>1.31395</v>
      </c>
      <c r="T17" s="30">
        <f t="shared" si="4"/>
        <v>501.71300000000002</v>
      </c>
      <c r="U17" s="24">
        <f t="shared" si="4"/>
        <v>0.73035700000000003</v>
      </c>
      <c r="V17" s="22">
        <f t="shared" si="5"/>
        <v>0.7640358723938101</v>
      </c>
    </row>
    <row r="18" spans="2:22" x14ac:dyDescent="0.6">
      <c r="B18" s="2"/>
      <c r="C18" s="1"/>
      <c r="D18" s="48">
        <v>527.81500000000005</v>
      </c>
      <c r="E18" s="53">
        <v>1.55134E-5</v>
      </c>
      <c r="F18" s="48">
        <v>527.47299999999996</v>
      </c>
      <c r="G18" s="48">
        <v>-168.23400000000001</v>
      </c>
      <c r="H18" s="48">
        <v>525.88699999999994</v>
      </c>
      <c r="I18" s="48">
        <v>1.3714500000000001</v>
      </c>
      <c r="J18" s="48">
        <v>526.63499999999999</v>
      </c>
      <c r="K18" s="48">
        <v>0.68035699999999999</v>
      </c>
      <c r="N18" s="30">
        <f t="shared" si="0"/>
        <v>527.81500000000005</v>
      </c>
      <c r="O18" s="21">
        <f t="shared" si="1"/>
        <v>64460.401975066721</v>
      </c>
      <c r="P18" s="30">
        <f t="shared" si="2"/>
        <v>527.47299999999996</v>
      </c>
      <c r="Q18" s="17">
        <f t="shared" si="3"/>
        <v>-1.6823399999999999E-4</v>
      </c>
      <c r="R18" s="30">
        <f t="shared" si="4"/>
        <v>525.88699999999994</v>
      </c>
      <c r="S18" s="24">
        <f t="shared" si="4"/>
        <v>1.3714500000000001</v>
      </c>
      <c r="T18" s="30">
        <f t="shared" si="4"/>
        <v>526.63499999999999</v>
      </c>
      <c r="U18" s="24">
        <f t="shared" si="4"/>
        <v>0.68035699999999999</v>
      </c>
      <c r="V18" s="22">
        <f t="shared" si="5"/>
        <v>0.70056799254957314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5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301.01299999999998</v>
      </c>
      <c r="C9" s="48">
        <v>2843.93</v>
      </c>
      <c r="D9" s="2"/>
      <c r="E9" s="1">
        <f>1/C9</f>
        <v>3.5162609487575294E-4</v>
      </c>
      <c r="F9" s="48">
        <v>296.73</v>
      </c>
      <c r="G9" s="48">
        <v>62.109200000000001</v>
      </c>
      <c r="H9" s="48">
        <v>302</v>
      </c>
      <c r="I9" s="48">
        <v>4.13924</v>
      </c>
      <c r="J9" s="2">
        <v>324.30900000000003</v>
      </c>
      <c r="K9" s="1">
        <v>0.115951</v>
      </c>
      <c r="N9" s="30">
        <f>B9</f>
        <v>301.01299999999998</v>
      </c>
      <c r="O9" s="21">
        <f>C9*100</f>
        <v>284393</v>
      </c>
      <c r="P9" s="30">
        <f>F9</f>
        <v>296.73</v>
      </c>
      <c r="Q9" s="17">
        <f>G9*0.000001</f>
        <v>6.2109199999999998E-5</v>
      </c>
      <c r="R9" s="30">
        <f>H9</f>
        <v>302</v>
      </c>
      <c r="S9" s="24">
        <f>I9</f>
        <v>4.13924</v>
      </c>
      <c r="T9" s="30">
        <f>J9</f>
        <v>324.30900000000003</v>
      </c>
      <c r="U9" s="24">
        <f>K9</f>
        <v>0.115951</v>
      </c>
      <c r="V9" s="22">
        <f t="shared" ref="V9:V23" si="0">((O10*(Q10)^2)/S10)*T9</f>
        <v>0.10701954410016923</v>
      </c>
    </row>
    <row r="10" spans="1:22" x14ac:dyDescent="0.6">
      <c r="B10" s="2">
        <v>327.34199999999998</v>
      </c>
      <c r="C10" s="1">
        <v>2462.4299999999998</v>
      </c>
      <c r="D10" s="2"/>
      <c r="E10" s="1">
        <f t="shared" ref="E10:E21" si="1">1/C10</f>
        <v>4.061029146006181E-4</v>
      </c>
      <c r="F10" s="2">
        <v>324.685</v>
      </c>
      <c r="G10" s="1">
        <v>71.337400000000002</v>
      </c>
      <c r="H10" s="2">
        <v>326</v>
      </c>
      <c r="I10" s="1">
        <v>3.7974700000000001</v>
      </c>
      <c r="J10" s="2">
        <v>348.61900000000003</v>
      </c>
      <c r="K10" s="1">
        <v>0.15889600000000001</v>
      </c>
      <c r="N10" s="30">
        <f t="shared" ref="N10:N20" si="2">B10</f>
        <v>327.34199999999998</v>
      </c>
      <c r="O10" s="21">
        <f t="shared" ref="O10:O20" si="3">C10*100</f>
        <v>246242.99999999997</v>
      </c>
      <c r="P10" s="30">
        <f t="shared" ref="P10:P20" si="4">F10</f>
        <v>324.685</v>
      </c>
      <c r="Q10" s="17">
        <f t="shared" ref="Q10:Q20" si="5">G10*0.000001</f>
        <v>7.1337399999999999E-5</v>
      </c>
      <c r="R10" s="30">
        <f t="shared" ref="R10:S20" si="6">H10</f>
        <v>326</v>
      </c>
      <c r="S10" s="24">
        <f t="shared" si="6"/>
        <v>3.7974700000000001</v>
      </c>
      <c r="T10" s="30">
        <f t="shared" ref="T10:T20" si="7">J10</f>
        <v>348.61900000000003</v>
      </c>
      <c r="U10" s="24">
        <f t="shared" ref="U10:U20" si="8">K10</f>
        <v>0.15889600000000001</v>
      </c>
      <c r="V10" s="22">
        <f t="shared" si="0"/>
        <v>0.14883147923590467</v>
      </c>
    </row>
    <row r="11" spans="1:22" x14ac:dyDescent="0.6">
      <c r="B11" s="2">
        <v>349.62</v>
      </c>
      <c r="C11" s="1">
        <v>2202.31</v>
      </c>
      <c r="D11" s="2"/>
      <c r="E11" s="1">
        <f t="shared" si="1"/>
        <v>4.540686824289042E-4</v>
      </c>
      <c r="F11" s="2">
        <v>349.52600000000001</v>
      </c>
      <c r="G11" s="1">
        <v>82.592699999999994</v>
      </c>
      <c r="H11" s="2">
        <v>350</v>
      </c>
      <c r="I11" s="1">
        <v>3.5189900000000001</v>
      </c>
      <c r="J11" s="2">
        <v>372.928</v>
      </c>
      <c r="K11" s="1">
        <v>0.214724</v>
      </c>
      <c r="N11" s="30">
        <f t="shared" si="2"/>
        <v>349.62</v>
      </c>
      <c r="O11" s="21">
        <f t="shared" si="3"/>
        <v>220231</v>
      </c>
      <c r="P11" s="30">
        <f t="shared" si="4"/>
        <v>349.52600000000001</v>
      </c>
      <c r="Q11" s="17">
        <f t="shared" si="5"/>
        <v>8.2592699999999993E-5</v>
      </c>
      <c r="R11" s="30">
        <f t="shared" si="6"/>
        <v>350</v>
      </c>
      <c r="S11" s="24">
        <f t="shared" si="6"/>
        <v>3.5189900000000001</v>
      </c>
      <c r="T11" s="30">
        <f t="shared" si="7"/>
        <v>372.928</v>
      </c>
      <c r="U11" s="24">
        <f t="shared" si="8"/>
        <v>0.214724</v>
      </c>
      <c r="V11" s="22">
        <f t="shared" si="0"/>
        <v>0.19887117315453121</v>
      </c>
    </row>
    <row r="12" spans="1:22" x14ac:dyDescent="0.6">
      <c r="B12" s="2">
        <v>372.911</v>
      </c>
      <c r="C12" s="1">
        <v>1872.83</v>
      </c>
      <c r="D12" s="2"/>
      <c r="E12" s="1">
        <f t="shared" si="1"/>
        <v>5.339512929630559E-4</v>
      </c>
      <c r="F12" s="2">
        <v>369.18</v>
      </c>
      <c r="G12" s="1">
        <v>95.869600000000005</v>
      </c>
      <c r="H12" s="2">
        <v>374</v>
      </c>
      <c r="I12" s="1">
        <v>3.2278500000000001</v>
      </c>
      <c r="J12" s="2">
        <v>398.34300000000002</v>
      </c>
      <c r="K12" s="1">
        <v>0.27484700000000001</v>
      </c>
      <c r="N12" s="30">
        <f t="shared" si="2"/>
        <v>372.911</v>
      </c>
      <c r="O12" s="21">
        <f t="shared" si="3"/>
        <v>187283</v>
      </c>
      <c r="P12" s="30">
        <f t="shared" si="4"/>
        <v>369.18</v>
      </c>
      <c r="Q12" s="17">
        <f t="shared" si="5"/>
        <v>9.5869600000000001E-5</v>
      </c>
      <c r="R12" s="30">
        <f t="shared" si="6"/>
        <v>374</v>
      </c>
      <c r="S12" s="24">
        <f t="shared" si="6"/>
        <v>3.2278500000000001</v>
      </c>
      <c r="T12" s="30">
        <f t="shared" si="7"/>
        <v>398.34300000000002</v>
      </c>
      <c r="U12" s="24">
        <f t="shared" si="8"/>
        <v>0.27484700000000001</v>
      </c>
      <c r="V12" s="22">
        <f t="shared" si="0"/>
        <v>0.27315297628799839</v>
      </c>
    </row>
    <row r="13" spans="1:22" x14ac:dyDescent="0.6">
      <c r="B13" s="2">
        <v>399.24099999999999</v>
      </c>
      <c r="C13" s="1">
        <v>1612.72</v>
      </c>
      <c r="D13" s="2"/>
      <c r="E13" s="1">
        <f t="shared" si="1"/>
        <v>6.2007044000198419E-4</v>
      </c>
      <c r="F13" s="2">
        <v>399.18900000000002</v>
      </c>
      <c r="G13" s="1">
        <v>112.22499999999999</v>
      </c>
      <c r="H13" s="2">
        <v>399</v>
      </c>
      <c r="I13" s="1">
        <v>2.9620299999999999</v>
      </c>
      <c r="J13" s="48">
        <v>421.54700000000003</v>
      </c>
      <c r="K13" s="48">
        <v>0.360736</v>
      </c>
      <c r="N13" s="30">
        <f t="shared" si="2"/>
        <v>399.24099999999999</v>
      </c>
      <c r="O13" s="21">
        <f t="shared" si="3"/>
        <v>161272</v>
      </c>
      <c r="P13" s="30">
        <f t="shared" si="4"/>
        <v>399.18900000000002</v>
      </c>
      <c r="Q13" s="17">
        <f t="shared" si="5"/>
        <v>1.1222499999999999E-4</v>
      </c>
      <c r="R13" s="30">
        <f t="shared" si="6"/>
        <v>399</v>
      </c>
      <c r="S13" s="24">
        <f t="shared" si="6"/>
        <v>2.9620299999999999</v>
      </c>
      <c r="T13" s="30">
        <f t="shared" si="7"/>
        <v>421.54700000000003</v>
      </c>
      <c r="U13" s="24">
        <f t="shared" si="8"/>
        <v>0.360736</v>
      </c>
      <c r="V13" s="22">
        <f t="shared" si="0"/>
        <v>0.36648119710529015</v>
      </c>
    </row>
    <row r="14" spans="1:22" x14ac:dyDescent="0.6">
      <c r="B14" s="2">
        <v>421.51900000000001</v>
      </c>
      <c r="C14" s="1">
        <v>1387.28</v>
      </c>
      <c r="D14" s="2"/>
      <c r="E14" s="1">
        <f t="shared" si="1"/>
        <v>7.208350152817023E-4</v>
      </c>
      <c r="F14" s="2">
        <v>420.90199999999999</v>
      </c>
      <c r="G14" s="1">
        <v>130.595</v>
      </c>
      <c r="H14" s="2">
        <v>422</v>
      </c>
      <c r="I14" s="1">
        <v>2.7215199999999999</v>
      </c>
      <c r="J14" s="2">
        <v>444.75099999999998</v>
      </c>
      <c r="K14" s="1">
        <v>0.43803700000000001</v>
      </c>
      <c r="N14" s="30">
        <f t="shared" si="2"/>
        <v>421.51900000000001</v>
      </c>
      <c r="O14" s="21">
        <f t="shared" si="3"/>
        <v>138728</v>
      </c>
      <c r="P14" s="30">
        <f t="shared" si="4"/>
        <v>420.90199999999999</v>
      </c>
      <c r="Q14" s="17">
        <f t="shared" si="5"/>
        <v>1.3059500000000001E-4</v>
      </c>
      <c r="R14" s="30">
        <f t="shared" si="6"/>
        <v>422</v>
      </c>
      <c r="S14" s="24">
        <f t="shared" si="6"/>
        <v>2.7215199999999999</v>
      </c>
      <c r="T14" s="30">
        <f t="shared" si="7"/>
        <v>444.75099999999998</v>
      </c>
      <c r="U14" s="24">
        <f t="shared" si="8"/>
        <v>0.43803700000000001</v>
      </c>
      <c r="V14" s="22">
        <f t="shared" si="0"/>
        <v>0.43102783758822821</v>
      </c>
    </row>
    <row r="15" spans="1:22" x14ac:dyDescent="0.6">
      <c r="B15" s="2">
        <v>447.84800000000001</v>
      </c>
      <c r="C15" s="1">
        <v>1179.19</v>
      </c>
      <c r="D15" s="2"/>
      <c r="E15" s="1">
        <f t="shared" si="1"/>
        <v>8.4803975610376605E-4</v>
      </c>
      <c r="F15" s="2">
        <v>445.73700000000002</v>
      </c>
      <c r="G15" s="1">
        <v>143.88499999999999</v>
      </c>
      <c r="H15" s="2">
        <v>447</v>
      </c>
      <c r="I15" s="1">
        <v>2.5189900000000001</v>
      </c>
      <c r="J15" s="2">
        <v>470.166</v>
      </c>
      <c r="K15" s="1">
        <v>0.53251499999999996</v>
      </c>
      <c r="N15" s="30">
        <f t="shared" si="2"/>
        <v>447.84800000000001</v>
      </c>
      <c r="O15" s="21">
        <f t="shared" si="3"/>
        <v>117919</v>
      </c>
      <c r="P15" s="30">
        <f t="shared" si="4"/>
        <v>445.73700000000002</v>
      </c>
      <c r="Q15" s="17">
        <f t="shared" si="5"/>
        <v>1.4388499999999998E-4</v>
      </c>
      <c r="R15" s="30">
        <f t="shared" si="6"/>
        <v>447</v>
      </c>
      <c r="S15" s="24">
        <f t="shared" si="6"/>
        <v>2.5189900000000001</v>
      </c>
      <c r="T15" s="30">
        <f t="shared" si="7"/>
        <v>470.166</v>
      </c>
      <c r="U15" s="24">
        <f t="shared" si="8"/>
        <v>0.53251499999999996</v>
      </c>
      <c r="V15" s="22">
        <f t="shared" si="0"/>
        <v>0.5374610549404043</v>
      </c>
    </row>
    <row r="16" spans="1:22" x14ac:dyDescent="0.6">
      <c r="B16" s="2">
        <v>470.12700000000001</v>
      </c>
      <c r="C16" s="1">
        <v>1005.78</v>
      </c>
      <c r="D16" s="2"/>
      <c r="E16" s="1">
        <f t="shared" si="1"/>
        <v>9.942532164091552E-4</v>
      </c>
      <c r="F16" s="2">
        <v>469.52300000000002</v>
      </c>
      <c r="G16" s="1">
        <v>162.25899999999999</v>
      </c>
      <c r="H16" s="2">
        <v>470</v>
      </c>
      <c r="I16" s="1">
        <v>2.3164600000000002</v>
      </c>
      <c r="J16" s="48">
        <v>493.37</v>
      </c>
      <c r="K16" s="48">
        <v>0.62699400000000005</v>
      </c>
      <c r="N16" s="30">
        <f t="shared" si="2"/>
        <v>470.12700000000001</v>
      </c>
      <c r="O16" s="21">
        <f t="shared" si="3"/>
        <v>100578</v>
      </c>
      <c r="P16" s="30">
        <f t="shared" si="4"/>
        <v>469.52300000000002</v>
      </c>
      <c r="Q16" s="17">
        <f t="shared" si="5"/>
        <v>1.6225899999999997E-4</v>
      </c>
      <c r="R16" s="30">
        <f t="shared" si="6"/>
        <v>470</v>
      </c>
      <c r="S16" s="24">
        <f t="shared" si="6"/>
        <v>2.3164600000000002</v>
      </c>
      <c r="T16" s="30">
        <f t="shared" si="7"/>
        <v>493.37</v>
      </c>
      <c r="U16" s="24">
        <f t="shared" si="8"/>
        <v>0.62699400000000005</v>
      </c>
      <c r="V16" s="22">
        <f t="shared" si="0"/>
        <v>0.63790399734732328</v>
      </c>
    </row>
    <row r="17" spans="2:22" x14ac:dyDescent="0.6">
      <c r="B17" s="2">
        <v>494.43</v>
      </c>
      <c r="C17" s="1">
        <v>867.05200000000002</v>
      </c>
      <c r="D17" s="2"/>
      <c r="E17" s="1">
        <f t="shared" si="1"/>
        <v>1.1533333640888898E-3</v>
      </c>
      <c r="F17" s="2">
        <v>496.423</v>
      </c>
      <c r="G17" s="1">
        <v>178.607</v>
      </c>
      <c r="H17" s="2">
        <v>495</v>
      </c>
      <c r="I17" s="1">
        <v>2.13924</v>
      </c>
      <c r="J17" s="2">
        <v>518.78499999999997</v>
      </c>
      <c r="K17" s="1">
        <v>0.75582800000000006</v>
      </c>
      <c r="N17" s="30">
        <f t="shared" si="2"/>
        <v>494.43</v>
      </c>
      <c r="O17" s="21">
        <f t="shared" si="3"/>
        <v>86705.2</v>
      </c>
      <c r="P17" s="30">
        <f t="shared" si="4"/>
        <v>496.423</v>
      </c>
      <c r="Q17" s="17">
        <f t="shared" si="5"/>
        <v>1.7860699999999998E-4</v>
      </c>
      <c r="R17" s="30">
        <f t="shared" si="6"/>
        <v>495</v>
      </c>
      <c r="S17" s="24">
        <f t="shared" si="6"/>
        <v>2.13924</v>
      </c>
      <c r="T17" s="30">
        <f t="shared" si="7"/>
        <v>518.78499999999997</v>
      </c>
      <c r="U17" s="24">
        <f t="shared" si="8"/>
        <v>0.75582800000000006</v>
      </c>
      <c r="V17" s="22">
        <f t="shared" si="0"/>
        <v>0.74717820787743916</v>
      </c>
    </row>
    <row r="18" spans="2:22" x14ac:dyDescent="0.6">
      <c r="B18" s="2">
        <v>518.73400000000004</v>
      </c>
      <c r="C18" s="1">
        <v>728.32399999999996</v>
      </c>
      <c r="D18" s="2"/>
      <c r="E18" s="1">
        <f t="shared" si="1"/>
        <v>1.3730153063746355E-3</v>
      </c>
      <c r="F18" s="2">
        <v>517.1</v>
      </c>
      <c r="G18" s="1">
        <v>196.97399999999999</v>
      </c>
      <c r="H18" s="2">
        <v>519</v>
      </c>
      <c r="I18" s="1">
        <v>1.9620299999999999</v>
      </c>
      <c r="J18" s="2">
        <v>541.98900000000003</v>
      </c>
      <c r="K18" s="1">
        <v>0.82883399999999996</v>
      </c>
      <c r="N18" s="30">
        <f t="shared" si="2"/>
        <v>518.73400000000004</v>
      </c>
      <c r="O18" s="21">
        <f t="shared" si="3"/>
        <v>72832.399999999994</v>
      </c>
      <c r="P18" s="30">
        <f t="shared" si="4"/>
        <v>517.1</v>
      </c>
      <c r="Q18" s="17">
        <f t="shared" si="5"/>
        <v>1.9697399999999999E-4</v>
      </c>
      <c r="R18" s="30">
        <f t="shared" si="6"/>
        <v>519</v>
      </c>
      <c r="S18" s="24">
        <f t="shared" si="6"/>
        <v>1.9620299999999999</v>
      </c>
      <c r="T18" s="30">
        <f t="shared" si="7"/>
        <v>541.98900000000003</v>
      </c>
      <c r="U18" s="24">
        <f t="shared" si="8"/>
        <v>0.82883399999999996</v>
      </c>
      <c r="V18" s="22">
        <f t="shared" si="0"/>
        <v>0.85793523763451851</v>
      </c>
    </row>
    <row r="19" spans="2:22" x14ac:dyDescent="0.6">
      <c r="B19" s="2">
        <v>544.05100000000004</v>
      </c>
      <c r="C19" s="1">
        <v>658.96</v>
      </c>
      <c r="D19" s="2"/>
      <c r="E19" s="1">
        <f t="shared" si="1"/>
        <v>1.5175427947068108E-3</v>
      </c>
      <c r="F19" s="2">
        <v>544.01</v>
      </c>
      <c r="G19" s="1">
        <v>209.25200000000001</v>
      </c>
      <c r="H19" s="2">
        <v>543</v>
      </c>
      <c r="I19" s="1">
        <v>1.8227800000000001</v>
      </c>
      <c r="J19" s="2">
        <v>567.40300000000002</v>
      </c>
      <c r="K19" s="1">
        <v>0.96196300000000001</v>
      </c>
      <c r="N19" s="30">
        <f t="shared" si="2"/>
        <v>544.05100000000004</v>
      </c>
      <c r="O19" s="21">
        <f t="shared" si="3"/>
        <v>65896</v>
      </c>
      <c r="P19" s="30">
        <f t="shared" si="4"/>
        <v>544.01</v>
      </c>
      <c r="Q19" s="17">
        <f t="shared" si="5"/>
        <v>2.0925199999999999E-4</v>
      </c>
      <c r="R19" s="30">
        <f t="shared" si="6"/>
        <v>543</v>
      </c>
      <c r="S19" s="24">
        <f t="shared" si="6"/>
        <v>1.8227800000000001</v>
      </c>
      <c r="T19" s="30">
        <f t="shared" si="7"/>
        <v>567.40300000000002</v>
      </c>
      <c r="U19" s="24">
        <f t="shared" si="8"/>
        <v>0.96196300000000001</v>
      </c>
      <c r="V19" s="22">
        <f t="shared" si="0"/>
        <v>0.902560558843855</v>
      </c>
    </row>
    <row r="20" spans="2:22" x14ac:dyDescent="0.6">
      <c r="B20" s="2">
        <v>568.35400000000004</v>
      </c>
      <c r="C20" s="1">
        <v>554.91300000000001</v>
      </c>
      <c r="D20" s="2"/>
      <c r="E20" s="1">
        <f t="shared" si="1"/>
        <v>1.8020842906906127E-3</v>
      </c>
      <c r="F20" s="2">
        <v>567.81500000000005</v>
      </c>
      <c r="G20" s="1">
        <v>220.505</v>
      </c>
      <c r="H20" s="2">
        <v>569</v>
      </c>
      <c r="I20" s="1">
        <v>1.6961999999999999</v>
      </c>
      <c r="J20" s="2">
        <v>591.71299999999997</v>
      </c>
      <c r="K20" s="1">
        <v>1.00061</v>
      </c>
      <c r="N20" s="30">
        <f t="shared" si="2"/>
        <v>568.35400000000004</v>
      </c>
      <c r="O20" s="21">
        <f t="shared" si="3"/>
        <v>55491.3</v>
      </c>
      <c r="P20" s="30">
        <f t="shared" si="4"/>
        <v>567.81500000000005</v>
      </c>
      <c r="Q20" s="17">
        <f t="shared" si="5"/>
        <v>2.2050499999999999E-4</v>
      </c>
      <c r="R20" s="30">
        <f t="shared" si="6"/>
        <v>569</v>
      </c>
      <c r="S20" s="24">
        <f t="shared" si="6"/>
        <v>1.6961999999999999</v>
      </c>
      <c r="T20" s="30">
        <f t="shared" si="7"/>
        <v>591.71299999999997</v>
      </c>
      <c r="U20" s="24">
        <f t="shared" si="8"/>
        <v>1.00061</v>
      </c>
      <c r="V20" s="22">
        <f t="shared" si="0"/>
        <v>1.0376188734499288</v>
      </c>
    </row>
    <row r="21" spans="2:22" x14ac:dyDescent="0.6">
      <c r="B21" s="2">
        <v>591.64599999999996</v>
      </c>
      <c r="C21" s="1">
        <v>502.89</v>
      </c>
      <c r="D21" s="2"/>
      <c r="E21" s="1">
        <f t="shared" si="1"/>
        <v>1.9885064328183104E-3</v>
      </c>
      <c r="F21" s="2">
        <v>592.64499999999998</v>
      </c>
      <c r="G21" s="1">
        <v>235.83</v>
      </c>
      <c r="H21" s="2">
        <v>593</v>
      </c>
      <c r="I21" s="1">
        <v>1.59494</v>
      </c>
      <c r="J21" s="2">
        <v>616.02200000000005</v>
      </c>
      <c r="K21" s="1">
        <v>1.1251500000000001</v>
      </c>
      <c r="N21" s="30">
        <f t="shared" ref="N21:N25" si="9">B21</f>
        <v>591.64599999999996</v>
      </c>
      <c r="O21" s="21">
        <f t="shared" ref="O21:O25" si="10">C21*100</f>
        <v>50289</v>
      </c>
      <c r="P21" s="30">
        <f t="shared" ref="P21:P25" si="11">F21</f>
        <v>592.64499999999998</v>
      </c>
      <c r="Q21" s="17">
        <f t="shared" ref="Q21:Q25" si="12">G21*0.000001</f>
        <v>2.3583E-4</v>
      </c>
      <c r="R21" s="30">
        <f t="shared" ref="R21:R25" si="13">H21</f>
        <v>593</v>
      </c>
      <c r="S21" s="24">
        <f t="shared" ref="S21:S25" si="14">I21</f>
        <v>1.59494</v>
      </c>
      <c r="T21" s="30">
        <f t="shared" ref="T21:T24" si="15">J21</f>
        <v>616.02200000000005</v>
      </c>
      <c r="U21" s="24">
        <f t="shared" ref="U21:U24" si="16">K21</f>
        <v>1.1251500000000001</v>
      </c>
      <c r="V21" s="22">
        <f t="shared" si="0"/>
        <v>1.0219613703948085</v>
      </c>
    </row>
    <row r="22" spans="2:22" x14ac:dyDescent="0.6">
      <c r="B22" s="2">
        <v>615.94899999999996</v>
      </c>
      <c r="C22" s="1">
        <v>416.185</v>
      </c>
      <c r="D22" s="2"/>
      <c r="E22" s="1"/>
      <c r="F22" s="2">
        <v>617.48800000000006</v>
      </c>
      <c r="G22" s="1">
        <v>246.06700000000001</v>
      </c>
      <c r="H22" s="2">
        <v>615</v>
      </c>
      <c r="I22" s="1">
        <v>1.5189900000000001</v>
      </c>
      <c r="J22" s="2">
        <v>640.33100000000002</v>
      </c>
      <c r="K22" s="1">
        <v>1.1852799999999999</v>
      </c>
      <c r="N22" s="30">
        <f t="shared" si="9"/>
        <v>615.94899999999996</v>
      </c>
      <c r="O22" s="21">
        <f t="shared" si="10"/>
        <v>41618.5</v>
      </c>
      <c r="P22" s="30">
        <f t="shared" si="11"/>
        <v>617.48800000000006</v>
      </c>
      <c r="Q22" s="17">
        <f t="shared" si="12"/>
        <v>2.4606699999999999E-4</v>
      </c>
      <c r="R22" s="30">
        <f t="shared" si="13"/>
        <v>615</v>
      </c>
      <c r="S22" s="24">
        <f t="shared" si="14"/>
        <v>1.5189900000000001</v>
      </c>
      <c r="T22" s="30">
        <f t="shared" si="15"/>
        <v>640.33100000000002</v>
      </c>
      <c r="U22" s="24">
        <f t="shared" si="16"/>
        <v>1.1852799999999999</v>
      </c>
      <c r="V22" s="22">
        <f t="shared" si="0"/>
        <v>1.1297452602862879</v>
      </c>
    </row>
    <row r="23" spans="2:22" x14ac:dyDescent="0.6">
      <c r="B23" s="2">
        <v>641.26599999999996</v>
      </c>
      <c r="C23" s="1">
        <v>381.50299999999999</v>
      </c>
      <c r="D23" s="2"/>
      <c r="E23" s="1"/>
      <c r="F23" s="2">
        <v>639.21799999999996</v>
      </c>
      <c r="G23" s="1">
        <v>258.33199999999999</v>
      </c>
      <c r="H23" s="2">
        <v>639</v>
      </c>
      <c r="I23" s="1">
        <v>1.4430400000000001</v>
      </c>
      <c r="J23" s="2">
        <v>664.64099999999996</v>
      </c>
      <c r="K23" s="1">
        <v>1.2454000000000001</v>
      </c>
      <c r="N23" s="30">
        <f t="shared" si="9"/>
        <v>641.26599999999996</v>
      </c>
      <c r="O23" s="21">
        <f t="shared" si="10"/>
        <v>38150.299999999996</v>
      </c>
      <c r="P23" s="30">
        <f t="shared" si="11"/>
        <v>639.21799999999996</v>
      </c>
      <c r="Q23" s="17">
        <f t="shared" si="12"/>
        <v>2.5833200000000001E-4</v>
      </c>
      <c r="R23" s="30">
        <f t="shared" si="13"/>
        <v>639</v>
      </c>
      <c r="S23" s="24">
        <f t="shared" si="14"/>
        <v>1.4430400000000001</v>
      </c>
      <c r="T23" s="30">
        <f t="shared" si="15"/>
        <v>664.64099999999996</v>
      </c>
      <c r="U23" s="24">
        <f t="shared" si="16"/>
        <v>1.2454000000000001</v>
      </c>
      <c r="V23" s="22">
        <f t="shared" si="0"/>
        <v>1.2481384711527215</v>
      </c>
    </row>
    <row r="24" spans="2:22" x14ac:dyDescent="0.6">
      <c r="B24" s="2">
        <v>664.55700000000002</v>
      </c>
      <c r="C24" s="1">
        <v>364.16199999999998</v>
      </c>
      <c r="D24" s="2"/>
      <c r="E24" s="1"/>
      <c r="F24" s="2">
        <v>663.03300000000002</v>
      </c>
      <c r="G24" s="1">
        <v>265.51499999999999</v>
      </c>
      <c r="H24" s="2">
        <v>664</v>
      </c>
      <c r="I24" s="1">
        <v>1.3670899999999999</v>
      </c>
      <c r="J24" s="48">
        <v>690.05499999999995</v>
      </c>
      <c r="K24" s="48">
        <v>1.2668699999999999</v>
      </c>
      <c r="N24" s="30">
        <f t="shared" si="9"/>
        <v>664.55700000000002</v>
      </c>
      <c r="O24" s="21">
        <f t="shared" si="10"/>
        <v>36416.199999999997</v>
      </c>
      <c r="P24" s="30">
        <f t="shared" si="11"/>
        <v>663.03300000000002</v>
      </c>
      <c r="Q24" s="17">
        <f t="shared" si="12"/>
        <v>2.6551499999999997E-4</v>
      </c>
      <c r="R24" s="30">
        <f t="shared" si="13"/>
        <v>664</v>
      </c>
      <c r="S24" s="24">
        <f t="shared" si="14"/>
        <v>1.3670899999999999</v>
      </c>
      <c r="T24" s="30">
        <f t="shared" si="15"/>
        <v>690.05499999999995</v>
      </c>
      <c r="U24" s="24">
        <f t="shared" si="16"/>
        <v>1.2668699999999999</v>
      </c>
      <c r="V24" s="22">
        <f>((O25*(Q25)^2)/S25)*T24</f>
        <v>1.2997635594367507</v>
      </c>
    </row>
    <row r="25" spans="2:22" x14ac:dyDescent="0.6">
      <c r="B25" s="48">
        <v>688.86099999999999</v>
      </c>
      <c r="C25" s="48">
        <v>329.48</v>
      </c>
      <c r="D25" s="2"/>
      <c r="E25" s="1"/>
      <c r="F25" s="48">
        <v>687.88699999999994</v>
      </c>
      <c r="G25" s="48">
        <v>271.68299999999999</v>
      </c>
      <c r="H25" s="48">
        <v>690</v>
      </c>
      <c r="I25" s="48">
        <v>1.29114</v>
      </c>
      <c r="J25" s="2"/>
      <c r="K25" s="1"/>
      <c r="N25" s="30">
        <f t="shared" si="9"/>
        <v>688.86099999999999</v>
      </c>
      <c r="O25" s="21">
        <f t="shared" si="10"/>
        <v>32948</v>
      </c>
      <c r="P25" s="30">
        <f t="shared" si="11"/>
        <v>687.88699999999994</v>
      </c>
      <c r="Q25" s="17">
        <f t="shared" si="12"/>
        <v>2.7168299999999999E-4</v>
      </c>
      <c r="R25" s="30">
        <f t="shared" si="13"/>
        <v>690</v>
      </c>
      <c r="S25" s="24">
        <f t="shared" si="14"/>
        <v>1.29114</v>
      </c>
      <c r="T25" s="30"/>
      <c r="U25" s="2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V129"/>
  <sheetViews>
    <sheetView topLeftCell="A2" workbookViewId="0">
      <selection activeCell="N22" sqref="N22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2" t="s">
        <v>3</v>
      </c>
      <c r="C7" s="1" t="s">
        <v>0</v>
      </c>
      <c r="D7" s="2" t="s">
        <v>3</v>
      </c>
      <c r="E7" s="1" t="s">
        <v>8</v>
      </c>
      <c r="F7" s="2" t="s">
        <v>3</v>
      </c>
      <c r="G7" s="1" t="s">
        <v>1</v>
      </c>
      <c r="H7" s="2" t="s">
        <v>3</v>
      </c>
      <c r="I7" s="1" t="s">
        <v>2</v>
      </c>
      <c r="J7" s="2" t="s">
        <v>3</v>
      </c>
      <c r="K7" s="1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2" t="s">
        <v>4</v>
      </c>
      <c r="C8" s="1" t="s">
        <v>32</v>
      </c>
      <c r="D8" s="2" t="s">
        <v>4</v>
      </c>
      <c r="E8" s="1" t="s">
        <v>11</v>
      </c>
      <c r="F8" s="2" t="s">
        <v>4</v>
      </c>
      <c r="G8" s="1" t="s">
        <v>14</v>
      </c>
      <c r="H8" s="2" t="s">
        <v>4</v>
      </c>
      <c r="I8" s="1" t="s">
        <v>16</v>
      </c>
      <c r="J8" s="2" t="s">
        <v>4</v>
      </c>
      <c r="K8" s="1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305.53505535055302</v>
      </c>
      <c r="C9" s="48">
        <v>3.34710743801653</v>
      </c>
      <c r="D9" s="2"/>
      <c r="E9" s="1"/>
      <c r="F9" s="48">
        <v>303.51288056205999</v>
      </c>
      <c r="G9" s="48">
        <v>-68.292682926828306</v>
      </c>
      <c r="H9" s="48">
        <v>301.37795275590503</v>
      </c>
      <c r="I9" s="60">
        <v>3.3428047662694702</v>
      </c>
      <c r="J9" s="48">
        <v>304.94699646643102</v>
      </c>
      <c r="K9" s="48">
        <v>0.115627822944896</v>
      </c>
      <c r="N9" s="30">
        <f>B9</f>
        <v>305.53505535055302</v>
      </c>
      <c r="O9" s="21">
        <f>C9*100000</f>
        <v>334710.74380165298</v>
      </c>
      <c r="P9" s="30">
        <f>F9</f>
        <v>303.51288056205999</v>
      </c>
      <c r="Q9" s="17">
        <f>G9*0.000001</f>
        <v>-6.8292682926828304E-5</v>
      </c>
      <c r="R9" s="30">
        <f>H9</f>
        <v>301.37795275590503</v>
      </c>
      <c r="S9" s="24">
        <f>I9</f>
        <v>3.3428047662694702</v>
      </c>
      <c r="T9" s="30">
        <f>J9</f>
        <v>304.94699646643102</v>
      </c>
      <c r="U9" s="24">
        <f>K9</f>
        <v>0.115627822944896</v>
      </c>
      <c r="V9" s="22">
        <f>((O9*(Q9)^2)/S9)*T9</f>
        <v>0.14240700396335362</v>
      </c>
    </row>
    <row r="10" spans="1:22" x14ac:dyDescent="0.6">
      <c r="B10" s="48">
        <v>323.80073800738001</v>
      </c>
      <c r="C10" s="48">
        <v>3.0595041322314001</v>
      </c>
      <c r="D10" s="2"/>
      <c r="E10" s="1"/>
      <c r="F10" s="48">
        <v>321.77985948477698</v>
      </c>
      <c r="G10" s="48">
        <v>-73.414634146340504</v>
      </c>
      <c r="H10" s="48">
        <v>325.26246719160099</v>
      </c>
      <c r="I10" s="60">
        <v>3.1704857928505898</v>
      </c>
      <c r="J10" s="48">
        <v>320.77738515901001</v>
      </c>
      <c r="K10" s="48">
        <v>0.13730803974706299</v>
      </c>
      <c r="N10" s="30">
        <f t="shared" ref="N10:N26" si="0">B10</f>
        <v>323.80073800738001</v>
      </c>
      <c r="O10" s="21">
        <f t="shared" ref="O10:O26" si="1">C10*100000</f>
        <v>305950.41322314</v>
      </c>
      <c r="P10" s="30">
        <f t="shared" ref="P10:P20" si="2">F10</f>
        <v>321.77985948477698</v>
      </c>
      <c r="Q10" s="17">
        <f t="shared" ref="Q10:Q20" si="3">G10*0.000001</f>
        <v>-7.34146341463405E-5</v>
      </c>
      <c r="R10" s="30">
        <f t="shared" ref="R10:U20" si="4">H10</f>
        <v>325.26246719160099</v>
      </c>
      <c r="S10" s="24">
        <f t="shared" si="4"/>
        <v>3.1704857928505898</v>
      </c>
      <c r="T10" s="30">
        <f t="shared" si="4"/>
        <v>320.77738515901001</v>
      </c>
      <c r="U10" s="24">
        <f t="shared" si="4"/>
        <v>0.13730803974706299</v>
      </c>
      <c r="V10" s="22"/>
    </row>
    <row r="11" spans="1:22" x14ac:dyDescent="0.6">
      <c r="B11" s="48">
        <v>375.276752767527</v>
      </c>
      <c r="C11" s="48">
        <v>2.3917355371900801</v>
      </c>
      <c r="D11" s="2"/>
      <c r="E11" s="1"/>
      <c r="F11" s="48">
        <v>373.06791569086602</v>
      </c>
      <c r="G11" s="48">
        <v>-87.560975609755204</v>
      </c>
      <c r="H11" s="48">
        <v>351.44356955380499</v>
      </c>
      <c r="I11" s="60">
        <v>2.9871677360219899</v>
      </c>
      <c r="J11" s="48">
        <v>337.102473498233</v>
      </c>
      <c r="K11" s="48">
        <v>0.16169828364950301</v>
      </c>
      <c r="N11" s="30">
        <f t="shared" si="0"/>
        <v>375.276752767527</v>
      </c>
      <c r="O11" s="21">
        <f t="shared" si="1"/>
        <v>239173.55371900802</v>
      </c>
      <c r="P11" s="30">
        <f t="shared" si="2"/>
        <v>373.06791569086602</v>
      </c>
      <c r="Q11" s="17">
        <f t="shared" si="3"/>
        <v>-8.7560975609755196E-5</v>
      </c>
      <c r="R11" s="30">
        <f t="shared" si="4"/>
        <v>351.44356955380499</v>
      </c>
      <c r="S11" s="24">
        <f t="shared" si="4"/>
        <v>2.9871677360219899</v>
      </c>
      <c r="T11" s="30">
        <f t="shared" si="4"/>
        <v>337.102473498233</v>
      </c>
      <c r="U11" s="24">
        <f t="shared" si="4"/>
        <v>0.16169828364950301</v>
      </c>
      <c r="V11" s="22"/>
    </row>
    <row r="12" spans="1:22" x14ac:dyDescent="0.6">
      <c r="B12" s="48">
        <v>425.645756457564</v>
      </c>
      <c r="C12" s="48">
        <v>1.88264462809917</v>
      </c>
      <c r="D12" s="2"/>
      <c r="E12" s="1"/>
      <c r="F12" s="48">
        <v>423.65339578454302</v>
      </c>
      <c r="G12" s="48">
        <v>-102.195121951218</v>
      </c>
      <c r="H12" s="48">
        <v>372.11286089238803</v>
      </c>
      <c r="I12" s="60">
        <v>2.8515123739688302</v>
      </c>
      <c r="J12" s="48">
        <v>351.94346289752599</v>
      </c>
      <c r="K12" s="48">
        <v>0.18337850045167101</v>
      </c>
      <c r="N12" s="30">
        <f t="shared" si="0"/>
        <v>425.645756457564</v>
      </c>
      <c r="O12" s="21">
        <f t="shared" si="1"/>
        <v>188264.46280991699</v>
      </c>
      <c r="P12" s="30">
        <f t="shared" si="2"/>
        <v>423.65339578454302</v>
      </c>
      <c r="Q12" s="17">
        <f t="shared" si="3"/>
        <v>-1.02195121951218E-4</v>
      </c>
      <c r="R12" s="30">
        <f t="shared" si="4"/>
        <v>372.11286089238803</v>
      </c>
      <c r="S12" s="24">
        <f t="shared" si="4"/>
        <v>2.8515123739688302</v>
      </c>
      <c r="T12" s="30">
        <f t="shared" si="4"/>
        <v>351.94346289752599</v>
      </c>
      <c r="U12" s="24">
        <f t="shared" si="4"/>
        <v>0.18337850045167101</v>
      </c>
      <c r="V12" s="22"/>
    </row>
    <row r="13" spans="1:22" x14ac:dyDescent="0.6">
      <c r="B13" s="48">
        <v>477.12177121771202</v>
      </c>
      <c r="C13" s="48">
        <v>1.5157024793388401</v>
      </c>
      <c r="D13" s="2"/>
      <c r="E13" s="1"/>
      <c r="F13" s="48">
        <v>474.23887587822003</v>
      </c>
      <c r="G13" s="48">
        <v>-118.780487804877</v>
      </c>
      <c r="H13" s="48">
        <v>394.619422572178</v>
      </c>
      <c r="I13" s="60">
        <v>2.71585701191567</v>
      </c>
      <c r="J13" s="48">
        <v>362.33215547703099</v>
      </c>
      <c r="K13" s="48">
        <v>0.201445347786811</v>
      </c>
      <c r="N13" s="30">
        <f t="shared" si="0"/>
        <v>477.12177121771202</v>
      </c>
      <c r="O13" s="21">
        <f t="shared" si="1"/>
        <v>151570.24793388401</v>
      </c>
      <c r="P13" s="30">
        <f t="shared" si="2"/>
        <v>474.23887587822003</v>
      </c>
      <c r="Q13" s="17">
        <f t="shared" si="3"/>
        <v>-1.1878048780487699E-4</v>
      </c>
      <c r="R13" s="30">
        <f t="shared" si="4"/>
        <v>394.619422572178</v>
      </c>
      <c r="S13" s="24">
        <f t="shared" si="4"/>
        <v>2.71585701191567</v>
      </c>
      <c r="T13" s="30">
        <f t="shared" si="4"/>
        <v>362.33215547703099</v>
      </c>
      <c r="U13" s="24">
        <f t="shared" si="4"/>
        <v>0.201445347786811</v>
      </c>
      <c r="V13" s="22"/>
    </row>
    <row r="14" spans="1:22" x14ac:dyDescent="0.6">
      <c r="B14" s="48">
        <v>526.38376383763796</v>
      </c>
      <c r="C14" s="48">
        <v>1.20495867768595</v>
      </c>
      <c r="D14" s="2"/>
      <c r="E14" s="1"/>
      <c r="F14" s="48">
        <v>524.82435597189601</v>
      </c>
      <c r="G14" s="48">
        <v>-134.87804878048701</v>
      </c>
      <c r="H14" s="48">
        <v>410.695538057742</v>
      </c>
      <c r="I14" s="60">
        <v>2.6278643446379402</v>
      </c>
      <c r="J14" s="48">
        <v>375.68904593639502</v>
      </c>
      <c r="K14" s="48">
        <v>0.223125564588979</v>
      </c>
      <c r="N14" s="30">
        <f t="shared" si="0"/>
        <v>526.38376383763796</v>
      </c>
      <c r="O14" s="21">
        <f t="shared" si="1"/>
        <v>120495.867768595</v>
      </c>
      <c r="P14" s="30">
        <f t="shared" si="2"/>
        <v>524.82435597189601</v>
      </c>
      <c r="Q14" s="17">
        <f t="shared" si="3"/>
        <v>-1.3487804878048701E-4</v>
      </c>
      <c r="R14" s="30">
        <f t="shared" si="4"/>
        <v>410.695538057742</v>
      </c>
      <c r="S14" s="24">
        <f t="shared" si="4"/>
        <v>2.6278643446379402</v>
      </c>
      <c r="T14" s="30">
        <f t="shared" si="4"/>
        <v>375.68904593639502</v>
      </c>
      <c r="U14" s="24">
        <f t="shared" si="4"/>
        <v>0.223125564588979</v>
      </c>
      <c r="V14" s="22">
        <f>((O11*(Q11)^2)/S12)*T14</f>
        <v>0.24159481647907791</v>
      </c>
    </row>
    <row r="15" spans="1:22" x14ac:dyDescent="0.6">
      <c r="B15" s="48">
        <v>576.19926199261897</v>
      </c>
      <c r="C15" s="48">
        <v>0.97024793388429598</v>
      </c>
      <c r="D15" s="2"/>
      <c r="E15" s="1"/>
      <c r="F15" s="48">
        <v>576.11241217798602</v>
      </c>
      <c r="G15" s="48">
        <v>-149.02439024390199</v>
      </c>
      <c r="H15" s="48">
        <v>421.71916010498597</v>
      </c>
      <c r="I15" s="60">
        <v>2.5618698441796499</v>
      </c>
      <c r="J15" s="48">
        <v>386.07773851590099</v>
      </c>
      <c r="K15" s="48">
        <v>0.241192411924119</v>
      </c>
      <c r="N15" s="30">
        <f t="shared" si="0"/>
        <v>576.19926199261897</v>
      </c>
      <c r="O15" s="21">
        <f t="shared" si="1"/>
        <v>97024.793388429593</v>
      </c>
      <c r="P15" s="30">
        <f t="shared" si="2"/>
        <v>576.11241217798602</v>
      </c>
      <c r="Q15" s="17">
        <f t="shared" si="3"/>
        <v>-1.4902439024390199E-4</v>
      </c>
      <c r="R15" s="30">
        <f t="shared" si="4"/>
        <v>421.71916010498597</v>
      </c>
      <c r="S15" s="24">
        <f t="shared" si="4"/>
        <v>2.5618698441796499</v>
      </c>
      <c r="T15" s="30">
        <f t="shared" si="4"/>
        <v>386.07773851590099</v>
      </c>
      <c r="U15" s="24">
        <f t="shared" si="4"/>
        <v>0.241192411924119</v>
      </c>
      <c r="V15" s="22"/>
    </row>
    <row r="16" spans="1:22" x14ac:dyDescent="0.6">
      <c r="B16" s="48">
        <v>626.56826568265603</v>
      </c>
      <c r="C16" s="48">
        <v>0.80495867768594798</v>
      </c>
      <c r="D16" s="2"/>
      <c r="E16" s="1"/>
      <c r="F16" s="48">
        <v>623.88758782201398</v>
      </c>
      <c r="G16" s="48">
        <v>-161.70731707317</v>
      </c>
      <c r="H16" s="48">
        <v>428.60892388451401</v>
      </c>
      <c r="I16" s="60">
        <v>2.5215398716773598</v>
      </c>
      <c r="J16" s="48">
        <v>395.47703180212</v>
      </c>
      <c r="K16" s="48">
        <v>0.25564588979223102</v>
      </c>
      <c r="N16" s="30">
        <f t="shared" si="0"/>
        <v>626.56826568265603</v>
      </c>
      <c r="O16" s="21">
        <f t="shared" si="1"/>
        <v>80495.867768594791</v>
      </c>
      <c r="P16" s="30">
        <f t="shared" si="2"/>
        <v>623.88758782201398</v>
      </c>
      <c r="Q16" s="17">
        <f t="shared" si="3"/>
        <v>-1.6170731707316999E-4</v>
      </c>
      <c r="R16" s="30">
        <f t="shared" si="4"/>
        <v>428.60892388451401</v>
      </c>
      <c r="S16" s="24">
        <f t="shared" si="4"/>
        <v>2.5215398716773598</v>
      </c>
      <c r="T16" s="30">
        <f t="shared" si="4"/>
        <v>395.47703180212</v>
      </c>
      <c r="U16" s="24">
        <f t="shared" si="4"/>
        <v>0.25564588979223102</v>
      </c>
      <c r="V16" s="22"/>
    </row>
    <row r="17" spans="2:22" x14ac:dyDescent="0.6">
      <c r="B17" s="48">
        <v>676.38376383763796</v>
      </c>
      <c r="C17" s="48">
        <v>0.66280991735537098</v>
      </c>
      <c r="D17" s="2"/>
      <c r="E17" s="1"/>
      <c r="F17" s="48">
        <v>673.06791569086602</v>
      </c>
      <c r="G17" s="48">
        <v>-177.07317073170699</v>
      </c>
      <c r="H17" s="48">
        <v>445.14435695537998</v>
      </c>
      <c r="I17" s="60">
        <v>2.4518790100824899</v>
      </c>
      <c r="J17" s="48">
        <v>403.886925795053</v>
      </c>
      <c r="K17" s="48">
        <v>0.27009936766034298</v>
      </c>
      <c r="N17" s="30">
        <f t="shared" si="0"/>
        <v>676.38376383763796</v>
      </c>
      <c r="O17" s="21">
        <f t="shared" si="1"/>
        <v>66280.9917355371</v>
      </c>
      <c r="P17" s="30">
        <f t="shared" si="2"/>
        <v>673.06791569086602</v>
      </c>
      <c r="Q17" s="17">
        <f t="shared" si="3"/>
        <v>-1.7707317073170699E-4</v>
      </c>
      <c r="R17" s="30">
        <f t="shared" si="4"/>
        <v>445.14435695537998</v>
      </c>
      <c r="S17" s="24">
        <f t="shared" si="4"/>
        <v>2.4518790100824899</v>
      </c>
      <c r="T17" s="30">
        <f t="shared" si="4"/>
        <v>403.886925795053</v>
      </c>
      <c r="U17" s="24">
        <f t="shared" si="4"/>
        <v>0.27009936766034298</v>
      </c>
    </row>
    <row r="18" spans="2:22" x14ac:dyDescent="0.6">
      <c r="B18" s="48">
        <v>723.43173431734294</v>
      </c>
      <c r="C18" s="48">
        <v>0.55371900826446196</v>
      </c>
      <c r="D18" s="2"/>
      <c r="E18" s="1"/>
      <c r="F18" s="48">
        <v>724.355971896955</v>
      </c>
      <c r="G18" s="48">
        <v>-186.829268292682</v>
      </c>
      <c r="H18" s="48">
        <v>458.005249343831</v>
      </c>
      <c r="I18" s="60">
        <v>2.3748854262144801</v>
      </c>
      <c r="J18" s="48">
        <v>413.28621908127201</v>
      </c>
      <c r="K18" s="48">
        <v>0.28545618789521199</v>
      </c>
      <c r="N18" s="30">
        <f t="shared" si="0"/>
        <v>723.43173431734294</v>
      </c>
      <c r="O18" s="21">
        <f t="shared" si="1"/>
        <v>55371.900826446195</v>
      </c>
      <c r="P18" s="30">
        <f t="shared" si="2"/>
        <v>724.355971896955</v>
      </c>
      <c r="Q18" s="17">
        <f t="shared" si="3"/>
        <v>-1.86829268292682E-4</v>
      </c>
      <c r="R18" s="30">
        <f t="shared" si="4"/>
        <v>458.005249343831</v>
      </c>
      <c r="S18" s="24">
        <f t="shared" si="4"/>
        <v>2.3748854262144801</v>
      </c>
      <c r="T18" s="30">
        <f t="shared" si="4"/>
        <v>413.28621908127201</v>
      </c>
      <c r="U18" s="24">
        <f t="shared" si="4"/>
        <v>0.28545618789521199</v>
      </c>
    </row>
    <row r="19" spans="2:22" x14ac:dyDescent="0.6">
      <c r="B19" s="48">
        <v>772.69372693726905</v>
      </c>
      <c r="C19" s="48">
        <v>0.46115702479338599</v>
      </c>
      <c r="D19" s="2"/>
      <c r="E19" s="1"/>
      <c r="F19" s="48">
        <v>771.42857142857099</v>
      </c>
      <c r="G19" s="48">
        <v>-198.292682926829</v>
      </c>
      <c r="H19" s="48">
        <v>469.94750656167901</v>
      </c>
      <c r="I19" s="60">
        <v>2.3198900091659</v>
      </c>
      <c r="J19" s="48">
        <v>421.69611307420399</v>
      </c>
      <c r="K19" s="48">
        <v>0.29900632339656702</v>
      </c>
      <c r="N19" s="30">
        <f t="shared" si="0"/>
        <v>772.69372693726905</v>
      </c>
      <c r="O19" s="21">
        <f t="shared" si="1"/>
        <v>46115.702479338601</v>
      </c>
      <c r="P19" s="30">
        <f t="shared" si="2"/>
        <v>771.42857142857099</v>
      </c>
      <c r="Q19" s="17">
        <f t="shared" si="3"/>
        <v>-1.98292682926829E-4</v>
      </c>
      <c r="R19" s="30">
        <f t="shared" si="4"/>
        <v>469.94750656167901</v>
      </c>
      <c r="S19" s="24">
        <f t="shared" si="4"/>
        <v>2.3198900091659</v>
      </c>
      <c r="T19" s="30">
        <f t="shared" si="4"/>
        <v>421.69611307420399</v>
      </c>
      <c r="U19" s="24">
        <f t="shared" si="4"/>
        <v>0.29900632339656702</v>
      </c>
    </row>
    <row r="20" spans="2:22" x14ac:dyDescent="0.6">
      <c r="B20" s="48">
        <v>796.49446494464996</v>
      </c>
      <c r="C20" s="48">
        <v>0.40165289256198</v>
      </c>
      <c r="D20" s="2"/>
      <c r="E20" s="1"/>
      <c r="F20" s="48">
        <v>797.42388758782204</v>
      </c>
      <c r="G20" s="48">
        <v>-205.365853658536</v>
      </c>
      <c r="H20" s="48">
        <v>477.75590551181102</v>
      </c>
      <c r="I20" s="60">
        <v>2.2868927589367498</v>
      </c>
      <c r="J20" s="48">
        <v>429.61130742049397</v>
      </c>
      <c r="K20" s="48">
        <v>0.31345980126467898</v>
      </c>
      <c r="N20" s="30">
        <f t="shared" si="0"/>
        <v>796.49446494464996</v>
      </c>
      <c r="O20" s="21">
        <f t="shared" si="1"/>
        <v>40165.289256197997</v>
      </c>
      <c r="P20" s="30">
        <f t="shared" si="2"/>
        <v>797.42388758782204</v>
      </c>
      <c r="Q20" s="17">
        <f t="shared" si="3"/>
        <v>-2.05365853658536E-4</v>
      </c>
      <c r="R20" s="30">
        <f t="shared" si="4"/>
        <v>477.75590551181102</v>
      </c>
      <c r="S20" s="24">
        <f t="shared" si="4"/>
        <v>2.2868927589367498</v>
      </c>
      <c r="T20" s="30">
        <f t="shared" si="4"/>
        <v>429.61130742049397</v>
      </c>
      <c r="U20" s="24">
        <f t="shared" si="4"/>
        <v>0.31345980126467898</v>
      </c>
    </row>
    <row r="21" spans="2:22" x14ac:dyDescent="0.6">
      <c r="B21" s="48">
        <v>820.84870848708397</v>
      </c>
      <c r="C21" s="48">
        <v>0.38842975206611402</v>
      </c>
      <c r="D21" s="2"/>
      <c r="E21" s="1"/>
      <c r="F21" s="48">
        <v>819.90632318501105</v>
      </c>
      <c r="G21" s="48">
        <v>-209.02439024390199</v>
      </c>
      <c r="H21" s="48">
        <v>491.53543307086602</v>
      </c>
      <c r="I21" s="60">
        <v>2.2172318973418799</v>
      </c>
      <c r="J21" s="48">
        <v>436.04240282685498</v>
      </c>
      <c r="K21" s="48">
        <v>0.32520325203251998</v>
      </c>
      <c r="N21" s="30">
        <f t="shared" si="0"/>
        <v>820.84870848708397</v>
      </c>
      <c r="O21" s="21">
        <f t="shared" si="1"/>
        <v>38842.975206611402</v>
      </c>
      <c r="P21" s="30">
        <f t="shared" ref="P21:P26" si="5">F21</f>
        <v>819.90632318501105</v>
      </c>
      <c r="Q21" s="17">
        <f t="shared" ref="Q21:Q26" si="6">G21*0.000001</f>
        <v>-2.0902439024390198E-4</v>
      </c>
      <c r="R21" s="30">
        <f t="shared" ref="R21" si="7">H21</f>
        <v>491.53543307086602</v>
      </c>
      <c r="S21" s="24">
        <f t="shared" ref="S21" si="8">I21</f>
        <v>2.2172318973418799</v>
      </c>
      <c r="T21" s="30">
        <f t="shared" ref="T21:T32" si="9">J21</f>
        <v>436.04240282685498</v>
      </c>
      <c r="U21" s="24">
        <f t="shared" ref="U21:U32" si="10">K21</f>
        <v>0.32520325203251998</v>
      </c>
      <c r="V21" s="22"/>
    </row>
    <row r="22" spans="2:22" x14ac:dyDescent="0.6">
      <c r="B22" s="48">
        <v>844.64944649446397</v>
      </c>
      <c r="C22" s="48">
        <v>0.338842975206611</v>
      </c>
      <c r="D22" s="2"/>
      <c r="E22" s="1"/>
      <c r="F22" s="48">
        <v>843.79391100702503</v>
      </c>
      <c r="G22" s="48">
        <v>-212.43902439024399</v>
      </c>
      <c r="H22" s="48">
        <v>506.69291338582599</v>
      </c>
      <c r="I22" s="60">
        <v>2.1475710357470201</v>
      </c>
      <c r="J22" s="48">
        <v>443.46289752650102</v>
      </c>
      <c r="K22" s="48">
        <v>0.33875338753387502</v>
      </c>
      <c r="N22" s="30">
        <f t="shared" si="0"/>
        <v>844.64944649446397</v>
      </c>
      <c r="O22" s="21">
        <f t="shared" si="1"/>
        <v>33884.297520661101</v>
      </c>
      <c r="P22" s="30">
        <f t="shared" si="5"/>
        <v>843.79391100702503</v>
      </c>
      <c r="Q22" s="17">
        <f t="shared" si="6"/>
        <v>-2.1243902439024398E-4</v>
      </c>
      <c r="R22" s="30">
        <f t="shared" ref="R22:R55" si="11">H22</f>
        <v>506.69291338582599</v>
      </c>
      <c r="S22" s="24">
        <f t="shared" ref="S22:S55" si="12">I22</f>
        <v>2.1475710357470201</v>
      </c>
      <c r="T22" s="30">
        <f t="shared" si="9"/>
        <v>443.46289752650102</v>
      </c>
      <c r="U22" s="24">
        <f t="shared" si="10"/>
        <v>0.33875338753387502</v>
      </c>
    </row>
    <row r="23" spans="2:22" x14ac:dyDescent="0.6">
      <c r="B23" s="48">
        <v>868.45018450184398</v>
      </c>
      <c r="C23" s="48">
        <v>0.32231404958677501</v>
      </c>
      <c r="D23" s="2"/>
      <c r="E23" s="1"/>
      <c r="F23" s="48">
        <v>869.78922716627596</v>
      </c>
      <c r="G23" s="48">
        <v>-218.292682926829</v>
      </c>
      <c r="H23" s="48">
        <v>518.63517060367406</v>
      </c>
      <c r="I23" s="60">
        <v>2.10724106324473</v>
      </c>
      <c r="J23" s="48">
        <v>451.87279151943397</v>
      </c>
      <c r="K23" s="48">
        <v>0.35501355013550101</v>
      </c>
      <c r="N23" s="30">
        <f t="shared" si="0"/>
        <v>868.45018450184398</v>
      </c>
      <c r="O23" s="21">
        <f t="shared" si="1"/>
        <v>32231.4049586775</v>
      </c>
      <c r="P23" s="30">
        <f t="shared" si="5"/>
        <v>869.78922716627596</v>
      </c>
      <c r="Q23" s="17">
        <f t="shared" si="6"/>
        <v>-2.18292682926829E-4</v>
      </c>
      <c r="R23" s="30">
        <f t="shared" si="11"/>
        <v>518.63517060367406</v>
      </c>
      <c r="S23" s="24">
        <f t="shared" si="12"/>
        <v>2.10724106324473</v>
      </c>
      <c r="T23" s="30">
        <f t="shared" si="9"/>
        <v>451.87279151943397</v>
      </c>
      <c r="U23" s="24">
        <f t="shared" si="10"/>
        <v>0.35501355013550101</v>
      </c>
    </row>
    <row r="24" spans="2:22" x14ac:dyDescent="0.6">
      <c r="B24" s="48">
        <v>892.25092250922501</v>
      </c>
      <c r="C24" s="48">
        <v>0.299173553719008</v>
      </c>
      <c r="D24" s="2"/>
      <c r="E24" s="1"/>
      <c r="F24" s="48">
        <v>892.271662763466</v>
      </c>
      <c r="G24" s="48">
        <v>-220.243902439024</v>
      </c>
      <c r="H24" s="48">
        <v>525.98425196850303</v>
      </c>
      <c r="I24" s="60">
        <v>2.0742438130155798</v>
      </c>
      <c r="J24" s="48">
        <v>459.29328621908098</v>
      </c>
      <c r="K24" s="48">
        <v>0.36856368563685599</v>
      </c>
      <c r="N24" s="30">
        <f t="shared" si="0"/>
        <v>892.25092250922501</v>
      </c>
      <c r="O24" s="21">
        <f t="shared" si="1"/>
        <v>29917.355371900801</v>
      </c>
      <c r="P24" s="30">
        <f t="shared" si="5"/>
        <v>892.271662763466</v>
      </c>
      <c r="Q24" s="17">
        <f t="shared" si="6"/>
        <v>-2.2024390243902399E-4</v>
      </c>
      <c r="R24" s="30">
        <f t="shared" si="11"/>
        <v>525.98425196850303</v>
      </c>
      <c r="S24" s="24">
        <f t="shared" si="12"/>
        <v>2.0742438130155798</v>
      </c>
      <c r="T24" s="30">
        <f t="shared" si="9"/>
        <v>459.29328621908098</v>
      </c>
      <c r="U24" s="24">
        <f t="shared" si="10"/>
        <v>0.36856368563685599</v>
      </c>
    </row>
    <row r="25" spans="2:22" x14ac:dyDescent="0.6">
      <c r="B25" s="48">
        <v>916.05166051660501</v>
      </c>
      <c r="C25" s="48">
        <v>0.26942148760330398</v>
      </c>
      <c r="D25" s="2"/>
      <c r="E25" s="1"/>
      <c r="F25" s="48">
        <v>917.56440281030405</v>
      </c>
      <c r="G25" s="48">
        <v>-227.07317073170699</v>
      </c>
      <c r="H25" s="48">
        <v>541.60104986876604</v>
      </c>
      <c r="I25" s="60">
        <v>2.0082493125572798</v>
      </c>
      <c r="J25" s="48">
        <v>467.20848056537102</v>
      </c>
      <c r="K25" s="48">
        <v>0.38301716350496801</v>
      </c>
      <c r="N25" s="30">
        <f t="shared" si="0"/>
        <v>916.05166051660501</v>
      </c>
      <c r="O25" s="21">
        <f t="shared" si="1"/>
        <v>26942.148760330398</v>
      </c>
      <c r="P25" s="30">
        <f t="shared" si="5"/>
        <v>917.56440281030405</v>
      </c>
      <c r="Q25" s="17">
        <f t="shared" si="6"/>
        <v>-2.2707317073170698E-4</v>
      </c>
      <c r="R25" s="30">
        <f t="shared" si="11"/>
        <v>541.60104986876604</v>
      </c>
      <c r="S25" s="24">
        <f t="shared" si="12"/>
        <v>2.0082493125572798</v>
      </c>
      <c r="T25" s="30">
        <f t="shared" si="9"/>
        <v>467.20848056537102</v>
      </c>
      <c r="U25" s="24">
        <f t="shared" si="10"/>
        <v>0.38301716350496801</v>
      </c>
    </row>
    <row r="26" spans="2:22" x14ac:dyDescent="0.6">
      <c r="B26" s="48">
        <v>941.512915129151</v>
      </c>
      <c r="C26" s="48">
        <v>0.26942148760330398</v>
      </c>
      <c r="D26" s="2"/>
      <c r="E26" s="1"/>
      <c r="F26" s="48">
        <v>941.45199063231803</v>
      </c>
      <c r="G26" s="48">
        <v>-230.243902439024</v>
      </c>
      <c r="H26" s="48">
        <v>557.21784776902803</v>
      </c>
      <c r="I26" s="60">
        <v>1.9605866177818501</v>
      </c>
      <c r="J26" s="48">
        <v>478.58657243816202</v>
      </c>
      <c r="K26" s="48">
        <v>0.40379403794037899</v>
      </c>
      <c r="N26" s="30">
        <f t="shared" si="0"/>
        <v>941.512915129151</v>
      </c>
      <c r="O26" s="21">
        <f t="shared" si="1"/>
        <v>26942.148760330398</v>
      </c>
      <c r="P26" s="30">
        <f t="shared" si="5"/>
        <v>941.45199063231803</v>
      </c>
      <c r="Q26" s="17">
        <f t="shared" si="6"/>
        <v>-2.3024390243902399E-4</v>
      </c>
      <c r="R26" s="30">
        <f t="shared" si="11"/>
        <v>557.21784776902803</v>
      </c>
      <c r="S26" s="24">
        <f t="shared" si="12"/>
        <v>1.9605866177818501</v>
      </c>
      <c r="T26" s="30">
        <f t="shared" si="9"/>
        <v>478.58657243816202</v>
      </c>
      <c r="U26" s="24">
        <f t="shared" si="10"/>
        <v>0.40379403794037899</v>
      </c>
      <c r="V26" s="22">
        <f>((O13*(Q13)^2)/S20)*T26</f>
        <v>0.44752662708260244</v>
      </c>
    </row>
    <row r="27" spans="2:22" x14ac:dyDescent="0.6">
      <c r="B27" s="2"/>
      <c r="C27" s="2"/>
      <c r="D27" s="2"/>
      <c r="E27" s="1"/>
      <c r="F27" s="2"/>
      <c r="G27" s="1"/>
      <c r="H27" s="48">
        <v>566.86351706036703</v>
      </c>
      <c r="I27" s="60">
        <v>1.92025664527955</v>
      </c>
      <c r="J27" s="48">
        <v>490.45936395759702</v>
      </c>
      <c r="K27" s="48">
        <v>0.42457091237578998</v>
      </c>
      <c r="N27" s="30"/>
      <c r="O27" s="21"/>
      <c r="P27" s="30"/>
      <c r="Q27" s="17"/>
      <c r="R27" s="30">
        <f t="shared" si="11"/>
        <v>566.86351706036703</v>
      </c>
      <c r="S27" s="24">
        <f t="shared" si="12"/>
        <v>1.92025664527955</v>
      </c>
      <c r="T27" s="30">
        <f t="shared" si="9"/>
        <v>490.45936395759702</v>
      </c>
      <c r="U27" s="24">
        <f t="shared" si="10"/>
        <v>0.42457091237578998</v>
      </c>
    </row>
    <row r="28" spans="2:22" x14ac:dyDescent="0.6">
      <c r="B28" s="2"/>
      <c r="C28" s="1"/>
      <c r="D28" s="2"/>
      <c r="E28" s="1"/>
      <c r="F28" s="2"/>
      <c r="G28" s="1"/>
      <c r="H28" s="48">
        <v>576.96850393700697</v>
      </c>
      <c r="I28" s="60">
        <v>1.88359303391384</v>
      </c>
      <c r="J28" s="48">
        <v>500.353356890459</v>
      </c>
      <c r="K28" s="48">
        <v>0.44173441734417301</v>
      </c>
      <c r="N28" s="30"/>
      <c r="O28" s="21"/>
      <c r="P28" s="30"/>
      <c r="Q28" s="17"/>
      <c r="R28" s="30">
        <f t="shared" si="11"/>
        <v>576.96850393700697</v>
      </c>
      <c r="S28" s="24">
        <f t="shared" si="12"/>
        <v>1.88359303391384</v>
      </c>
      <c r="T28" s="30">
        <f t="shared" si="9"/>
        <v>500.353356890459</v>
      </c>
      <c r="U28" s="24">
        <f t="shared" si="10"/>
        <v>0.44173441734417301</v>
      </c>
      <c r="V28" s="22"/>
    </row>
    <row r="29" spans="2:22" x14ac:dyDescent="0.6">
      <c r="B29" s="2"/>
      <c r="C29" s="1"/>
      <c r="D29" s="2"/>
      <c r="E29" s="1"/>
      <c r="F29" s="2"/>
      <c r="G29" s="1"/>
      <c r="H29" s="48">
        <v>590.74803149606203</v>
      </c>
      <c r="I29" s="60">
        <v>1.83959670027497</v>
      </c>
      <c r="J29" s="48">
        <v>509.752650176678</v>
      </c>
      <c r="K29" s="48">
        <v>0.45889792231255599</v>
      </c>
      <c r="N29" s="30"/>
      <c r="O29" s="21"/>
      <c r="P29" s="30"/>
      <c r="Q29" s="17"/>
      <c r="R29" s="30">
        <f t="shared" si="11"/>
        <v>590.74803149606203</v>
      </c>
      <c r="S29" s="24">
        <f t="shared" si="12"/>
        <v>1.83959670027497</v>
      </c>
      <c r="T29" s="30">
        <f t="shared" si="9"/>
        <v>509.752650176678</v>
      </c>
      <c r="U29" s="24">
        <f t="shared" si="10"/>
        <v>0.45889792231255599</v>
      </c>
    </row>
    <row r="30" spans="2:22" x14ac:dyDescent="0.6">
      <c r="B30" s="2"/>
      <c r="C30" s="1"/>
      <c r="D30" s="2"/>
      <c r="E30" s="1"/>
      <c r="F30" s="2"/>
      <c r="G30" s="1"/>
      <c r="H30" s="48">
        <v>605.446194225721</v>
      </c>
      <c r="I30" s="60">
        <v>1.79560036663611</v>
      </c>
      <c r="J30" s="48">
        <v>520.14134275618301</v>
      </c>
      <c r="K30" s="48">
        <v>0.47696476964769602</v>
      </c>
      <c r="N30" s="30"/>
      <c r="O30" s="21"/>
      <c r="P30" s="30"/>
      <c r="Q30" s="17"/>
      <c r="R30" s="30">
        <f t="shared" si="11"/>
        <v>605.446194225721</v>
      </c>
      <c r="S30" s="24">
        <f t="shared" si="12"/>
        <v>1.79560036663611</v>
      </c>
      <c r="T30" s="30">
        <f t="shared" si="9"/>
        <v>520.14134275618301</v>
      </c>
      <c r="U30" s="24">
        <f t="shared" si="10"/>
        <v>0.47696476964769602</v>
      </c>
    </row>
    <row r="31" spans="2:22" x14ac:dyDescent="0.6">
      <c r="B31" s="2"/>
      <c r="C31" s="1"/>
      <c r="D31" s="2"/>
      <c r="E31" s="1"/>
      <c r="F31" s="2"/>
      <c r="G31" s="1"/>
      <c r="H31" s="48">
        <v>616.01049868766302</v>
      </c>
      <c r="I31" s="60">
        <v>1.7552703941338199</v>
      </c>
      <c r="J31" s="48">
        <v>528.05653710247304</v>
      </c>
      <c r="K31" s="48">
        <v>0.49051490514905099</v>
      </c>
      <c r="N31" s="30"/>
      <c r="O31" s="21"/>
      <c r="P31" s="30"/>
      <c r="Q31" s="17"/>
      <c r="R31" s="30">
        <f t="shared" si="11"/>
        <v>616.01049868766302</v>
      </c>
      <c r="S31" s="24">
        <f t="shared" si="12"/>
        <v>1.7552703941338199</v>
      </c>
      <c r="T31" s="30">
        <f t="shared" si="9"/>
        <v>528.05653710247304</v>
      </c>
      <c r="U31" s="24">
        <f t="shared" si="10"/>
        <v>0.49051490514905099</v>
      </c>
    </row>
    <row r="32" spans="2:22" x14ac:dyDescent="0.6">
      <c r="B32" s="2"/>
      <c r="C32" s="1"/>
      <c r="D32" s="2"/>
      <c r="E32" s="1"/>
      <c r="F32" s="2"/>
      <c r="G32" s="1"/>
      <c r="H32" s="48">
        <v>622.44094488188898</v>
      </c>
      <c r="I32" s="60">
        <v>1.72960586617781</v>
      </c>
      <c r="J32" s="48">
        <v>537.95053003533496</v>
      </c>
      <c r="K32" s="48">
        <v>0.50858175248419102</v>
      </c>
      <c r="N32" s="30"/>
      <c r="O32" s="21"/>
      <c r="P32" s="30"/>
      <c r="Q32" s="17"/>
      <c r="R32" s="30">
        <f t="shared" si="11"/>
        <v>622.44094488188898</v>
      </c>
      <c r="S32" s="24">
        <f t="shared" si="12"/>
        <v>1.72960586617781</v>
      </c>
      <c r="T32" s="30">
        <f t="shared" si="9"/>
        <v>537.95053003533496</v>
      </c>
      <c r="U32" s="24">
        <f t="shared" si="10"/>
        <v>0.50858175248419102</v>
      </c>
    </row>
    <row r="33" spans="2:22" x14ac:dyDescent="0.6">
      <c r="B33" s="2"/>
      <c r="C33" s="1"/>
      <c r="D33" s="2"/>
      <c r="E33" s="1"/>
      <c r="F33" s="2"/>
      <c r="G33" s="1"/>
      <c r="H33" s="48">
        <v>639.89501312335904</v>
      </c>
      <c r="I33" s="60">
        <v>1.69294225481209</v>
      </c>
      <c r="J33" s="48">
        <v>547.844522968197</v>
      </c>
      <c r="K33" s="48">
        <v>0.52664859981933099</v>
      </c>
      <c r="N33" s="2"/>
      <c r="O33" s="1"/>
      <c r="P33" s="2"/>
      <c r="Q33" s="1"/>
      <c r="R33" s="30">
        <f t="shared" si="11"/>
        <v>639.89501312335904</v>
      </c>
      <c r="S33" s="24">
        <f t="shared" si="12"/>
        <v>1.69294225481209</v>
      </c>
      <c r="T33" s="30">
        <f t="shared" ref="T33:T64" si="13">J33</f>
        <v>547.844522968197</v>
      </c>
      <c r="U33" s="24">
        <f t="shared" ref="U33:U64" si="14">K33</f>
        <v>0.52664859981933099</v>
      </c>
    </row>
    <row r="34" spans="2:22" x14ac:dyDescent="0.6">
      <c r="B34" s="2"/>
      <c r="C34" s="1"/>
      <c r="D34" s="2"/>
      <c r="E34" s="1"/>
      <c r="F34" s="2"/>
      <c r="G34" s="1"/>
      <c r="H34" s="48">
        <v>653.67454068241398</v>
      </c>
      <c r="I34" s="60">
        <v>1.64894592117323</v>
      </c>
      <c r="J34" s="48">
        <v>558.23321554770303</v>
      </c>
      <c r="K34" s="48">
        <v>0.545618789521228</v>
      </c>
      <c r="N34" s="2"/>
      <c r="O34" s="1"/>
      <c r="P34" s="2"/>
      <c r="Q34" s="1"/>
      <c r="R34" s="30">
        <f t="shared" si="11"/>
        <v>653.67454068241398</v>
      </c>
      <c r="S34" s="24">
        <f t="shared" si="12"/>
        <v>1.64894592117323</v>
      </c>
      <c r="T34" s="30">
        <f t="shared" si="13"/>
        <v>558.23321554770303</v>
      </c>
      <c r="U34" s="24">
        <f t="shared" si="14"/>
        <v>0.545618789521228</v>
      </c>
    </row>
    <row r="35" spans="2:22" x14ac:dyDescent="0.6">
      <c r="B35" s="1"/>
      <c r="C35" s="1"/>
      <c r="D35" s="1"/>
      <c r="E35" s="1"/>
      <c r="F35" s="1"/>
      <c r="G35" s="1"/>
      <c r="H35" s="48">
        <v>664.69816272965795</v>
      </c>
      <c r="I35" s="60">
        <v>1.6269477543538</v>
      </c>
      <c r="J35" s="48">
        <v>568.12720848056495</v>
      </c>
      <c r="K35" s="48">
        <v>0.56278229448961103</v>
      </c>
      <c r="R35" s="30">
        <f t="shared" si="11"/>
        <v>664.69816272965795</v>
      </c>
      <c r="S35" s="24">
        <f t="shared" si="12"/>
        <v>1.6269477543538</v>
      </c>
      <c r="T35" s="30">
        <f t="shared" si="13"/>
        <v>568.12720848056495</v>
      </c>
      <c r="U35" s="24">
        <f t="shared" si="14"/>
        <v>0.56278229448961103</v>
      </c>
    </row>
    <row r="36" spans="2:22" x14ac:dyDescent="0.6">
      <c r="B36" s="1"/>
      <c r="C36" s="1"/>
      <c r="D36" s="1"/>
      <c r="E36" s="1"/>
      <c r="F36" s="1"/>
      <c r="G36" s="1"/>
      <c r="H36" s="48">
        <v>671.58792650918599</v>
      </c>
      <c r="I36" s="60">
        <v>1.60494958753437</v>
      </c>
      <c r="J36" s="48">
        <v>579.50530035335601</v>
      </c>
      <c r="K36" s="48">
        <v>0.58265582655826498</v>
      </c>
      <c r="R36" s="30">
        <f t="shared" si="11"/>
        <v>671.58792650918599</v>
      </c>
      <c r="S36" s="24">
        <f t="shared" si="12"/>
        <v>1.60494958753437</v>
      </c>
      <c r="T36" s="30">
        <f t="shared" si="13"/>
        <v>579.50530035335601</v>
      </c>
      <c r="U36" s="24">
        <f t="shared" si="14"/>
        <v>0.58265582655826498</v>
      </c>
    </row>
    <row r="37" spans="2:22" x14ac:dyDescent="0.6">
      <c r="B37" s="1"/>
      <c r="C37" s="1"/>
      <c r="D37" s="1"/>
      <c r="E37" s="1"/>
      <c r="F37" s="1"/>
      <c r="G37" s="1"/>
      <c r="H37" s="48">
        <v>685.82677165354301</v>
      </c>
      <c r="I37" s="60">
        <v>1.5609532538955</v>
      </c>
      <c r="J37" s="48">
        <v>589.39929328621895</v>
      </c>
      <c r="K37" s="48">
        <v>0.59981933152664801</v>
      </c>
      <c r="R37" s="30">
        <f t="shared" si="11"/>
        <v>685.82677165354301</v>
      </c>
      <c r="S37" s="24">
        <f t="shared" si="12"/>
        <v>1.5609532538955</v>
      </c>
      <c r="T37" s="30">
        <f t="shared" si="13"/>
        <v>589.39929328621895</v>
      </c>
      <c r="U37" s="24">
        <f t="shared" si="14"/>
        <v>0.59981933152664801</v>
      </c>
    </row>
    <row r="38" spans="2:22" x14ac:dyDescent="0.6">
      <c r="B38" s="1"/>
      <c r="C38" s="1"/>
      <c r="D38" s="1"/>
      <c r="E38" s="1"/>
      <c r="F38" s="1"/>
      <c r="G38" s="1"/>
      <c r="H38" s="48">
        <v>701.44356955380499</v>
      </c>
      <c r="I38" s="60">
        <v>1.52795600366636</v>
      </c>
      <c r="J38" s="48">
        <v>598.30388692579504</v>
      </c>
      <c r="K38" s="48">
        <v>0.61427280939476003</v>
      </c>
      <c r="R38" s="30">
        <f t="shared" si="11"/>
        <v>701.44356955380499</v>
      </c>
      <c r="S38" s="24">
        <f t="shared" si="12"/>
        <v>1.52795600366636</v>
      </c>
      <c r="T38" s="30">
        <f t="shared" si="13"/>
        <v>598.30388692579504</v>
      </c>
      <c r="U38" s="24">
        <f t="shared" si="14"/>
        <v>0.61427280939476003</v>
      </c>
    </row>
    <row r="39" spans="2:22" x14ac:dyDescent="0.6">
      <c r="B39" s="1"/>
      <c r="C39" s="1"/>
      <c r="D39" s="1"/>
      <c r="E39" s="1"/>
      <c r="F39" s="1"/>
      <c r="G39" s="1"/>
      <c r="H39" s="48">
        <v>711.54855643044596</v>
      </c>
      <c r="I39" s="60">
        <v>1.5096241979834999</v>
      </c>
      <c r="J39" s="48">
        <v>606.71378091872702</v>
      </c>
      <c r="K39" s="48">
        <v>0.62872628726287205</v>
      </c>
      <c r="R39" s="30">
        <f t="shared" si="11"/>
        <v>711.54855643044596</v>
      </c>
      <c r="S39" s="24">
        <f t="shared" si="12"/>
        <v>1.5096241979834999</v>
      </c>
      <c r="T39" s="30">
        <f t="shared" si="13"/>
        <v>606.71378091872702</v>
      </c>
      <c r="U39" s="24">
        <f t="shared" si="14"/>
        <v>0.62872628726287205</v>
      </c>
    </row>
    <row r="40" spans="2:22" x14ac:dyDescent="0.6">
      <c r="B40" s="1"/>
      <c r="C40" s="1"/>
      <c r="D40" s="1"/>
      <c r="E40" s="1"/>
      <c r="F40" s="1"/>
      <c r="G40" s="1"/>
      <c r="H40" s="48">
        <v>721.19422572178405</v>
      </c>
      <c r="I40" s="60">
        <v>1.48395967002749</v>
      </c>
      <c r="J40" s="48">
        <v>614.62897526501695</v>
      </c>
      <c r="K40" s="48">
        <v>0.64317976513098396</v>
      </c>
      <c r="R40" s="30">
        <f t="shared" si="11"/>
        <v>721.19422572178405</v>
      </c>
      <c r="S40" s="24">
        <f t="shared" si="12"/>
        <v>1.48395967002749</v>
      </c>
      <c r="T40" s="30">
        <f t="shared" si="13"/>
        <v>614.62897526501695</v>
      </c>
      <c r="U40" s="24">
        <f t="shared" si="14"/>
        <v>0.64317976513098396</v>
      </c>
    </row>
    <row r="41" spans="2:22" x14ac:dyDescent="0.6">
      <c r="B41" s="1"/>
      <c r="C41" s="1"/>
      <c r="D41" s="1"/>
      <c r="E41" s="1"/>
      <c r="F41" s="1"/>
      <c r="G41" s="1"/>
      <c r="H41" s="48">
        <v>735.89238845144303</v>
      </c>
      <c r="I41" s="60">
        <v>1.45829514207149</v>
      </c>
      <c r="J41" s="48">
        <v>624.02826855123601</v>
      </c>
      <c r="K41" s="48">
        <v>0.65943992773260995</v>
      </c>
      <c r="R41" s="30">
        <f t="shared" si="11"/>
        <v>735.89238845144303</v>
      </c>
      <c r="S41" s="24">
        <f t="shared" si="12"/>
        <v>1.45829514207149</v>
      </c>
      <c r="T41" s="30">
        <f t="shared" si="13"/>
        <v>624.02826855123601</v>
      </c>
      <c r="U41" s="24">
        <f t="shared" si="14"/>
        <v>0.65943992773260995</v>
      </c>
      <c r="V41" s="22">
        <f>((O16*(Q16)^2)/S32)*T41</f>
        <v>0.75943401292253698</v>
      </c>
    </row>
    <row r="42" spans="2:22" x14ac:dyDescent="0.6">
      <c r="B42" s="1"/>
      <c r="C42" s="1"/>
      <c r="D42" s="1"/>
      <c r="E42" s="1"/>
      <c r="F42" s="1"/>
      <c r="G42" s="1"/>
      <c r="H42" s="48">
        <v>749.21259842519601</v>
      </c>
      <c r="I42" s="60">
        <v>1.4326306141154901</v>
      </c>
      <c r="J42" s="48">
        <v>632.93286219081199</v>
      </c>
      <c r="K42" s="48">
        <v>0.67299006323396504</v>
      </c>
      <c r="R42" s="30">
        <f t="shared" si="11"/>
        <v>749.21259842519601</v>
      </c>
      <c r="S42" s="24">
        <f t="shared" si="12"/>
        <v>1.4326306141154901</v>
      </c>
      <c r="T42" s="30">
        <f t="shared" si="13"/>
        <v>632.93286219081199</v>
      </c>
      <c r="U42" s="24">
        <f t="shared" si="14"/>
        <v>0.67299006323396504</v>
      </c>
    </row>
    <row r="43" spans="2:22" x14ac:dyDescent="0.6">
      <c r="B43" s="1"/>
      <c r="C43" s="1"/>
      <c r="D43" s="1"/>
      <c r="E43" s="1"/>
      <c r="F43" s="1"/>
      <c r="G43" s="1"/>
      <c r="H43" s="48">
        <v>759.31758530183697</v>
      </c>
      <c r="I43" s="60">
        <v>1.41429880843263</v>
      </c>
      <c r="J43" s="48">
        <v>642.33215547703105</v>
      </c>
      <c r="K43" s="48">
        <v>0.68925022583559103</v>
      </c>
      <c r="R43" s="30">
        <f t="shared" si="11"/>
        <v>759.31758530183697</v>
      </c>
      <c r="S43" s="24">
        <f t="shared" si="12"/>
        <v>1.41429880843263</v>
      </c>
      <c r="T43" s="30">
        <f t="shared" si="13"/>
        <v>642.33215547703105</v>
      </c>
      <c r="U43" s="24">
        <f t="shared" si="14"/>
        <v>0.68925022583559103</v>
      </c>
    </row>
    <row r="44" spans="2:22" x14ac:dyDescent="0.6">
      <c r="B44" s="1"/>
      <c r="C44" s="1"/>
      <c r="D44" s="1"/>
      <c r="E44" s="1"/>
      <c r="F44" s="1"/>
      <c r="G44" s="1"/>
      <c r="H44" s="48">
        <v>769.88188976377899</v>
      </c>
      <c r="I44" s="60">
        <v>1.3886342804766201</v>
      </c>
      <c r="J44" s="48">
        <v>654.20494699646599</v>
      </c>
      <c r="K44" s="48">
        <v>0.707317073170731</v>
      </c>
      <c r="R44" s="30">
        <f t="shared" si="11"/>
        <v>769.88188976377899</v>
      </c>
      <c r="S44" s="24">
        <f t="shared" si="12"/>
        <v>1.3886342804766201</v>
      </c>
      <c r="T44" s="30">
        <f t="shared" si="13"/>
        <v>654.20494699646599</v>
      </c>
      <c r="U44" s="24">
        <f t="shared" si="14"/>
        <v>0.707317073170731</v>
      </c>
    </row>
    <row r="45" spans="2:22" x14ac:dyDescent="0.6">
      <c r="B45" s="1"/>
      <c r="C45" s="1"/>
      <c r="D45" s="1"/>
      <c r="E45" s="1"/>
      <c r="F45" s="1"/>
      <c r="G45" s="1"/>
      <c r="H45" s="48">
        <v>784.58005249343796</v>
      </c>
      <c r="I45" s="60">
        <v>1.3666361136571901</v>
      </c>
      <c r="J45" s="48">
        <v>668.55123674911601</v>
      </c>
      <c r="K45" s="48">
        <v>0.72990063233965596</v>
      </c>
      <c r="R45" s="30">
        <f t="shared" si="11"/>
        <v>784.58005249343796</v>
      </c>
      <c r="S45" s="24">
        <f t="shared" si="12"/>
        <v>1.3666361136571901</v>
      </c>
      <c r="T45" s="30">
        <f t="shared" si="13"/>
        <v>668.55123674911601</v>
      </c>
      <c r="U45" s="24">
        <f t="shared" si="14"/>
        <v>0.72990063233965596</v>
      </c>
    </row>
    <row r="46" spans="2:22" x14ac:dyDescent="0.6">
      <c r="B46" s="1"/>
      <c r="C46" s="1"/>
      <c r="D46" s="1"/>
      <c r="E46" s="1"/>
      <c r="F46" s="1"/>
      <c r="G46" s="1"/>
      <c r="H46" s="48">
        <v>798.35958005249302</v>
      </c>
      <c r="I46" s="60">
        <v>1.33730522456462</v>
      </c>
      <c r="J46" s="48">
        <v>680.42402826855096</v>
      </c>
      <c r="K46" s="48">
        <v>0.74796747967479604</v>
      </c>
      <c r="R46" s="30">
        <f t="shared" si="11"/>
        <v>798.35958005249302</v>
      </c>
      <c r="S46" s="24">
        <f t="shared" si="12"/>
        <v>1.33730522456462</v>
      </c>
      <c r="T46" s="30">
        <f t="shared" si="13"/>
        <v>680.42402826855096</v>
      </c>
      <c r="U46" s="24">
        <f t="shared" si="14"/>
        <v>0.74796747967479604</v>
      </c>
    </row>
    <row r="47" spans="2:22" x14ac:dyDescent="0.6">
      <c r="B47" s="1"/>
      <c r="C47" s="1"/>
      <c r="D47" s="1"/>
      <c r="E47" s="1"/>
      <c r="F47" s="1"/>
      <c r="G47" s="1"/>
      <c r="H47" s="48">
        <v>807.08661417322799</v>
      </c>
      <c r="I47" s="60">
        <v>1.3263061411549</v>
      </c>
      <c r="J47" s="48">
        <v>690.31802120141299</v>
      </c>
      <c r="K47" s="48">
        <v>0.76151761517615102</v>
      </c>
      <c r="R47" s="30">
        <f t="shared" si="11"/>
        <v>807.08661417322799</v>
      </c>
      <c r="S47" s="24">
        <f t="shared" si="12"/>
        <v>1.3263061411549</v>
      </c>
      <c r="T47" s="30">
        <f t="shared" si="13"/>
        <v>690.31802120141299</v>
      </c>
      <c r="U47" s="24">
        <f t="shared" si="14"/>
        <v>0.76151761517615102</v>
      </c>
    </row>
    <row r="48" spans="2:22" x14ac:dyDescent="0.6">
      <c r="B48" s="1"/>
      <c r="C48" s="1"/>
      <c r="D48" s="1"/>
      <c r="E48" s="1"/>
      <c r="F48" s="1"/>
      <c r="G48" s="1"/>
      <c r="H48" s="48">
        <v>816.73228346456597</v>
      </c>
      <c r="I48" s="60">
        <v>1.30430797433547</v>
      </c>
      <c r="J48" s="48">
        <v>702.19081272084804</v>
      </c>
      <c r="K48" s="48">
        <v>0.77868112014453394</v>
      </c>
      <c r="R48" s="30">
        <f t="shared" si="11"/>
        <v>816.73228346456597</v>
      </c>
      <c r="S48" s="24">
        <f t="shared" si="12"/>
        <v>1.30430797433547</v>
      </c>
      <c r="T48" s="30">
        <f t="shared" si="13"/>
        <v>702.19081272084804</v>
      </c>
      <c r="U48" s="24">
        <f t="shared" si="14"/>
        <v>0.77868112014453394</v>
      </c>
    </row>
    <row r="49" spans="2:22" x14ac:dyDescent="0.6">
      <c r="B49" s="1"/>
      <c r="C49" s="1"/>
      <c r="D49" s="1"/>
      <c r="E49" s="1"/>
      <c r="F49" s="1"/>
      <c r="G49" s="1"/>
      <c r="H49" s="48">
        <v>831.43044619422506</v>
      </c>
      <c r="I49" s="60">
        <v>1.28230980751604</v>
      </c>
      <c r="J49" s="48">
        <v>714.06360424028196</v>
      </c>
      <c r="K49" s="48">
        <v>0.79403794037940301</v>
      </c>
      <c r="R49" s="30">
        <f t="shared" si="11"/>
        <v>831.43044619422506</v>
      </c>
      <c r="S49" s="24">
        <f t="shared" si="12"/>
        <v>1.28230980751604</v>
      </c>
      <c r="T49" s="30">
        <f t="shared" si="13"/>
        <v>714.06360424028196</v>
      </c>
      <c r="U49" s="24">
        <f t="shared" si="14"/>
        <v>0.79403794037940301</v>
      </c>
    </row>
    <row r="50" spans="2:22" x14ac:dyDescent="0.6">
      <c r="B50" s="1"/>
      <c r="C50" s="1"/>
      <c r="D50" s="1"/>
      <c r="E50" s="1"/>
      <c r="F50" s="1"/>
      <c r="G50" s="1"/>
      <c r="H50" s="48">
        <v>846.12860892388403</v>
      </c>
      <c r="I50" s="60">
        <v>1.25664527956003</v>
      </c>
      <c r="J50" s="48">
        <v>725.93639575971702</v>
      </c>
      <c r="K50" s="48">
        <v>0.80849141824751503</v>
      </c>
      <c r="R50" s="30">
        <f t="shared" si="11"/>
        <v>846.12860892388403</v>
      </c>
      <c r="S50" s="24">
        <f t="shared" si="12"/>
        <v>1.25664527956003</v>
      </c>
      <c r="T50" s="30">
        <f t="shared" si="13"/>
        <v>725.93639575971702</v>
      </c>
      <c r="U50" s="24">
        <f t="shared" si="14"/>
        <v>0.80849141824751503</v>
      </c>
    </row>
    <row r="51" spans="2:22" x14ac:dyDescent="0.6">
      <c r="B51" s="1"/>
      <c r="C51" s="1"/>
      <c r="D51" s="1"/>
      <c r="E51" s="1"/>
      <c r="F51" s="1"/>
      <c r="G51" s="1"/>
      <c r="H51" s="48">
        <v>864.04199475065604</v>
      </c>
      <c r="I51" s="60">
        <v>1.2309807516040301</v>
      </c>
      <c r="J51" s="48">
        <v>737.80918727915105</v>
      </c>
      <c r="K51" s="48">
        <v>0.82384823848238498</v>
      </c>
      <c r="R51" s="30">
        <f t="shared" si="11"/>
        <v>864.04199475065604</v>
      </c>
      <c r="S51" s="24">
        <f t="shared" si="12"/>
        <v>1.2309807516040301</v>
      </c>
      <c r="T51" s="30">
        <f t="shared" si="13"/>
        <v>737.80918727915105</v>
      </c>
      <c r="U51" s="24">
        <f t="shared" si="14"/>
        <v>0.82384823848238498</v>
      </c>
    </row>
    <row r="52" spans="2:22" x14ac:dyDescent="0.6">
      <c r="B52" s="1"/>
      <c r="C52" s="1"/>
      <c r="D52" s="1"/>
      <c r="E52" s="1"/>
      <c r="F52" s="1"/>
      <c r="G52" s="1"/>
      <c r="H52" s="48">
        <v>880.11811023621999</v>
      </c>
      <c r="I52" s="60">
        <v>1.2163153070577399</v>
      </c>
      <c r="J52" s="48">
        <v>752.15547703180198</v>
      </c>
      <c r="K52" s="48">
        <v>0.84101174345076801</v>
      </c>
      <c r="R52" s="30">
        <f t="shared" si="11"/>
        <v>880.11811023621999</v>
      </c>
      <c r="S52" s="24">
        <f t="shared" si="12"/>
        <v>1.2163153070577399</v>
      </c>
      <c r="T52" s="30">
        <f t="shared" si="13"/>
        <v>752.15547703180198</v>
      </c>
      <c r="U52" s="24">
        <f t="shared" si="14"/>
        <v>0.84101174345076801</v>
      </c>
    </row>
    <row r="53" spans="2:22" x14ac:dyDescent="0.6">
      <c r="B53" s="1"/>
      <c r="C53" s="1"/>
      <c r="D53" s="1"/>
      <c r="E53" s="1"/>
      <c r="F53" s="1"/>
      <c r="G53" s="1"/>
      <c r="H53" s="48">
        <v>894.81627296587897</v>
      </c>
      <c r="I53" s="60">
        <v>1.1979835013748801</v>
      </c>
      <c r="J53" s="48">
        <v>768.97526501766697</v>
      </c>
      <c r="K53" s="48">
        <v>0.85907859078590798</v>
      </c>
      <c r="R53" s="30">
        <f t="shared" si="11"/>
        <v>894.81627296587897</v>
      </c>
      <c r="S53" s="24">
        <f t="shared" si="12"/>
        <v>1.1979835013748801</v>
      </c>
      <c r="T53" s="30">
        <f t="shared" si="13"/>
        <v>768.97526501766697</v>
      </c>
      <c r="U53" s="24">
        <f t="shared" si="14"/>
        <v>0.85907859078590798</v>
      </c>
    </row>
    <row r="54" spans="2:22" x14ac:dyDescent="0.6">
      <c r="B54" s="1"/>
      <c r="C54" s="1"/>
      <c r="D54" s="1"/>
      <c r="E54" s="1"/>
      <c r="F54" s="1"/>
      <c r="G54" s="1"/>
      <c r="H54" s="48">
        <v>904.46194225721695</v>
      </c>
      <c r="I54" s="60">
        <v>1.1759853345554501</v>
      </c>
      <c r="J54" s="48">
        <v>785.79505300353298</v>
      </c>
      <c r="K54" s="48">
        <v>0.87353206865402</v>
      </c>
      <c r="R54" s="30">
        <f t="shared" si="11"/>
        <v>904.46194225721695</v>
      </c>
      <c r="S54" s="24">
        <f t="shared" si="12"/>
        <v>1.1759853345554501</v>
      </c>
      <c r="T54" s="30">
        <f t="shared" si="13"/>
        <v>785.79505300353298</v>
      </c>
      <c r="U54" s="24">
        <f t="shared" si="14"/>
        <v>0.87353206865402</v>
      </c>
    </row>
    <row r="55" spans="2:22" x14ac:dyDescent="0.6">
      <c r="B55" s="1"/>
      <c r="C55" s="1"/>
      <c r="D55" s="1"/>
      <c r="E55" s="1"/>
      <c r="F55" s="1"/>
      <c r="G55" s="1"/>
      <c r="H55" s="48">
        <v>914.56692913385803</v>
      </c>
      <c r="I55" s="60">
        <v>1.1649862511457301</v>
      </c>
      <c r="J55" s="48">
        <v>800.63604240282598</v>
      </c>
      <c r="K55" s="48">
        <v>0.88708220415537498</v>
      </c>
      <c r="R55" s="30">
        <f t="shared" si="11"/>
        <v>914.56692913385803</v>
      </c>
      <c r="S55" s="24">
        <f t="shared" si="12"/>
        <v>1.1649862511457301</v>
      </c>
      <c r="T55" s="30">
        <f t="shared" si="13"/>
        <v>800.63604240282598</v>
      </c>
      <c r="U55" s="24">
        <f t="shared" si="14"/>
        <v>0.88708220415537498</v>
      </c>
    </row>
    <row r="56" spans="2:22" x14ac:dyDescent="0.6">
      <c r="H56" s="3"/>
      <c r="I56" s="61"/>
      <c r="J56" s="48">
        <v>816.96113074204902</v>
      </c>
      <c r="K56" s="48">
        <v>0.89882565492321598</v>
      </c>
      <c r="T56" s="30">
        <f t="shared" si="13"/>
        <v>816.96113074204902</v>
      </c>
      <c r="U56" s="24">
        <f t="shared" si="14"/>
        <v>0.89882565492321598</v>
      </c>
    </row>
    <row r="57" spans="2:22" x14ac:dyDescent="0.6">
      <c r="H57" s="2"/>
      <c r="I57" s="62"/>
      <c r="J57" s="48">
        <v>832.79151943462898</v>
      </c>
      <c r="K57" s="48">
        <v>0.90785907859078596</v>
      </c>
      <c r="T57" s="30">
        <f t="shared" si="13"/>
        <v>832.79151943462898</v>
      </c>
      <c r="U57" s="24">
        <f t="shared" si="14"/>
        <v>0.90785907859078596</v>
      </c>
    </row>
    <row r="58" spans="2:22" x14ac:dyDescent="0.6">
      <c r="B58">
        <v>305.53505535055302</v>
      </c>
      <c r="C58">
        <v>3.34710743801653</v>
      </c>
      <c r="E58">
        <v>303.51288056205999</v>
      </c>
      <c r="F58">
        <v>-68.292682926828306</v>
      </c>
      <c r="H58" s="2"/>
      <c r="I58" s="62"/>
      <c r="J58" s="48">
        <v>847.63250883392197</v>
      </c>
      <c r="K58" s="48">
        <v>0.91689250225835595</v>
      </c>
      <c r="T58" s="30">
        <f t="shared" si="13"/>
        <v>847.63250883392197</v>
      </c>
      <c r="U58" s="24">
        <f t="shared" si="14"/>
        <v>0.91689250225835595</v>
      </c>
    </row>
    <row r="59" spans="2:22" x14ac:dyDescent="0.6">
      <c r="B59">
        <v>323.80073800738001</v>
      </c>
      <c r="C59">
        <v>3.0595041322314001</v>
      </c>
      <c r="E59">
        <v>321.77985948477698</v>
      </c>
      <c r="F59">
        <v>-73.414634146340504</v>
      </c>
      <c r="H59" s="2"/>
      <c r="I59" s="62"/>
      <c r="J59" s="48">
        <v>862.96819787985805</v>
      </c>
      <c r="K59" s="48">
        <v>0.92321589882565402</v>
      </c>
      <c r="T59" s="30">
        <f t="shared" si="13"/>
        <v>862.96819787985805</v>
      </c>
      <c r="U59" s="24">
        <f t="shared" si="14"/>
        <v>0.92321589882565402</v>
      </c>
    </row>
    <row r="60" spans="2:22" x14ac:dyDescent="0.6">
      <c r="B60">
        <v>375.276752767527</v>
      </c>
      <c r="C60">
        <v>2.3917355371900801</v>
      </c>
      <c r="E60">
        <v>373.06791569086602</v>
      </c>
      <c r="F60">
        <v>-87.560975609755204</v>
      </c>
      <c r="H60" s="2"/>
      <c r="I60" s="62"/>
      <c r="J60" s="48">
        <v>878.30388692579504</v>
      </c>
      <c r="K60" s="48">
        <v>0.92773261065944002</v>
      </c>
      <c r="T60" s="30">
        <f t="shared" si="13"/>
        <v>878.30388692579504</v>
      </c>
      <c r="U60" s="24">
        <f t="shared" si="14"/>
        <v>0.92773261065944002</v>
      </c>
    </row>
    <row r="61" spans="2:22" x14ac:dyDescent="0.6">
      <c r="B61">
        <v>425.645756457564</v>
      </c>
      <c r="C61">
        <v>1.88264462809917</v>
      </c>
      <c r="E61">
        <v>423.65339578454302</v>
      </c>
      <c r="F61">
        <v>-102.195121951218</v>
      </c>
      <c r="H61" s="2"/>
      <c r="I61" s="62"/>
      <c r="J61" s="48">
        <v>894.13427561837398</v>
      </c>
      <c r="K61" s="48">
        <v>0.92953929539295399</v>
      </c>
      <c r="T61" s="30">
        <f t="shared" si="13"/>
        <v>894.13427561837398</v>
      </c>
      <c r="U61" s="24">
        <f t="shared" si="14"/>
        <v>0.92953929539295399</v>
      </c>
    </row>
    <row r="62" spans="2:22" x14ac:dyDescent="0.6">
      <c r="B62">
        <v>477.12177121771202</v>
      </c>
      <c r="C62">
        <v>1.5157024793388401</v>
      </c>
      <c r="E62">
        <v>474.23887587822003</v>
      </c>
      <c r="F62">
        <v>-118.780487804877</v>
      </c>
      <c r="H62" s="2"/>
      <c r="I62" s="62"/>
      <c r="J62" s="48">
        <v>908.97526501766697</v>
      </c>
      <c r="K62" s="48">
        <v>0.93044263775971103</v>
      </c>
      <c r="T62" s="30">
        <f t="shared" si="13"/>
        <v>908.97526501766697</v>
      </c>
      <c r="U62" s="24">
        <f t="shared" si="14"/>
        <v>0.93044263775971103</v>
      </c>
      <c r="V62" s="22">
        <f>((O25*(Q25)^2)/S54)*T62</f>
        <v>1.0737768531674166</v>
      </c>
    </row>
    <row r="63" spans="2:22" x14ac:dyDescent="0.6">
      <c r="B63">
        <v>526.38376383763796</v>
      </c>
      <c r="C63">
        <v>1.20495867768595</v>
      </c>
      <c r="E63">
        <v>524.82435597189601</v>
      </c>
      <c r="F63">
        <v>-134.87804878048701</v>
      </c>
      <c r="H63" s="2"/>
      <c r="I63" s="62"/>
      <c r="J63" s="48">
        <v>923.81625441696099</v>
      </c>
      <c r="K63" s="48">
        <v>0.92863595302619695</v>
      </c>
      <c r="T63" s="30">
        <f t="shared" si="13"/>
        <v>923.81625441696099</v>
      </c>
      <c r="U63" s="24">
        <f t="shared" si="14"/>
        <v>0.92863595302619695</v>
      </c>
    </row>
    <row r="64" spans="2:22" x14ac:dyDescent="0.6">
      <c r="B64">
        <v>576.19926199261897</v>
      </c>
      <c r="C64">
        <v>0.97024793388429598</v>
      </c>
      <c r="E64">
        <v>576.11241217798602</v>
      </c>
      <c r="F64">
        <v>-149.02439024390199</v>
      </c>
      <c r="J64" s="48">
        <v>937.66784452296804</v>
      </c>
      <c r="K64" s="48">
        <v>0.92682926829268297</v>
      </c>
      <c r="T64" s="30">
        <f t="shared" si="13"/>
        <v>937.66784452296804</v>
      </c>
      <c r="U64" s="24">
        <f t="shared" si="14"/>
        <v>0.92682926829268297</v>
      </c>
      <c r="V64" s="22" t="e">
        <f>((O27*(Q27)^2)/S56)*T64</f>
        <v>#DIV/0!</v>
      </c>
    </row>
    <row r="65" spans="2:11" x14ac:dyDescent="0.6">
      <c r="B65">
        <v>626.56826568265603</v>
      </c>
      <c r="C65">
        <v>0.80495867768594798</v>
      </c>
      <c r="E65">
        <v>623.88758782201398</v>
      </c>
      <c r="F65">
        <v>-161.70731707317</v>
      </c>
    </row>
    <row r="66" spans="2:11" x14ac:dyDescent="0.6">
      <c r="B66">
        <v>676.38376383763796</v>
      </c>
      <c r="C66">
        <v>0.66280991735537098</v>
      </c>
      <c r="E66">
        <v>673.06791569086602</v>
      </c>
      <c r="F66">
        <v>-177.07317073170699</v>
      </c>
    </row>
    <row r="67" spans="2:11" x14ac:dyDescent="0.6">
      <c r="B67">
        <v>723.43173431734294</v>
      </c>
      <c r="C67">
        <v>0.55371900826446196</v>
      </c>
      <c r="E67">
        <v>724.355971896955</v>
      </c>
      <c r="F67">
        <v>-186.829268292682</v>
      </c>
    </row>
    <row r="68" spans="2:11" x14ac:dyDescent="0.6">
      <c r="B68">
        <v>772.69372693726905</v>
      </c>
      <c r="C68">
        <v>0.46115702479338599</v>
      </c>
      <c r="E68">
        <v>771.42857142857099</v>
      </c>
      <c r="F68">
        <v>-198.292682926829</v>
      </c>
    </row>
    <row r="69" spans="2:11" x14ac:dyDescent="0.6">
      <c r="B69">
        <v>796.49446494464996</v>
      </c>
      <c r="C69">
        <v>0.40165289256198</v>
      </c>
      <c r="E69">
        <v>797.42388758782204</v>
      </c>
      <c r="F69">
        <v>-205.365853658536</v>
      </c>
    </row>
    <row r="70" spans="2:11" x14ac:dyDescent="0.6">
      <c r="B70">
        <v>820.84870848708397</v>
      </c>
      <c r="C70">
        <v>0.38842975206611402</v>
      </c>
      <c r="E70">
        <v>819.90632318501105</v>
      </c>
      <c r="F70">
        <v>-209.02439024390199</v>
      </c>
    </row>
    <row r="71" spans="2:11" x14ac:dyDescent="0.6">
      <c r="B71">
        <v>844.64944649446397</v>
      </c>
      <c r="C71">
        <v>0.338842975206611</v>
      </c>
      <c r="E71">
        <v>843.79391100702503</v>
      </c>
      <c r="F71">
        <v>-212.43902439024399</v>
      </c>
    </row>
    <row r="72" spans="2:11" x14ac:dyDescent="0.6">
      <c r="B72">
        <v>868.45018450184398</v>
      </c>
      <c r="C72">
        <v>0.32231404958677501</v>
      </c>
      <c r="E72">
        <v>869.78922716627596</v>
      </c>
      <c r="F72">
        <v>-218.292682926829</v>
      </c>
    </row>
    <row r="73" spans="2:11" x14ac:dyDescent="0.6">
      <c r="B73">
        <v>892.25092250922501</v>
      </c>
      <c r="C73">
        <v>0.299173553719008</v>
      </c>
      <c r="E73">
        <v>892.271662763466</v>
      </c>
      <c r="F73">
        <v>-220.243902439024</v>
      </c>
    </row>
    <row r="74" spans="2:11" x14ac:dyDescent="0.6">
      <c r="B74">
        <v>916.05166051660501</v>
      </c>
      <c r="C74">
        <v>0.26942148760330398</v>
      </c>
      <c r="E74">
        <v>917.56440281030405</v>
      </c>
      <c r="F74">
        <v>-227.07317073170699</v>
      </c>
      <c r="J74">
        <v>304.94699646643102</v>
      </c>
      <c r="K74">
        <v>0.115627822944896</v>
      </c>
    </row>
    <row r="75" spans="2:11" x14ac:dyDescent="0.6">
      <c r="B75">
        <v>941.512915129151</v>
      </c>
      <c r="C75">
        <v>0.26942148760330398</v>
      </c>
      <c r="E75">
        <v>941.45199063231803</v>
      </c>
      <c r="F75">
        <v>-230.243902439024</v>
      </c>
      <c r="J75">
        <v>320.77738515901001</v>
      </c>
      <c r="K75">
        <v>0.13730803974706299</v>
      </c>
    </row>
    <row r="76" spans="2:11" x14ac:dyDescent="0.6">
      <c r="J76">
        <v>337.102473498233</v>
      </c>
      <c r="K76">
        <v>0.16169828364950301</v>
      </c>
    </row>
    <row r="77" spans="2:11" x14ac:dyDescent="0.6">
      <c r="J77">
        <v>351.94346289752599</v>
      </c>
      <c r="K77">
        <v>0.18337850045167101</v>
      </c>
    </row>
    <row r="78" spans="2:11" x14ac:dyDescent="0.6">
      <c r="B78">
        <v>305.53505535055302</v>
      </c>
      <c r="C78">
        <v>3.34710743801653</v>
      </c>
      <c r="J78">
        <v>362.33215547703099</v>
      </c>
      <c r="K78">
        <v>0.201445347786811</v>
      </c>
    </row>
    <row r="79" spans="2:11" x14ac:dyDescent="0.6">
      <c r="B79">
        <v>323.80073800738001</v>
      </c>
      <c r="C79">
        <v>3.0595041322314001</v>
      </c>
      <c r="J79">
        <v>375.68904593639502</v>
      </c>
      <c r="K79">
        <v>0.223125564588979</v>
      </c>
    </row>
    <row r="80" spans="2:11" x14ac:dyDescent="0.6">
      <c r="B80">
        <v>375.276752767527</v>
      </c>
      <c r="C80">
        <v>2.3917355371900801</v>
      </c>
      <c r="J80">
        <v>386.07773851590099</v>
      </c>
      <c r="K80">
        <v>0.241192411924119</v>
      </c>
    </row>
    <row r="81" spans="2:11" x14ac:dyDescent="0.6">
      <c r="B81">
        <v>425.645756457564</v>
      </c>
      <c r="C81">
        <v>1.88264462809917</v>
      </c>
      <c r="J81">
        <v>395.47703180212</v>
      </c>
      <c r="K81">
        <v>0.25564588979223102</v>
      </c>
    </row>
    <row r="82" spans="2:11" x14ac:dyDescent="0.6">
      <c r="B82">
        <v>477.12177121771202</v>
      </c>
      <c r="C82">
        <v>1.5157024793388401</v>
      </c>
      <c r="J82">
        <v>403.886925795053</v>
      </c>
      <c r="K82">
        <v>0.27009936766034298</v>
      </c>
    </row>
    <row r="83" spans="2:11" x14ac:dyDescent="0.6">
      <c r="B83">
        <v>526.38376383763796</v>
      </c>
      <c r="C83">
        <v>1.20495867768595</v>
      </c>
      <c r="J83">
        <v>413.28621908127201</v>
      </c>
      <c r="K83">
        <v>0.28545618789521199</v>
      </c>
    </row>
    <row r="84" spans="2:11" x14ac:dyDescent="0.6">
      <c r="B84">
        <v>576.19926199261897</v>
      </c>
      <c r="C84">
        <v>0.97024793388429598</v>
      </c>
      <c r="J84">
        <v>421.69611307420399</v>
      </c>
      <c r="K84">
        <v>0.29900632339656702</v>
      </c>
    </row>
    <row r="85" spans="2:11" x14ac:dyDescent="0.6">
      <c r="B85">
        <v>626.56826568265603</v>
      </c>
      <c r="C85">
        <v>0.80495867768594798</v>
      </c>
      <c r="J85">
        <v>429.61130742049397</v>
      </c>
      <c r="K85">
        <v>0.31345980126467898</v>
      </c>
    </row>
    <row r="86" spans="2:11" x14ac:dyDescent="0.6">
      <c r="B86">
        <v>676.38376383763796</v>
      </c>
      <c r="C86">
        <v>0.66280991735537098</v>
      </c>
      <c r="J86">
        <v>436.04240282685498</v>
      </c>
      <c r="K86">
        <v>0.32520325203251998</v>
      </c>
    </row>
    <row r="87" spans="2:11" x14ac:dyDescent="0.6">
      <c r="B87">
        <v>723.43173431734294</v>
      </c>
      <c r="C87">
        <v>0.55371900826446196</v>
      </c>
      <c r="J87">
        <v>443.46289752650102</v>
      </c>
      <c r="K87">
        <v>0.33875338753387502</v>
      </c>
    </row>
    <row r="88" spans="2:11" x14ac:dyDescent="0.6">
      <c r="B88">
        <v>772.69372693726905</v>
      </c>
      <c r="C88">
        <v>0.46115702479338599</v>
      </c>
      <c r="J88">
        <v>451.87279151943397</v>
      </c>
      <c r="K88">
        <v>0.35501355013550101</v>
      </c>
    </row>
    <row r="89" spans="2:11" x14ac:dyDescent="0.6">
      <c r="B89">
        <v>796.49446494464996</v>
      </c>
      <c r="C89">
        <v>0.40165289256198</v>
      </c>
      <c r="J89">
        <v>459.29328621908098</v>
      </c>
      <c r="K89">
        <v>0.36856368563685599</v>
      </c>
    </row>
    <row r="90" spans="2:11" x14ac:dyDescent="0.6">
      <c r="B90">
        <v>820.84870848708397</v>
      </c>
      <c r="C90">
        <v>0.38842975206611402</v>
      </c>
      <c r="J90">
        <v>467.20848056537102</v>
      </c>
      <c r="K90">
        <v>0.38301716350496801</v>
      </c>
    </row>
    <row r="91" spans="2:11" x14ac:dyDescent="0.6">
      <c r="B91">
        <v>844.64944649446397</v>
      </c>
      <c r="C91">
        <v>0.338842975206611</v>
      </c>
      <c r="J91">
        <v>478.58657243816202</v>
      </c>
      <c r="K91">
        <v>0.40379403794037899</v>
      </c>
    </row>
    <row r="92" spans="2:11" x14ac:dyDescent="0.6">
      <c r="B92">
        <v>868.45018450184398</v>
      </c>
      <c r="C92">
        <v>0.32231404958677501</v>
      </c>
      <c r="J92">
        <v>490.45936395759702</v>
      </c>
      <c r="K92">
        <v>0.42457091237578998</v>
      </c>
    </row>
    <row r="93" spans="2:11" x14ac:dyDescent="0.6">
      <c r="B93">
        <v>892.25092250922501</v>
      </c>
      <c r="C93">
        <v>0.299173553719008</v>
      </c>
      <c r="J93">
        <v>500.353356890459</v>
      </c>
      <c r="K93">
        <v>0.44173441734417301</v>
      </c>
    </row>
    <row r="94" spans="2:11" x14ac:dyDescent="0.6">
      <c r="B94">
        <v>916.05166051660501</v>
      </c>
      <c r="C94">
        <v>0.26942148760330398</v>
      </c>
      <c r="J94">
        <v>509.752650176678</v>
      </c>
      <c r="K94">
        <v>0.45889792231255599</v>
      </c>
    </row>
    <row r="95" spans="2:11" x14ac:dyDescent="0.6">
      <c r="B95">
        <v>941.512915129151</v>
      </c>
      <c r="C95">
        <v>0.26942148760330398</v>
      </c>
      <c r="J95">
        <v>520.14134275618301</v>
      </c>
      <c r="K95">
        <v>0.47696476964769602</v>
      </c>
    </row>
    <row r="96" spans="2:11" x14ac:dyDescent="0.6">
      <c r="J96">
        <v>528.05653710247304</v>
      </c>
      <c r="K96">
        <v>0.49051490514905099</v>
      </c>
    </row>
    <row r="97" spans="10:11" x14ac:dyDescent="0.6">
      <c r="J97">
        <v>537.95053003533496</v>
      </c>
      <c r="K97">
        <v>0.50858175248419102</v>
      </c>
    </row>
    <row r="98" spans="10:11" x14ac:dyDescent="0.6">
      <c r="J98">
        <v>547.844522968197</v>
      </c>
      <c r="K98">
        <v>0.52664859981933099</v>
      </c>
    </row>
    <row r="99" spans="10:11" x14ac:dyDescent="0.6">
      <c r="J99">
        <v>558.23321554770303</v>
      </c>
      <c r="K99">
        <v>0.545618789521228</v>
      </c>
    </row>
    <row r="100" spans="10:11" x14ac:dyDescent="0.6">
      <c r="J100">
        <v>568.12720848056495</v>
      </c>
      <c r="K100">
        <v>0.56278229448961103</v>
      </c>
    </row>
    <row r="101" spans="10:11" x14ac:dyDescent="0.6">
      <c r="J101">
        <v>579.50530035335601</v>
      </c>
      <c r="K101">
        <v>0.58265582655826498</v>
      </c>
    </row>
    <row r="102" spans="10:11" x14ac:dyDescent="0.6">
      <c r="J102">
        <v>589.39929328621895</v>
      </c>
      <c r="K102">
        <v>0.59981933152664801</v>
      </c>
    </row>
    <row r="103" spans="10:11" x14ac:dyDescent="0.6">
      <c r="J103">
        <v>598.30388692579504</v>
      </c>
      <c r="K103">
        <v>0.61427280939476003</v>
      </c>
    </row>
    <row r="104" spans="10:11" x14ac:dyDescent="0.6">
      <c r="J104">
        <v>606.71378091872702</v>
      </c>
      <c r="K104">
        <v>0.62872628726287205</v>
      </c>
    </row>
    <row r="105" spans="10:11" x14ac:dyDescent="0.6">
      <c r="J105">
        <v>614.62897526501695</v>
      </c>
      <c r="K105">
        <v>0.64317976513098396</v>
      </c>
    </row>
    <row r="106" spans="10:11" x14ac:dyDescent="0.6">
      <c r="J106">
        <v>624.02826855123601</v>
      </c>
      <c r="K106">
        <v>0.65943992773260995</v>
      </c>
    </row>
    <row r="107" spans="10:11" x14ac:dyDescent="0.6">
      <c r="J107">
        <v>632.93286219081199</v>
      </c>
      <c r="K107">
        <v>0.67299006323396504</v>
      </c>
    </row>
    <row r="108" spans="10:11" x14ac:dyDescent="0.6">
      <c r="J108">
        <v>642.33215547703105</v>
      </c>
      <c r="K108">
        <v>0.68925022583559103</v>
      </c>
    </row>
    <row r="109" spans="10:11" x14ac:dyDescent="0.6">
      <c r="J109">
        <v>654.20494699646599</v>
      </c>
      <c r="K109">
        <v>0.707317073170731</v>
      </c>
    </row>
    <row r="110" spans="10:11" x14ac:dyDescent="0.6">
      <c r="J110">
        <v>668.55123674911601</v>
      </c>
      <c r="K110">
        <v>0.72990063233965596</v>
      </c>
    </row>
    <row r="111" spans="10:11" x14ac:dyDescent="0.6">
      <c r="J111">
        <v>680.42402826855096</v>
      </c>
      <c r="K111">
        <v>0.74796747967479604</v>
      </c>
    </row>
    <row r="112" spans="10:11" x14ac:dyDescent="0.6">
      <c r="J112">
        <v>690.31802120141299</v>
      </c>
      <c r="K112">
        <v>0.76151761517615102</v>
      </c>
    </row>
    <row r="113" spans="10:11" x14ac:dyDescent="0.6">
      <c r="J113">
        <v>702.19081272084804</v>
      </c>
      <c r="K113">
        <v>0.77868112014453394</v>
      </c>
    </row>
    <row r="114" spans="10:11" x14ac:dyDescent="0.6">
      <c r="J114">
        <v>714.06360424028196</v>
      </c>
      <c r="K114">
        <v>0.79403794037940301</v>
      </c>
    </row>
    <row r="115" spans="10:11" x14ac:dyDescent="0.6">
      <c r="J115">
        <v>725.93639575971702</v>
      </c>
      <c r="K115">
        <v>0.80849141824751503</v>
      </c>
    </row>
    <row r="116" spans="10:11" x14ac:dyDescent="0.6">
      <c r="J116">
        <v>737.80918727915105</v>
      </c>
      <c r="K116">
        <v>0.82384823848238498</v>
      </c>
    </row>
    <row r="117" spans="10:11" x14ac:dyDescent="0.6">
      <c r="J117">
        <v>752.15547703180198</v>
      </c>
      <c r="K117">
        <v>0.84101174345076801</v>
      </c>
    </row>
    <row r="118" spans="10:11" x14ac:dyDescent="0.6">
      <c r="J118">
        <v>768.97526501766697</v>
      </c>
      <c r="K118">
        <v>0.85907859078590798</v>
      </c>
    </row>
    <row r="119" spans="10:11" x14ac:dyDescent="0.6">
      <c r="J119">
        <v>785.79505300353298</v>
      </c>
      <c r="K119">
        <v>0.87353206865402</v>
      </c>
    </row>
    <row r="120" spans="10:11" x14ac:dyDescent="0.6">
      <c r="J120">
        <v>800.63604240282598</v>
      </c>
      <c r="K120">
        <v>0.88708220415537498</v>
      </c>
    </row>
    <row r="121" spans="10:11" x14ac:dyDescent="0.6">
      <c r="J121">
        <v>816.96113074204902</v>
      </c>
      <c r="K121">
        <v>0.89882565492321598</v>
      </c>
    </row>
    <row r="122" spans="10:11" x14ac:dyDescent="0.6">
      <c r="J122">
        <v>832.79151943462898</v>
      </c>
      <c r="K122">
        <v>0.90785907859078596</v>
      </c>
    </row>
    <row r="123" spans="10:11" x14ac:dyDescent="0.6">
      <c r="J123">
        <v>847.63250883392197</v>
      </c>
      <c r="K123">
        <v>0.91689250225835595</v>
      </c>
    </row>
    <row r="124" spans="10:11" x14ac:dyDescent="0.6">
      <c r="J124">
        <v>862.96819787985805</v>
      </c>
      <c r="K124">
        <v>0.92321589882565402</v>
      </c>
    </row>
    <row r="125" spans="10:11" x14ac:dyDescent="0.6">
      <c r="J125">
        <v>878.30388692579504</v>
      </c>
      <c r="K125">
        <v>0.92773261065944002</v>
      </c>
    </row>
    <row r="126" spans="10:11" x14ac:dyDescent="0.6">
      <c r="J126">
        <v>894.13427561837398</v>
      </c>
      <c r="K126">
        <v>0.92953929539295399</v>
      </c>
    </row>
    <row r="127" spans="10:11" x14ac:dyDescent="0.6">
      <c r="J127">
        <v>908.97526501766697</v>
      </c>
      <c r="K127">
        <v>0.93044263775971103</v>
      </c>
    </row>
    <row r="128" spans="10:11" x14ac:dyDescent="0.6">
      <c r="J128">
        <v>923.81625441696099</v>
      </c>
      <c r="K128">
        <v>0.92863595302619695</v>
      </c>
    </row>
    <row r="129" spans="10:11" x14ac:dyDescent="0.6">
      <c r="J129">
        <v>937.66784452296804</v>
      </c>
      <c r="K129">
        <v>0.92682926829268297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21"/>
  <sheetViews>
    <sheetView workbookViewId="0">
      <selection activeCell="J9" sqref="J9:K17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>
        <v>298.40899999999999</v>
      </c>
      <c r="C9" s="4">
        <v>1609.69</v>
      </c>
      <c r="D9" s="3"/>
      <c r="E9" s="4"/>
      <c r="F9" s="3"/>
      <c r="G9" s="4"/>
      <c r="H9" s="3"/>
      <c r="I9" s="4"/>
      <c r="J9" s="3">
        <v>298.916</v>
      </c>
      <c r="K9" s="4">
        <v>1.5789500000000001E-2</v>
      </c>
      <c r="N9" s="30">
        <f>B9</f>
        <v>298.40899999999999</v>
      </c>
      <c r="O9" s="21">
        <f>C9*100</f>
        <v>160969</v>
      </c>
      <c r="P9" s="30"/>
      <c r="Q9" s="17"/>
      <c r="R9" s="30"/>
      <c r="S9" s="24"/>
      <c r="T9" s="30">
        <f>J9</f>
        <v>298.916</v>
      </c>
      <c r="U9" s="24">
        <f>K9</f>
        <v>1.5789500000000001E-2</v>
      </c>
      <c r="V9" s="22" t="e">
        <f>((O9*(Q9)^2)/S9)*T9</f>
        <v>#DIV/0!</v>
      </c>
    </row>
    <row r="10" spans="1:22" x14ac:dyDescent="0.6">
      <c r="B10" s="3">
        <v>310.5</v>
      </c>
      <c r="C10" s="4">
        <v>1596.41</v>
      </c>
      <c r="D10" s="3"/>
      <c r="E10" s="4"/>
      <c r="F10" s="3"/>
      <c r="G10" s="4"/>
      <c r="H10" s="3"/>
      <c r="I10" s="4"/>
      <c r="J10" s="3">
        <v>336.85599999999999</v>
      </c>
      <c r="K10" s="4">
        <v>2.0300800000000001E-2</v>
      </c>
      <c r="N10" s="30">
        <f t="shared" ref="N10:N20" si="0">B10</f>
        <v>310.5</v>
      </c>
      <c r="O10" s="21">
        <f t="shared" ref="O10:O20" si="1">C10*100</f>
        <v>159641</v>
      </c>
      <c r="P10" s="30"/>
      <c r="Q10" s="17"/>
      <c r="R10" s="30"/>
      <c r="S10" s="24"/>
      <c r="T10" s="30">
        <f t="shared" ref="T10:U17" si="2">J10</f>
        <v>336.85599999999999</v>
      </c>
      <c r="U10" s="24">
        <f t="shared" si="2"/>
        <v>2.0300800000000001E-2</v>
      </c>
      <c r="V10" s="22"/>
    </row>
    <row r="11" spans="1:22" x14ac:dyDescent="0.6">
      <c r="B11" s="2">
        <v>330.30099999999999</v>
      </c>
      <c r="C11" s="1">
        <v>1504.43</v>
      </c>
      <c r="D11" s="2"/>
      <c r="E11" s="1"/>
      <c r="F11" s="2"/>
      <c r="G11" s="1"/>
      <c r="H11" s="2"/>
      <c r="I11" s="1"/>
      <c r="J11" s="2">
        <v>410.56900000000002</v>
      </c>
      <c r="K11" s="1">
        <v>7.2180400000000006E-2</v>
      </c>
      <c r="N11" s="30">
        <f t="shared" si="0"/>
        <v>330.30099999999999</v>
      </c>
      <c r="O11" s="21">
        <f t="shared" si="1"/>
        <v>150443</v>
      </c>
      <c r="P11" s="30"/>
      <c r="Q11" s="17"/>
      <c r="R11" s="30"/>
      <c r="S11" s="24"/>
      <c r="T11" s="30">
        <f t="shared" si="2"/>
        <v>410.56900000000002</v>
      </c>
      <c r="U11" s="24">
        <f t="shared" si="2"/>
        <v>7.2180400000000006E-2</v>
      </c>
      <c r="V11" s="22"/>
    </row>
    <row r="12" spans="1:22" x14ac:dyDescent="0.6">
      <c r="B12" s="2">
        <v>367.685</v>
      </c>
      <c r="C12" s="1">
        <v>1418.29</v>
      </c>
      <c r="D12" s="2"/>
      <c r="E12" s="1"/>
      <c r="F12" s="2"/>
      <c r="G12" s="1"/>
      <c r="H12" s="2"/>
      <c r="I12" s="1"/>
      <c r="J12" s="2">
        <v>446.34100000000001</v>
      </c>
      <c r="K12" s="1">
        <v>0.103759</v>
      </c>
      <c r="N12" s="30">
        <f t="shared" si="0"/>
        <v>367.685</v>
      </c>
      <c r="O12" s="21">
        <f t="shared" si="1"/>
        <v>141829</v>
      </c>
      <c r="P12" s="30"/>
      <c r="Q12" s="17"/>
      <c r="R12" s="30"/>
      <c r="S12" s="24"/>
      <c r="T12" s="30">
        <f t="shared" si="2"/>
        <v>446.34100000000001</v>
      </c>
      <c r="U12" s="24">
        <f t="shared" si="2"/>
        <v>0.103759</v>
      </c>
      <c r="V12" s="22"/>
    </row>
    <row r="13" spans="1:22" x14ac:dyDescent="0.6">
      <c r="B13" s="2">
        <v>408.38</v>
      </c>
      <c r="C13" s="1">
        <v>1281.29</v>
      </c>
      <c r="D13" s="2"/>
      <c r="E13" s="1"/>
      <c r="F13" s="2"/>
      <c r="G13" s="1"/>
      <c r="H13" s="2"/>
      <c r="I13" s="1"/>
      <c r="J13" s="2">
        <v>482.11399999999998</v>
      </c>
      <c r="K13" s="1">
        <v>0.15789500000000001</v>
      </c>
      <c r="N13" s="30">
        <f t="shared" si="0"/>
        <v>408.38</v>
      </c>
      <c r="O13" s="21">
        <f t="shared" si="1"/>
        <v>128129</v>
      </c>
      <c r="P13" s="30"/>
      <c r="Q13" s="17"/>
      <c r="R13" s="30"/>
      <c r="S13" s="24"/>
      <c r="T13" s="30">
        <f t="shared" si="2"/>
        <v>482.11399999999998</v>
      </c>
      <c r="U13" s="24">
        <f t="shared" si="2"/>
        <v>0.15789500000000001</v>
      </c>
      <c r="V13" s="22"/>
    </row>
    <row r="14" spans="1:22" x14ac:dyDescent="0.6">
      <c r="B14" s="2">
        <v>449.08699999999999</v>
      </c>
      <c r="C14" s="1">
        <v>1118.6600000000001</v>
      </c>
      <c r="D14" s="2"/>
      <c r="E14" s="1"/>
      <c r="F14" s="2"/>
      <c r="G14" s="1"/>
      <c r="H14" s="2"/>
      <c r="I14" s="1"/>
      <c r="J14" s="2">
        <v>515.71799999999996</v>
      </c>
      <c r="K14" s="1">
        <v>0.21654100000000001</v>
      </c>
      <c r="N14" s="30">
        <f t="shared" si="0"/>
        <v>449.08699999999999</v>
      </c>
      <c r="O14" s="21">
        <f t="shared" si="1"/>
        <v>111866.00000000001</v>
      </c>
      <c r="P14" s="30"/>
      <c r="Q14" s="17"/>
      <c r="R14" s="30"/>
      <c r="S14" s="24"/>
      <c r="T14" s="30">
        <f t="shared" si="2"/>
        <v>515.71799999999996</v>
      </c>
      <c r="U14" s="24">
        <f t="shared" si="2"/>
        <v>0.21654100000000001</v>
      </c>
      <c r="V14" s="22"/>
    </row>
    <row r="15" spans="1:22" x14ac:dyDescent="0.6">
      <c r="B15" s="2">
        <v>486.495</v>
      </c>
      <c r="C15" s="1">
        <v>984.97500000000002</v>
      </c>
      <c r="D15" s="2"/>
      <c r="E15" s="1"/>
      <c r="F15" s="2"/>
      <c r="G15" s="1"/>
      <c r="H15" s="2"/>
      <c r="I15" s="1"/>
      <c r="J15" s="2">
        <v>553.65899999999999</v>
      </c>
      <c r="K15" s="1">
        <v>0.29097699999999999</v>
      </c>
      <c r="N15" s="30">
        <f t="shared" si="0"/>
        <v>486.495</v>
      </c>
      <c r="O15" s="21">
        <f t="shared" si="1"/>
        <v>98497.5</v>
      </c>
      <c r="P15" s="30"/>
      <c r="Q15" s="17"/>
      <c r="R15" s="30"/>
      <c r="S15" s="24"/>
      <c r="T15" s="30">
        <f t="shared" si="2"/>
        <v>553.65899999999999</v>
      </c>
      <c r="U15" s="24">
        <f t="shared" si="2"/>
        <v>0.29097699999999999</v>
      </c>
      <c r="V15" s="22"/>
    </row>
    <row r="16" spans="1:22" x14ac:dyDescent="0.6">
      <c r="B16" s="2">
        <v>523.92100000000005</v>
      </c>
      <c r="C16" s="1">
        <v>823.96</v>
      </c>
      <c r="D16" s="2"/>
      <c r="E16" s="1"/>
      <c r="F16" s="2"/>
      <c r="G16" s="1"/>
      <c r="H16" s="2"/>
      <c r="I16" s="1"/>
      <c r="J16" s="2">
        <v>588.34699999999998</v>
      </c>
      <c r="K16" s="1">
        <v>0.36541400000000002</v>
      </c>
      <c r="N16" s="30">
        <f t="shared" si="0"/>
        <v>523.92100000000005</v>
      </c>
      <c r="O16" s="21">
        <f t="shared" si="1"/>
        <v>82396</v>
      </c>
      <c r="P16" s="30"/>
      <c r="Q16" s="17"/>
      <c r="R16" s="30"/>
      <c r="S16" s="24"/>
      <c r="T16" s="30">
        <f t="shared" si="2"/>
        <v>588.34699999999998</v>
      </c>
      <c r="U16" s="24">
        <f t="shared" si="2"/>
        <v>0.36541400000000002</v>
      </c>
      <c r="V16" s="22"/>
    </row>
    <row r="17" spans="2:21" x14ac:dyDescent="0.6">
      <c r="B17" s="2">
        <v>555.846</v>
      </c>
      <c r="C17" s="1">
        <v>701.05399999999997</v>
      </c>
      <c r="D17" s="2"/>
      <c r="E17" s="1"/>
      <c r="F17" s="2"/>
      <c r="G17" s="1"/>
      <c r="H17" s="2"/>
      <c r="I17" s="1"/>
      <c r="J17" s="2">
        <v>618.69899999999996</v>
      </c>
      <c r="K17" s="1">
        <v>0.42405999999999999</v>
      </c>
      <c r="N17" s="30">
        <f t="shared" si="0"/>
        <v>555.846</v>
      </c>
      <c r="O17" s="21">
        <f t="shared" si="1"/>
        <v>70105.399999999994</v>
      </c>
      <c r="P17" s="30"/>
      <c r="Q17" s="17"/>
      <c r="R17" s="30"/>
      <c r="S17" s="24"/>
      <c r="T17" s="30">
        <f t="shared" si="2"/>
        <v>618.69899999999996</v>
      </c>
      <c r="U17" s="24">
        <f t="shared" si="2"/>
        <v>0.42405999999999999</v>
      </c>
    </row>
    <row r="18" spans="2:21" x14ac:dyDescent="0.6">
      <c r="B18" s="2">
        <v>588.85500000000002</v>
      </c>
      <c r="C18" s="1">
        <v>622.51099999999997</v>
      </c>
      <c r="D18" s="2"/>
      <c r="E18" s="1"/>
      <c r="F18" s="2"/>
      <c r="G18" s="1"/>
      <c r="H18" s="2"/>
      <c r="I18" s="1"/>
      <c r="J18" s="2"/>
      <c r="K18" s="1"/>
      <c r="N18" s="30">
        <f t="shared" si="0"/>
        <v>588.85500000000002</v>
      </c>
      <c r="O18" s="21">
        <f t="shared" si="1"/>
        <v>62251.1</v>
      </c>
      <c r="P18" s="30"/>
      <c r="Q18" s="17"/>
      <c r="R18" s="30"/>
      <c r="S18" s="24"/>
      <c r="T18" s="30"/>
      <c r="U18" s="24"/>
    </row>
    <row r="19" spans="2:21" x14ac:dyDescent="0.6">
      <c r="B19" s="2">
        <v>616.37800000000004</v>
      </c>
      <c r="C19" s="1">
        <v>538.72500000000002</v>
      </c>
      <c r="D19" s="2"/>
      <c r="E19" s="1"/>
      <c r="F19" s="2"/>
      <c r="G19" s="1"/>
      <c r="H19" s="2"/>
      <c r="I19" s="1"/>
      <c r="J19" s="2"/>
      <c r="K19" s="1"/>
      <c r="N19" s="30">
        <f t="shared" si="0"/>
        <v>616.37800000000004</v>
      </c>
      <c r="O19" s="21">
        <f t="shared" si="1"/>
        <v>53872.5</v>
      </c>
      <c r="P19" s="30"/>
      <c r="Q19" s="17"/>
      <c r="R19" s="30"/>
      <c r="S19" s="24"/>
      <c r="T19" s="30"/>
      <c r="U19" s="24"/>
    </row>
    <row r="20" spans="2:21" x14ac:dyDescent="0.6">
      <c r="B20" s="2">
        <v>640.572</v>
      </c>
      <c r="C20" s="1">
        <v>512.08799999999997</v>
      </c>
      <c r="D20" s="2"/>
      <c r="E20" s="1"/>
      <c r="F20" s="2"/>
      <c r="G20" s="1"/>
      <c r="H20" s="2"/>
      <c r="I20" s="1"/>
      <c r="J20" s="2"/>
      <c r="K20" s="1"/>
      <c r="N20" s="30">
        <f t="shared" si="0"/>
        <v>640.572</v>
      </c>
      <c r="O20" s="21">
        <f t="shared" si="1"/>
        <v>51208.799999999996</v>
      </c>
      <c r="P20" s="30"/>
      <c r="Q20" s="17"/>
      <c r="R20" s="30"/>
      <c r="S20" s="24"/>
      <c r="T20" s="30"/>
      <c r="U20" s="24"/>
    </row>
    <row r="21" spans="2:21" x14ac:dyDescent="0.6">
      <c r="B21" s="2">
        <v>663.69399999999996</v>
      </c>
      <c r="C21" s="1">
        <v>450.75400000000002</v>
      </c>
      <c r="D21" s="2"/>
      <c r="E21" s="1"/>
      <c r="F21" s="2"/>
      <c r="G21" s="1"/>
      <c r="H21" s="2"/>
      <c r="I21" s="1"/>
      <c r="J21" s="2"/>
      <c r="K21" s="1"/>
      <c r="N21" s="30">
        <f t="shared" ref="N21" si="3">B21</f>
        <v>663.69399999999996</v>
      </c>
      <c r="O21" s="21">
        <f t="shared" ref="O21" si="4">C21*100</f>
        <v>45075.4</v>
      </c>
      <c r="P21" s="30"/>
      <c r="Q21" s="17"/>
      <c r="R21" s="30"/>
      <c r="S21" s="24"/>
      <c r="T21" s="30"/>
      <c r="U21" s="24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321.91800000000001</v>
      </c>
      <c r="E9" s="47">
        <v>27.7241</v>
      </c>
      <c r="F9" s="47">
        <v>323.72899999999998</v>
      </c>
      <c r="G9" s="47">
        <v>-175.38499999999999</v>
      </c>
      <c r="H9" s="47">
        <v>420.24099999999999</v>
      </c>
      <c r="I9" s="47">
        <v>1.32653</v>
      </c>
      <c r="J9" s="47">
        <v>422.55399999999997</v>
      </c>
      <c r="K9" s="47">
        <v>0.359259</v>
      </c>
      <c r="N9" s="30">
        <f>D9</f>
        <v>321.91800000000001</v>
      </c>
      <c r="O9" s="21">
        <f>1/(E9*10^(-6))</f>
        <v>36069.701090387069</v>
      </c>
      <c r="P9" s="30">
        <f>F9</f>
        <v>323.72899999999998</v>
      </c>
      <c r="Q9" s="17">
        <f>G9*0.000001</f>
        <v>-1.7538499999999999E-4</v>
      </c>
      <c r="R9" s="30">
        <f>H9</f>
        <v>420.24099999999999</v>
      </c>
      <c r="S9" s="24">
        <f>I9</f>
        <v>1.32653</v>
      </c>
      <c r="T9" s="30">
        <f>J9</f>
        <v>422.55399999999997</v>
      </c>
      <c r="U9" s="24">
        <f>K9</f>
        <v>0.359259</v>
      </c>
      <c r="V9" s="22">
        <f>((O9*(Q9)^2)/S9)*T9</f>
        <v>0.35342118486875701</v>
      </c>
    </row>
    <row r="10" spans="1:22" x14ac:dyDescent="0.6">
      <c r="B10" s="3"/>
      <c r="C10" s="4"/>
      <c r="D10" s="3">
        <v>371.233</v>
      </c>
      <c r="E10" s="4">
        <v>33.103400000000001</v>
      </c>
      <c r="F10" s="3">
        <v>367.79700000000003</v>
      </c>
      <c r="G10" s="4">
        <v>-184.61500000000001</v>
      </c>
      <c r="H10" s="3">
        <v>472.53</v>
      </c>
      <c r="I10" s="4">
        <v>1.3690500000000001</v>
      </c>
      <c r="J10" s="3">
        <v>471.83800000000002</v>
      </c>
      <c r="K10" s="4">
        <v>0.43185200000000001</v>
      </c>
      <c r="N10" s="30">
        <f t="shared" ref="N10:N18" si="0">D10</f>
        <v>371.233</v>
      </c>
      <c r="O10" s="21">
        <f t="shared" ref="O10:O18" si="1">1/(E10*10^(-6))</f>
        <v>30208.377387217024</v>
      </c>
      <c r="P10" s="30">
        <f t="shared" ref="P10:P18" si="2">F10</f>
        <v>367.79700000000003</v>
      </c>
      <c r="Q10" s="17">
        <f t="shared" ref="Q10:Q18" si="3">G10*0.000001</f>
        <v>-1.8461500000000001E-4</v>
      </c>
      <c r="R10" s="30">
        <f t="shared" ref="R10:U15" si="4">H10</f>
        <v>472.53</v>
      </c>
      <c r="S10" s="24">
        <f t="shared" si="4"/>
        <v>1.3690500000000001</v>
      </c>
      <c r="T10" s="30">
        <f t="shared" si="4"/>
        <v>471.83800000000002</v>
      </c>
      <c r="U10" s="24">
        <f t="shared" si="4"/>
        <v>0.43185200000000001</v>
      </c>
      <c r="V10" s="22"/>
    </row>
    <row r="11" spans="1:22" x14ac:dyDescent="0.6">
      <c r="B11" s="2"/>
      <c r="C11" s="1"/>
      <c r="D11" s="2">
        <v>417.26</v>
      </c>
      <c r="E11" s="1">
        <v>35.586199999999998</v>
      </c>
      <c r="F11" s="2">
        <v>417.51400000000001</v>
      </c>
      <c r="G11" s="1">
        <v>-204.61500000000001</v>
      </c>
      <c r="H11" s="2">
        <v>523.13300000000004</v>
      </c>
      <c r="I11" s="1">
        <v>1.3350299999999999</v>
      </c>
      <c r="J11" s="2">
        <v>521.95699999999999</v>
      </c>
      <c r="K11" s="1">
        <v>0.50963000000000003</v>
      </c>
      <c r="N11" s="30">
        <f t="shared" si="0"/>
        <v>417.26</v>
      </c>
      <c r="O11" s="21">
        <f t="shared" si="1"/>
        <v>28100.780639686174</v>
      </c>
      <c r="P11" s="30">
        <f t="shared" si="2"/>
        <v>417.51400000000001</v>
      </c>
      <c r="Q11" s="17">
        <f t="shared" si="3"/>
        <v>-2.0461500000000001E-4</v>
      </c>
      <c r="R11" s="30">
        <f t="shared" si="4"/>
        <v>523.13300000000004</v>
      </c>
      <c r="S11" s="24">
        <f t="shared" si="4"/>
        <v>1.3350299999999999</v>
      </c>
      <c r="T11" s="30">
        <f t="shared" si="4"/>
        <v>521.95699999999999</v>
      </c>
      <c r="U11" s="24">
        <f t="shared" si="4"/>
        <v>0.50963000000000003</v>
      </c>
      <c r="V11" s="22"/>
    </row>
    <row r="12" spans="1:22" x14ac:dyDescent="0.6">
      <c r="B12" s="2"/>
      <c r="C12" s="1"/>
      <c r="D12" s="2">
        <v>464.38400000000001</v>
      </c>
      <c r="E12" s="1">
        <v>37.241399999999999</v>
      </c>
      <c r="F12" s="2">
        <v>466.10199999999998</v>
      </c>
      <c r="G12" s="1">
        <v>-216.154</v>
      </c>
      <c r="H12" s="2">
        <v>573.73500000000001</v>
      </c>
      <c r="I12" s="1">
        <v>1.3350299999999999</v>
      </c>
      <c r="J12" s="2">
        <v>572.91200000000003</v>
      </c>
      <c r="K12" s="1">
        <v>0.56666700000000003</v>
      </c>
      <c r="N12" s="30">
        <f t="shared" si="0"/>
        <v>464.38400000000001</v>
      </c>
      <c r="O12" s="21">
        <f t="shared" si="1"/>
        <v>26851.836934164668</v>
      </c>
      <c r="P12" s="30">
        <f t="shared" si="2"/>
        <v>466.10199999999998</v>
      </c>
      <c r="Q12" s="17">
        <f t="shared" si="3"/>
        <v>-2.1615399999999998E-4</v>
      </c>
      <c r="R12" s="30">
        <f t="shared" si="4"/>
        <v>573.73500000000001</v>
      </c>
      <c r="S12" s="24">
        <f t="shared" si="4"/>
        <v>1.3350299999999999</v>
      </c>
      <c r="T12" s="30">
        <f t="shared" si="4"/>
        <v>572.91200000000003</v>
      </c>
      <c r="U12" s="24">
        <f t="shared" si="4"/>
        <v>0.56666700000000003</v>
      </c>
      <c r="V12" s="22"/>
    </row>
    <row r="13" spans="1:22" x14ac:dyDescent="0.6">
      <c r="B13" s="2"/>
      <c r="C13" s="1"/>
      <c r="D13" s="2">
        <v>515.89</v>
      </c>
      <c r="E13" s="1">
        <v>38.482799999999997</v>
      </c>
      <c r="F13" s="2">
        <v>516.94899999999996</v>
      </c>
      <c r="G13" s="1">
        <v>-225.38499999999999</v>
      </c>
      <c r="H13" s="2">
        <v>622.65099999999995</v>
      </c>
      <c r="I13" s="1">
        <v>1.30952</v>
      </c>
      <c r="J13" s="2">
        <v>622.19600000000003</v>
      </c>
      <c r="K13" s="1">
        <v>0.63925900000000002</v>
      </c>
      <c r="N13" s="30">
        <f t="shared" si="0"/>
        <v>515.89</v>
      </c>
      <c r="O13" s="21">
        <f t="shared" si="1"/>
        <v>25985.635140894115</v>
      </c>
      <c r="P13" s="30">
        <f t="shared" si="2"/>
        <v>516.94899999999996</v>
      </c>
      <c r="Q13" s="17">
        <f t="shared" si="3"/>
        <v>-2.2538499999999998E-4</v>
      </c>
      <c r="R13" s="30">
        <f t="shared" si="4"/>
        <v>622.65099999999995</v>
      </c>
      <c r="S13" s="24">
        <f t="shared" si="4"/>
        <v>1.30952</v>
      </c>
      <c r="T13" s="30">
        <f t="shared" si="4"/>
        <v>622.19600000000003</v>
      </c>
      <c r="U13" s="24">
        <f t="shared" si="4"/>
        <v>0.63925900000000002</v>
      </c>
      <c r="V13" s="22"/>
    </row>
    <row r="14" spans="1:22" x14ac:dyDescent="0.6">
      <c r="B14" s="2"/>
      <c r="C14" s="1"/>
      <c r="D14" s="2">
        <v>563.01400000000001</v>
      </c>
      <c r="E14" s="1">
        <v>39.7241</v>
      </c>
      <c r="F14" s="2">
        <v>559.88699999999994</v>
      </c>
      <c r="G14" s="1">
        <v>-230</v>
      </c>
      <c r="H14" s="2">
        <v>672.41</v>
      </c>
      <c r="I14" s="1">
        <v>1.3010200000000001</v>
      </c>
      <c r="J14" s="2">
        <v>673.15</v>
      </c>
      <c r="K14" s="1">
        <v>0.70925899999999997</v>
      </c>
      <c r="N14" s="30">
        <f t="shared" si="0"/>
        <v>563.01400000000001</v>
      </c>
      <c r="O14" s="21">
        <f t="shared" si="1"/>
        <v>25173.63514843634</v>
      </c>
      <c r="P14" s="30">
        <f t="shared" si="2"/>
        <v>559.88699999999994</v>
      </c>
      <c r="Q14" s="17">
        <f t="shared" si="3"/>
        <v>-2.2999999999999998E-4</v>
      </c>
      <c r="R14" s="30">
        <f t="shared" si="4"/>
        <v>672.41</v>
      </c>
      <c r="S14" s="24">
        <f t="shared" si="4"/>
        <v>1.3010200000000001</v>
      </c>
      <c r="T14" s="30">
        <f t="shared" si="4"/>
        <v>673.15</v>
      </c>
      <c r="U14" s="24">
        <f t="shared" si="4"/>
        <v>0.70925899999999997</v>
      </c>
      <c r="V14" s="22">
        <f>((O16*(Q16)^2)/S14)*T14</f>
        <v>0.73219673288528686</v>
      </c>
    </row>
    <row r="15" spans="1:22" x14ac:dyDescent="0.6">
      <c r="B15" s="2"/>
      <c r="C15" s="1"/>
      <c r="D15" s="2">
        <v>611.23299999999995</v>
      </c>
      <c r="E15" s="1">
        <v>38.896599999999999</v>
      </c>
      <c r="F15" s="2">
        <v>611.86400000000003</v>
      </c>
      <c r="G15" s="1">
        <v>-232.30799999999999</v>
      </c>
      <c r="H15" s="48">
        <v>722.16899999999998</v>
      </c>
      <c r="I15" s="48">
        <v>1.2415</v>
      </c>
      <c r="J15" s="48">
        <v>723.27</v>
      </c>
      <c r="K15" s="48">
        <v>0.78963000000000005</v>
      </c>
      <c r="N15" s="30">
        <f t="shared" si="0"/>
        <v>611.23299999999995</v>
      </c>
      <c r="O15" s="21">
        <f t="shared" si="1"/>
        <v>25709.187949589428</v>
      </c>
      <c r="P15" s="30">
        <f t="shared" si="2"/>
        <v>611.86400000000003</v>
      </c>
      <c r="Q15" s="17">
        <f t="shared" si="3"/>
        <v>-2.3230799999999997E-4</v>
      </c>
      <c r="R15" s="30">
        <f t="shared" si="4"/>
        <v>722.16899999999998</v>
      </c>
      <c r="S15" s="24">
        <f t="shared" si="4"/>
        <v>1.2415</v>
      </c>
      <c r="T15" s="30">
        <f t="shared" si="4"/>
        <v>723.27</v>
      </c>
      <c r="U15" s="24">
        <f t="shared" si="4"/>
        <v>0.78963000000000005</v>
      </c>
      <c r="V15" s="22">
        <f>((O18*(Q18)^2)/S15)*T15</f>
        <v>0.81165934324302214</v>
      </c>
    </row>
    <row r="16" spans="1:22" x14ac:dyDescent="0.6">
      <c r="B16" s="2"/>
      <c r="C16" s="1"/>
      <c r="D16" s="2">
        <v>660.548</v>
      </c>
      <c r="E16" s="1">
        <v>38.896599999999999</v>
      </c>
      <c r="F16" s="2">
        <v>658.19200000000001</v>
      </c>
      <c r="G16" s="1">
        <v>-234.61500000000001</v>
      </c>
      <c r="H16" s="2"/>
      <c r="I16" s="1"/>
      <c r="J16" s="2"/>
      <c r="K16" s="1"/>
      <c r="N16" s="30">
        <f t="shared" si="0"/>
        <v>660.548</v>
      </c>
      <c r="O16" s="21">
        <f t="shared" si="1"/>
        <v>25709.187949589428</v>
      </c>
      <c r="P16" s="30">
        <f t="shared" si="2"/>
        <v>658.19200000000001</v>
      </c>
      <c r="Q16" s="17">
        <f t="shared" si="3"/>
        <v>-2.34615E-4</v>
      </c>
      <c r="R16" s="30"/>
      <c r="S16" s="24"/>
      <c r="T16" s="30"/>
      <c r="U16" s="24"/>
      <c r="V16" s="22"/>
    </row>
    <row r="17" spans="2:21" x14ac:dyDescent="0.6">
      <c r="B17" s="2"/>
      <c r="C17" s="1"/>
      <c r="D17" s="2">
        <v>707.67100000000005</v>
      </c>
      <c r="E17" s="1">
        <v>40.137900000000002</v>
      </c>
      <c r="F17" s="2">
        <v>705.65</v>
      </c>
      <c r="G17" s="1">
        <v>-233.077</v>
      </c>
      <c r="H17" s="2"/>
      <c r="I17" s="1"/>
      <c r="J17" s="2"/>
      <c r="K17" s="1"/>
      <c r="N17" s="30">
        <f t="shared" si="0"/>
        <v>707.67100000000005</v>
      </c>
      <c r="O17" s="21">
        <f t="shared" si="1"/>
        <v>24914.108610565076</v>
      </c>
      <c r="P17" s="30">
        <f t="shared" si="2"/>
        <v>705.65</v>
      </c>
      <c r="Q17" s="17">
        <f t="shared" si="3"/>
        <v>-2.3307699999999999E-4</v>
      </c>
      <c r="R17" s="30"/>
      <c r="S17" s="24"/>
      <c r="T17" s="30"/>
      <c r="U17" s="24"/>
    </row>
    <row r="18" spans="2:21" x14ac:dyDescent="0.6">
      <c r="B18" s="2"/>
      <c r="C18" s="1"/>
      <c r="D18" s="48">
        <v>756.98599999999999</v>
      </c>
      <c r="E18" s="48">
        <v>40.551699999999997</v>
      </c>
      <c r="F18" s="48">
        <v>757.62699999999995</v>
      </c>
      <c r="G18" s="48">
        <v>-237.69200000000001</v>
      </c>
      <c r="H18" s="2"/>
      <c r="I18" s="1"/>
      <c r="J18" s="2"/>
      <c r="K18" s="1"/>
      <c r="N18" s="30">
        <f t="shared" si="0"/>
        <v>756.98599999999999</v>
      </c>
      <c r="O18" s="21">
        <f t="shared" si="1"/>
        <v>24659.878624077417</v>
      </c>
      <c r="P18" s="30">
        <f t="shared" si="2"/>
        <v>757.62699999999995</v>
      </c>
      <c r="Q18" s="17">
        <f t="shared" si="3"/>
        <v>-2.3769199999999999E-4</v>
      </c>
      <c r="R18" s="30"/>
      <c r="S18" s="24"/>
      <c r="T18" s="30"/>
      <c r="U18" s="2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24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296.495</v>
      </c>
      <c r="E9" s="47">
        <v>0.52510299999999999</v>
      </c>
      <c r="F9" s="47">
        <v>310</v>
      </c>
      <c r="G9" s="47">
        <v>-59.862400000000001</v>
      </c>
      <c r="H9" s="47">
        <v>299.49099999999999</v>
      </c>
      <c r="I9" s="47">
        <v>4.0977600000000001</v>
      </c>
      <c r="J9" s="47">
        <v>298.85199999999998</v>
      </c>
      <c r="K9" s="47">
        <v>4.4133499999999999E-2</v>
      </c>
      <c r="N9" s="30">
        <f>D9</f>
        <v>296.495</v>
      </c>
      <c r="O9" s="21">
        <f>(1/(E9*10^-3))*100</f>
        <v>190438.8281918024</v>
      </c>
      <c r="P9" s="30">
        <f>F9</f>
        <v>310</v>
      </c>
      <c r="Q9" s="17">
        <f>G9*0.000001</f>
        <v>-5.9862399999999998E-5</v>
      </c>
      <c r="R9" s="30">
        <f>H9</f>
        <v>299.49099999999999</v>
      </c>
      <c r="S9" s="24">
        <f>I9</f>
        <v>4.0977600000000001</v>
      </c>
      <c r="T9" s="30">
        <f>J9</f>
        <v>298.85199999999998</v>
      </c>
      <c r="U9" s="24">
        <f>K9</f>
        <v>4.4133499999999999E-2</v>
      </c>
      <c r="V9" s="22">
        <f>((O9*(Q9)^2)/S9)*T9</f>
        <v>4.9770659719452513E-2</v>
      </c>
    </row>
    <row r="10" spans="1:22" x14ac:dyDescent="0.6">
      <c r="B10" s="3"/>
      <c r="C10" s="4"/>
      <c r="D10" s="3">
        <v>328.553</v>
      </c>
      <c r="E10" s="4">
        <v>0.62698200000000004</v>
      </c>
      <c r="F10" s="3">
        <v>356.36399999999998</v>
      </c>
      <c r="G10" s="4">
        <v>-74.311899999999994</v>
      </c>
      <c r="H10" s="47">
        <v>348.697</v>
      </c>
      <c r="I10" s="47">
        <v>3.4539200000000001</v>
      </c>
      <c r="J10" s="3">
        <v>349.35199999999998</v>
      </c>
      <c r="K10" s="4">
        <v>6.4098799999999997E-2</v>
      </c>
      <c r="N10" s="30">
        <f t="shared" ref="N10:N24" si="0">D10</f>
        <v>328.553</v>
      </c>
      <c r="O10" s="21">
        <f t="shared" ref="O10:O24" si="1">(1/(E10*10^-3))*100</f>
        <v>159494.21195504811</v>
      </c>
      <c r="P10" s="30">
        <f t="shared" ref="P10:P18" si="2">F10</f>
        <v>356.36399999999998</v>
      </c>
      <c r="Q10" s="17">
        <f t="shared" ref="Q10:Q18" si="3">G10*0.000001</f>
        <v>-7.4311899999999996E-5</v>
      </c>
      <c r="R10" s="30">
        <f t="shared" ref="R10:U20" si="4">H10</f>
        <v>348.697</v>
      </c>
      <c r="S10" s="24">
        <f t="shared" si="4"/>
        <v>3.4539200000000001</v>
      </c>
      <c r="T10" s="30">
        <f t="shared" si="4"/>
        <v>349.35199999999998</v>
      </c>
      <c r="U10" s="24">
        <f t="shared" si="4"/>
        <v>6.4098799999999997E-2</v>
      </c>
      <c r="V10" s="22"/>
    </row>
    <row r="11" spans="1:22" x14ac:dyDescent="0.6">
      <c r="B11" s="2"/>
      <c r="C11" s="1"/>
      <c r="D11" s="2">
        <v>373.077</v>
      </c>
      <c r="E11" s="1">
        <v>0.76705500000000004</v>
      </c>
      <c r="F11" s="2">
        <v>403.63600000000002</v>
      </c>
      <c r="G11" s="1">
        <v>-85.321100000000001</v>
      </c>
      <c r="H11" s="2">
        <v>399.68599999999998</v>
      </c>
      <c r="I11" s="1">
        <v>3.01274</v>
      </c>
      <c r="J11" s="2">
        <v>399.82400000000001</v>
      </c>
      <c r="K11" s="1">
        <v>0.117031</v>
      </c>
      <c r="N11" s="30">
        <f t="shared" si="0"/>
        <v>373.077</v>
      </c>
      <c r="O11" s="21">
        <f t="shared" si="1"/>
        <v>130368.74800372853</v>
      </c>
      <c r="P11" s="30">
        <f t="shared" si="2"/>
        <v>403.63600000000002</v>
      </c>
      <c r="Q11" s="17">
        <f t="shared" si="3"/>
        <v>-8.5321099999999999E-5</v>
      </c>
      <c r="R11" s="30">
        <f t="shared" si="4"/>
        <v>399.68599999999998</v>
      </c>
      <c r="S11" s="24">
        <f t="shared" si="4"/>
        <v>3.01274</v>
      </c>
      <c r="T11" s="30">
        <f t="shared" si="4"/>
        <v>399.82400000000001</v>
      </c>
      <c r="U11" s="24">
        <f t="shared" si="4"/>
        <v>0.117031</v>
      </c>
      <c r="V11" s="22">
        <f>((O12*(Q11)^2)/S11)*T11</f>
        <v>0.12001425944930609</v>
      </c>
    </row>
    <row r="12" spans="1:22" x14ac:dyDescent="0.6">
      <c r="B12" s="2"/>
      <c r="C12" s="1"/>
      <c r="D12" s="2">
        <v>398.00700000000001</v>
      </c>
      <c r="E12" s="1">
        <v>0.80498400000000003</v>
      </c>
      <c r="F12" s="2">
        <v>450</v>
      </c>
      <c r="G12" s="1">
        <v>-100.459</v>
      </c>
      <c r="H12" s="2">
        <v>450.66199999999998</v>
      </c>
      <c r="I12" s="1">
        <v>2.6360399999999999</v>
      </c>
      <c r="J12" s="2">
        <v>450.29</v>
      </c>
      <c r="K12" s="1">
        <v>0.178755</v>
      </c>
      <c r="N12" s="30">
        <f t="shared" si="0"/>
        <v>398.00700000000001</v>
      </c>
      <c r="O12" s="21">
        <f t="shared" si="1"/>
        <v>124226.07157409338</v>
      </c>
      <c r="P12" s="30">
        <f t="shared" si="2"/>
        <v>450</v>
      </c>
      <c r="Q12" s="17">
        <f t="shared" si="3"/>
        <v>-1.0045899999999999E-4</v>
      </c>
      <c r="R12" s="30">
        <f t="shared" si="4"/>
        <v>450.66199999999998</v>
      </c>
      <c r="S12" s="24">
        <f t="shared" si="4"/>
        <v>2.6360399999999999</v>
      </c>
      <c r="T12" s="30">
        <f t="shared" si="4"/>
        <v>450.29</v>
      </c>
      <c r="U12" s="24">
        <f t="shared" si="4"/>
        <v>0.178755</v>
      </c>
      <c r="V12" s="22"/>
    </row>
    <row r="13" spans="1:22" x14ac:dyDescent="0.6">
      <c r="B13" s="2"/>
      <c r="C13" s="1"/>
      <c r="D13" s="2">
        <v>446.08499999999998</v>
      </c>
      <c r="E13" s="1">
        <v>0.868058</v>
      </c>
      <c r="F13" s="2">
        <v>498.18200000000002</v>
      </c>
      <c r="G13" s="1">
        <v>-114.22</v>
      </c>
      <c r="H13" s="2">
        <v>499.80399999999997</v>
      </c>
      <c r="I13" s="1">
        <v>2.3514200000000001</v>
      </c>
      <c r="J13" s="2">
        <v>499.68599999999998</v>
      </c>
      <c r="K13" s="1">
        <v>0.28882600000000003</v>
      </c>
      <c r="N13" s="30">
        <f t="shared" si="0"/>
        <v>446.08499999999998</v>
      </c>
      <c r="O13" s="21">
        <f t="shared" si="1"/>
        <v>115199.6755977135</v>
      </c>
      <c r="P13" s="30">
        <f t="shared" si="2"/>
        <v>498.18200000000002</v>
      </c>
      <c r="Q13" s="17">
        <f t="shared" si="3"/>
        <v>-1.1421999999999999E-4</v>
      </c>
      <c r="R13" s="30">
        <f t="shared" si="4"/>
        <v>499.80399999999997</v>
      </c>
      <c r="S13" s="24">
        <f t="shared" si="4"/>
        <v>2.3514200000000001</v>
      </c>
      <c r="T13" s="30">
        <f t="shared" si="4"/>
        <v>499.68599999999998</v>
      </c>
      <c r="U13" s="24">
        <f t="shared" si="4"/>
        <v>0.28882600000000003</v>
      </c>
      <c r="V13" s="22">
        <f>((O15*(Q13)^2)/S13)*T13</f>
        <v>0.26832855266026456</v>
      </c>
    </row>
    <row r="14" spans="1:22" x14ac:dyDescent="0.6">
      <c r="B14" s="2"/>
      <c r="C14" s="1"/>
      <c r="D14" s="2">
        <v>486.15300000000002</v>
      </c>
      <c r="E14" s="1">
        <v>0.95694500000000005</v>
      </c>
      <c r="F14" s="2">
        <v>548.18200000000002</v>
      </c>
      <c r="G14" s="1">
        <v>-125.917</v>
      </c>
      <c r="H14" s="2">
        <v>549.84400000000005</v>
      </c>
      <c r="I14" s="1">
        <v>2.1312799999999998</v>
      </c>
      <c r="J14" s="2">
        <v>547.04100000000005</v>
      </c>
      <c r="K14" s="1">
        <v>0.37251600000000001</v>
      </c>
      <c r="N14" s="30">
        <f t="shared" si="0"/>
        <v>486.15300000000002</v>
      </c>
      <c r="O14" s="21">
        <f t="shared" si="1"/>
        <v>104499.21364341733</v>
      </c>
      <c r="P14" s="30">
        <f t="shared" si="2"/>
        <v>548.18200000000002</v>
      </c>
      <c r="Q14" s="17">
        <f t="shared" si="3"/>
        <v>-1.2591699999999999E-4</v>
      </c>
      <c r="R14" s="30">
        <f t="shared" si="4"/>
        <v>549.84400000000005</v>
      </c>
      <c r="S14" s="24">
        <f t="shared" si="4"/>
        <v>2.1312799999999998</v>
      </c>
      <c r="T14" s="30">
        <f t="shared" si="4"/>
        <v>547.04100000000005</v>
      </c>
      <c r="U14" s="24">
        <f t="shared" si="4"/>
        <v>0.37251600000000001</v>
      </c>
      <c r="V14" s="22"/>
    </row>
    <row r="15" spans="1:22" x14ac:dyDescent="0.6">
      <c r="B15" s="2"/>
      <c r="C15" s="1"/>
      <c r="D15" s="2">
        <v>517.31799999999998</v>
      </c>
      <c r="E15" s="1">
        <v>1.0331999999999999</v>
      </c>
      <c r="F15" s="2">
        <v>646.36400000000003</v>
      </c>
      <c r="G15" s="1">
        <v>-150</v>
      </c>
      <c r="H15" s="2">
        <v>598.971</v>
      </c>
      <c r="I15" s="1">
        <v>1.9295500000000001</v>
      </c>
      <c r="J15" s="2">
        <v>599.54600000000005</v>
      </c>
      <c r="K15" s="1">
        <v>0.46281899999999998</v>
      </c>
      <c r="N15" s="30">
        <f t="shared" si="0"/>
        <v>517.31799999999998</v>
      </c>
      <c r="O15" s="21">
        <f t="shared" si="1"/>
        <v>96786.68215253581</v>
      </c>
      <c r="P15" s="30">
        <f t="shared" si="2"/>
        <v>646.36400000000003</v>
      </c>
      <c r="Q15" s="17">
        <f t="shared" si="3"/>
        <v>-1.4999999999999999E-4</v>
      </c>
      <c r="R15" s="30">
        <f t="shared" si="4"/>
        <v>598.971</v>
      </c>
      <c r="S15" s="24">
        <f t="shared" si="4"/>
        <v>1.9295500000000001</v>
      </c>
      <c r="T15" s="30">
        <f t="shared" si="4"/>
        <v>599.54600000000005</v>
      </c>
      <c r="U15" s="24">
        <f t="shared" si="4"/>
        <v>0.46281899999999998</v>
      </c>
      <c r="V15" s="22"/>
    </row>
    <row r="16" spans="1:22" x14ac:dyDescent="0.6">
      <c r="B16" s="2"/>
      <c r="C16" s="1"/>
      <c r="D16" s="2">
        <v>556.50099999999998</v>
      </c>
      <c r="E16" s="1">
        <v>1.1605700000000001</v>
      </c>
      <c r="F16" s="2">
        <v>694.54499999999996</v>
      </c>
      <c r="G16" s="1">
        <v>-157.56899999999999</v>
      </c>
      <c r="H16" s="2">
        <v>650.80700000000002</v>
      </c>
      <c r="I16" s="1">
        <v>1.8291900000000001</v>
      </c>
      <c r="J16" s="2">
        <v>648.97500000000002</v>
      </c>
      <c r="K16" s="1">
        <v>0.53113200000000005</v>
      </c>
      <c r="N16" s="30">
        <f t="shared" si="0"/>
        <v>556.50099999999998</v>
      </c>
      <c r="O16" s="21">
        <f t="shared" si="1"/>
        <v>86164.557071094372</v>
      </c>
      <c r="P16" s="30">
        <f t="shared" si="2"/>
        <v>694.54499999999996</v>
      </c>
      <c r="Q16" s="17">
        <f t="shared" si="3"/>
        <v>-1.5756899999999998E-4</v>
      </c>
      <c r="R16" s="30">
        <f t="shared" si="4"/>
        <v>650.80700000000002</v>
      </c>
      <c r="S16" s="24">
        <f t="shared" si="4"/>
        <v>1.8291900000000001</v>
      </c>
      <c r="T16" s="30">
        <f t="shared" si="4"/>
        <v>648.97500000000002</v>
      </c>
      <c r="U16" s="24">
        <f t="shared" si="4"/>
        <v>0.53113200000000005</v>
      </c>
      <c r="V16" s="22"/>
    </row>
    <row r="17" spans="2:22" x14ac:dyDescent="0.6">
      <c r="B17" s="2"/>
      <c r="C17" s="1"/>
      <c r="D17" s="2">
        <v>594.79</v>
      </c>
      <c r="E17" s="1">
        <v>1.26231</v>
      </c>
      <c r="F17" s="2">
        <v>742.72699999999998</v>
      </c>
      <c r="G17" s="1">
        <v>-163.07300000000001</v>
      </c>
      <c r="H17" s="2">
        <v>700.81799999999998</v>
      </c>
      <c r="I17" s="1">
        <v>1.7656400000000001</v>
      </c>
      <c r="J17" s="2">
        <v>701.50599999999997</v>
      </c>
      <c r="K17" s="1">
        <v>0.58846699999999996</v>
      </c>
      <c r="N17" s="30">
        <f t="shared" si="0"/>
        <v>594.79</v>
      </c>
      <c r="O17" s="21">
        <f t="shared" si="1"/>
        <v>79219.842986271207</v>
      </c>
      <c r="P17" s="30">
        <f t="shared" si="2"/>
        <v>742.72699999999998</v>
      </c>
      <c r="Q17" s="17">
        <f t="shared" si="3"/>
        <v>-1.6307299999999999E-4</v>
      </c>
      <c r="R17" s="30">
        <f t="shared" si="4"/>
        <v>700.81799999999998</v>
      </c>
      <c r="S17" s="24">
        <f t="shared" si="4"/>
        <v>1.7656400000000001</v>
      </c>
      <c r="T17" s="30">
        <f t="shared" si="4"/>
        <v>701.50599999999997</v>
      </c>
      <c r="U17" s="24">
        <f t="shared" si="4"/>
        <v>0.58846699999999996</v>
      </c>
      <c r="V17" s="22">
        <f>((O20*(Q16)^2)/S17)*T17</f>
        <v>0.5729787748541384</v>
      </c>
    </row>
    <row r="18" spans="2:22" x14ac:dyDescent="0.6">
      <c r="B18" s="2"/>
      <c r="C18" s="1"/>
      <c r="D18" s="2">
        <v>630.41700000000003</v>
      </c>
      <c r="E18" s="1">
        <v>1.4410400000000001</v>
      </c>
      <c r="F18" s="48">
        <v>778.18200000000002</v>
      </c>
      <c r="G18" s="48">
        <v>-169.95400000000001</v>
      </c>
      <c r="H18" s="2">
        <v>748.99900000000002</v>
      </c>
      <c r="I18" s="1">
        <v>1.77573</v>
      </c>
      <c r="J18" s="2">
        <v>749.94200000000001</v>
      </c>
      <c r="K18" s="1">
        <v>0.61062300000000003</v>
      </c>
      <c r="N18" s="30">
        <f t="shared" si="0"/>
        <v>630.41700000000003</v>
      </c>
      <c r="O18" s="21">
        <f t="shared" si="1"/>
        <v>69394.326319880071</v>
      </c>
      <c r="P18" s="30">
        <f t="shared" si="2"/>
        <v>778.18200000000002</v>
      </c>
      <c r="Q18" s="17">
        <f t="shared" si="3"/>
        <v>-1.6995399999999999E-4</v>
      </c>
      <c r="R18" s="30">
        <f t="shared" si="4"/>
        <v>748.99900000000002</v>
      </c>
      <c r="S18" s="24">
        <f t="shared" si="4"/>
        <v>1.77573</v>
      </c>
      <c r="T18" s="30">
        <f t="shared" si="4"/>
        <v>749.94200000000001</v>
      </c>
      <c r="U18" s="24">
        <f t="shared" si="4"/>
        <v>0.61062300000000003</v>
      </c>
      <c r="V18" s="22">
        <f>((O22*(Q17)^2)/S18)*T18</f>
        <v>0.58725850965887993</v>
      </c>
    </row>
    <row r="19" spans="2:22" x14ac:dyDescent="0.6">
      <c r="B19" s="2"/>
      <c r="C19" s="1"/>
      <c r="D19" s="2">
        <v>660.69799999999998</v>
      </c>
      <c r="E19" s="1">
        <v>1.58142</v>
      </c>
      <c r="F19" s="2"/>
      <c r="G19" s="1"/>
      <c r="H19" s="2">
        <v>798.99699999999996</v>
      </c>
      <c r="I19" s="1">
        <v>1.7858700000000001</v>
      </c>
      <c r="J19" s="2">
        <v>800.37900000000002</v>
      </c>
      <c r="K19" s="1">
        <v>0.707511</v>
      </c>
      <c r="N19" s="30">
        <f t="shared" si="0"/>
        <v>660.69799999999998</v>
      </c>
      <c r="O19" s="21">
        <f t="shared" si="1"/>
        <v>63234.30840636896</v>
      </c>
      <c r="P19" s="30"/>
      <c r="Q19" s="17"/>
      <c r="R19" s="30">
        <f t="shared" si="4"/>
        <v>798.99699999999996</v>
      </c>
      <c r="S19" s="24">
        <f t="shared" si="4"/>
        <v>1.7858700000000001</v>
      </c>
      <c r="T19" s="30">
        <f t="shared" si="4"/>
        <v>800.37900000000002</v>
      </c>
      <c r="U19" s="24">
        <f t="shared" si="4"/>
        <v>0.707511</v>
      </c>
      <c r="V19" s="22">
        <f>((O23*(Q18)^2)/S19)*T19</f>
        <v>0.6306454371535718</v>
      </c>
    </row>
    <row r="20" spans="2:22" x14ac:dyDescent="0.6">
      <c r="B20" s="2"/>
      <c r="C20" s="1"/>
      <c r="D20" s="2">
        <v>699.88199999999995</v>
      </c>
      <c r="E20" s="1">
        <v>1.7216</v>
      </c>
      <c r="F20" s="2"/>
      <c r="G20" s="1"/>
      <c r="H20" s="48">
        <v>848.98800000000006</v>
      </c>
      <c r="I20" s="48">
        <v>1.83284</v>
      </c>
      <c r="J20" s="48">
        <v>849.77300000000002</v>
      </c>
      <c r="K20" s="48">
        <v>0.81977999999999995</v>
      </c>
      <c r="N20" s="30">
        <f t="shared" si="0"/>
        <v>699.88199999999995</v>
      </c>
      <c r="O20" s="21">
        <f t="shared" si="1"/>
        <v>58085.501858736061</v>
      </c>
      <c r="P20" s="30"/>
      <c r="Q20" s="17"/>
      <c r="R20" s="30">
        <f t="shared" si="4"/>
        <v>848.98800000000006</v>
      </c>
      <c r="S20" s="24">
        <f t="shared" si="4"/>
        <v>1.83284</v>
      </c>
      <c r="T20" s="30">
        <f t="shared" si="4"/>
        <v>849.77300000000002</v>
      </c>
      <c r="U20" s="24">
        <f t="shared" si="4"/>
        <v>0.81977999999999995</v>
      </c>
      <c r="V20" s="22">
        <f>((O24*(Q18)^2)/S20)*T20</f>
        <v>0.64051099038693049</v>
      </c>
    </row>
    <row r="21" spans="2:22" x14ac:dyDescent="0.6">
      <c r="B21" s="2"/>
      <c r="C21" s="1"/>
      <c r="D21" s="2">
        <v>734.60900000000004</v>
      </c>
      <c r="E21" s="1">
        <v>1.8106</v>
      </c>
      <c r="F21" s="2"/>
      <c r="G21" s="1"/>
      <c r="H21" s="2"/>
      <c r="I21" s="1"/>
      <c r="J21" s="2"/>
      <c r="K21" s="1"/>
      <c r="N21" s="30">
        <f t="shared" si="0"/>
        <v>734.60900000000004</v>
      </c>
      <c r="O21" s="21">
        <f t="shared" si="1"/>
        <v>55230.310394344415</v>
      </c>
      <c r="P21" s="31"/>
      <c r="Q21" s="35"/>
      <c r="R21" s="31"/>
      <c r="S21" s="25"/>
      <c r="T21" s="31"/>
      <c r="U21" s="25"/>
    </row>
    <row r="22" spans="2:22" x14ac:dyDescent="0.6">
      <c r="B22" s="2"/>
      <c r="C22" s="1"/>
      <c r="D22" s="2">
        <v>769.33799999999997</v>
      </c>
      <c r="E22" s="1">
        <v>1.9124300000000001</v>
      </c>
      <c r="F22" s="2"/>
      <c r="G22" s="1"/>
      <c r="H22" s="2"/>
      <c r="I22" s="1"/>
      <c r="J22" s="2"/>
      <c r="K22" s="1"/>
      <c r="N22" s="30">
        <f t="shared" si="0"/>
        <v>769.33799999999997</v>
      </c>
      <c r="O22" s="21">
        <f t="shared" si="1"/>
        <v>52289.495563236298</v>
      </c>
      <c r="P22" s="2"/>
      <c r="Q22" s="1"/>
      <c r="R22" s="2"/>
      <c r="S22" s="1"/>
      <c r="T22" s="2"/>
      <c r="U22" s="1"/>
    </row>
    <row r="23" spans="2:22" x14ac:dyDescent="0.6">
      <c r="B23" s="2"/>
      <c r="C23" s="1"/>
      <c r="D23" s="2">
        <v>804.96100000000001</v>
      </c>
      <c r="E23" s="1">
        <v>2.0526900000000001</v>
      </c>
      <c r="F23" s="2"/>
      <c r="G23" s="1"/>
      <c r="H23" s="2"/>
      <c r="I23" s="1"/>
      <c r="J23" s="2"/>
      <c r="K23" s="1"/>
      <c r="N23" s="30">
        <f t="shared" si="0"/>
        <v>804.96100000000001</v>
      </c>
      <c r="O23" s="21">
        <f t="shared" si="1"/>
        <v>48716.562169640812</v>
      </c>
      <c r="P23" s="2"/>
      <c r="Q23" s="1"/>
      <c r="R23" s="2"/>
      <c r="S23" s="1"/>
      <c r="T23" s="2"/>
      <c r="U23" s="1"/>
    </row>
    <row r="24" spans="2:22" x14ac:dyDescent="0.6">
      <c r="B24" s="2"/>
      <c r="C24" s="1"/>
      <c r="D24" s="48">
        <v>820.98800000000006</v>
      </c>
      <c r="E24" s="48">
        <v>2.0908099999999998</v>
      </c>
      <c r="F24" s="2"/>
      <c r="G24" s="1"/>
      <c r="H24" s="2"/>
      <c r="I24" s="1"/>
      <c r="J24" s="2"/>
      <c r="K24" s="1"/>
      <c r="N24" s="30">
        <f t="shared" si="0"/>
        <v>820.98800000000006</v>
      </c>
      <c r="O24" s="21">
        <f t="shared" si="1"/>
        <v>47828.35360458387</v>
      </c>
      <c r="P24" s="2"/>
      <c r="Q24" s="1"/>
      <c r="R24" s="2"/>
      <c r="S24" s="1"/>
      <c r="T24" s="2"/>
      <c r="U24" s="1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22"/>
  <sheetViews>
    <sheetView tabSelected="1" workbookViewId="0">
      <selection activeCell="O5" sqref="O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4" t="s">
        <v>12</v>
      </c>
      <c r="O5" s="46" t="s">
        <v>73</v>
      </c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7">
        <v>301.97800000000001</v>
      </c>
      <c r="C9" s="47">
        <v>1647.18</v>
      </c>
      <c r="D9" s="3"/>
      <c r="E9" s="4"/>
      <c r="F9" s="47">
        <v>302.23</v>
      </c>
      <c r="G9" s="47">
        <v>65.454499999999996</v>
      </c>
      <c r="H9" s="47">
        <v>302.226</v>
      </c>
      <c r="I9" s="47">
        <v>2.0335999999999999</v>
      </c>
      <c r="J9" s="47">
        <v>302.17399999999998</v>
      </c>
      <c r="K9" s="47">
        <v>0.121681</v>
      </c>
      <c r="N9" s="30">
        <f>B9</f>
        <v>301.97800000000001</v>
      </c>
      <c r="O9" s="21">
        <f>C9*100</f>
        <v>164718</v>
      </c>
      <c r="P9" s="30">
        <f>F9</f>
        <v>302.23</v>
      </c>
      <c r="Q9" s="17">
        <f>G9*0.000001</f>
        <v>6.5454499999999995E-5</v>
      </c>
      <c r="R9" s="30">
        <f>H9</f>
        <v>302.226</v>
      </c>
      <c r="S9" s="24">
        <f>I9</f>
        <v>2.0335999999999999</v>
      </c>
      <c r="T9" s="30">
        <f>J9</f>
        <v>302.17399999999998</v>
      </c>
      <c r="U9" s="24">
        <f>K9</f>
        <v>0.121681</v>
      </c>
      <c r="V9" s="22">
        <f>((O9*(Q9)^2)/S9)*T9</f>
        <v>0.10486043141602666</v>
      </c>
    </row>
    <row r="10" spans="1:22" x14ac:dyDescent="0.6">
      <c r="B10" s="3">
        <v>323.09500000000003</v>
      </c>
      <c r="C10" s="4">
        <v>1508.43</v>
      </c>
      <c r="D10" s="3"/>
      <c r="E10" s="4"/>
      <c r="F10" s="3">
        <v>323.42</v>
      </c>
      <c r="G10" s="4">
        <v>75.968400000000003</v>
      </c>
      <c r="H10" s="3">
        <v>322.26299999999998</v>
      </c>
      <c r="I10" s="4">
        <v>1.9466399999999999</v>
      </c>
      <c r="J10" s="3">
        <v>322.82600000000002</v>
      </c>
      <c r="K10" s="4">
        <v>0.16039800000000001</v>
      </c>
      <c r="N10" s="30">
        <f t="shared" ref="N10:N20" si="0">B10</f>
        <v>323.09500000000003</v>
      </c>
      <c r="O10" s="21">
        <f t="shared" ref="O10:O20" si="1">C10*100</f>
        <v>150843</v>
      </c>
      <c r="P10" s="30">
        <f t="shared" ref="P10:P20" si="2">F10</f>
        <v>323.42</v>
      </c>
      <c r="Q10" s="17">
        <f t="shared" ref="Q10:Q20" si="3">G10*0.000001</f>
        <v>7.5968400000000003E-5</v>
      </c>
      <c r="R10" s="30">
        <f t="shared" ref="R10:U20" si="4">H10</f>
        <v>322.26299999999998</v>
      </c>
      <c r="S10" s="24">
        <f t="shared" si="4"/>
        <v>1.9466399999999999</v>
      </c>
      <c r="T10" s="30">
        <f t="shared" si="4"/>
        <v>322.82600000000002</v>
      </c>
      <c r="U10" s="24">
        <f t="shared" si="4"/>
        <v>0.16039800000000001</v>
      </c>
      <c r="V10" s="22">
        <f t="shared" ref="V10:V22" si="5">((O10*(Q10)^2)/S10)*T10</f>
        <v>0.14436901133451804</v>
      </c>
    </row>
    <row r="11" spans="1:22" x14ac:dyDescent="0.6">
      <c r="B11" s="2">
        <v>374.22500000000002</v>
      </c>
      <c r="C11" s="1">
        <v>1183.3399999999999</v>
      </c>
      <c r="D11" s="2"/>
      <c r="E11" s="1"/>
      <c r="F11" s="2">
        <v>370.26</v>
      </c>
      <c r="G11" s="1">
        <v>105.29600000000001</v>
      </c>
      <c r="H11" s="2">
        <v>372.35599999999999</v>
      </c>
      <c r="I11" s="1">
        <v>1.68577</v>
      </c>
      <c r="J11" s="2">
        <v>372.82600000000002</v>
      </c>
      <c r="K11" s="1">
        <v>0.28761100000000001</v>
      </c>
      <c r="N11" s="30">
        <f t="shared" si="0"/>
        <v>374.22500000000002</v>
      </c>
      <c r="O11" s="21">
        <f t="shared" si="1"/>
        <v>118333.99999999999</v>
      </c>
      <c r="P11" s="30">
        <f t="shared" si="2"/>
        <v>370.26</v>
      </c>
      <c r="Q11" s="17">
        <f t="shared" si="3"/>
        <v>1.05296E-4</v>
      </c>
      <c r="R11" s="30">
        <f t="shared" si="4"/>
        <v>372.35599999999999</v>
      </c>
      <c r="S11" s="24">
        <f t="shared" si="4"/>
        <v>1.68577</v>
      </c>
      <c r="T11" s="30">
        <f t="shared" si="4"/>
        <v>372.82600000000002</v>
      </c>
      <c r="U11" s="24">
        <f t="shared" si="4"/>
        <v>0.28761100000000001</v>
      </c>
      <c r="V11" s="22">
        <f t="shared" si="5"/>
        <v>0.2901624185615988</v>
      </c>
    </row>
    <row r="12" spans="1:22" x14ac:dyDescent="0.6">
      <c r="B12" s="2">
        <v>423.11799999999999</v>
      </c>
      <c r="C12" s="1">
        <v>842.41899999999998</v>
      </c>
      <c r="D12" s="2"/>
      <c r="E12" s="1"/>
      <c r="F12" s="2">
        <v>423.79199999999997</v>
      </c>
      <c r="G12" s="1">
        <v>140.71100000000001</v>
      </c>
      <c r="H12" s="2">
        <v>422.44900000000001</v>
      </c>
      <c r="I12" s="1">
        <v>1.40909</v>
      </c>
      <c r="J12" s="2">
        <v>421.73899999999998</v>
      </c>
      <c r="K12" s="1">
        <v>0.50885000000000002</v>
      </c>
      <c r="N12" s="30">
        <f t="shared" si="0"/>
        <v>423.11799999999999</v>
      </c>
      <c r="O12" s="21">
        <f t="shared" si="1"/>
        <v>84241.9</v>
      </c>
      <c r="P12" s="30">
        <f t="shared" si="2"/>
        <v>423.79199999999997</v>
      </c>
      <c r="Q12" s="17">
        <f t="shared" si="3"/>
        <v>1.4071100000000002E-4</v>
      </c>
      <c r="R12" s="30">
        <f t="shared" si="4"/>
        <v>422.44900000000001</v>
      </c>
      <c r="S12" s="24">
        <f t="shared" si="4"/>
        <v>1.40909</v>
      </c>
      <c r="T12" s="30">
        <f t="shared" si="4"/>
        <v>421.73899999999998</v>
      </c>
      <c r="U12" s="24">
        <f t="shared" si="4"/>
        <v>0.50885000000000002</v>
      </c>
      <c r="V12" s="22">
        <f t="shared" si="5"/>
        <v>0.49921690502383226</v>
      </c>
    </row>
    <row r="13" spans="1:22" x14ac:dyDescent="0.6">
      <c r="B13" s="2">
        <v>474.32900000000001</v>
      </c>
      <c r="C13" s="1">
        <v>671.78300000000002</v>
      </c>
      <c r="D13" s="2"/>
      <c r="E13" s="1"/>
      <c r="F13" s="2">
        <v>472.86200000000002</v>
      </c>
      <c r="G13" s="1">
        <v>171.14599999999999</v>
      </c>
      <c r="H13" s="2">
        <v>473.65499999999997</v>
      </c>
      <c r="I13" s="1">
        <v>1.23123</v>
      </c>
      <c r="J13" s="2">
        <v>471.73899999999998</v>
      </c>
      <c r="K13" s="1">
        <v>0.75774300000000006</v>
      </c>
      <c r="N13" s="30">
        <f t="shared" si="0"/>
        <v>474.32900000000001</v>
      </c>
      <c r="O13" s="21">
        <f t="shared" si="1"/>
        <v>67178.3</v>
      </c>
      <c r="P13" s="30">
        <f t="shared" si="2"/>
        <v>472.86200000000002</v>
      </c>
      <c r="Q13" s="17">
        <f t="shared" si="3"/>
        <v>1.7114599999999998E-4</v>
      </c>
      <c r="R13" s="30">
        <f t="shared" si="4"/>
        <v>473.65499999999997</v>
      </c>
      <c r="S13" s="24">
        <f t="shared" si="4"/>
        <v>1.23123</v>
      </c>
      <c r="T13" s="30">
        <f t="shared" si="4"/>
        <v>471.73899999999998</v>
      </c>
      <c r="U13" s="24">
        <f t="shared" si="4"/>
        <v>0.75774300000000006</v>
      </c>
      <c r="V13" s="22">
        <f t="shared" si="5"/>
        <v>0.75391973067968021</v>
      </c>
    </row>
    <row r="14" spans="1:22" x14ac:dyDescent="0.6">
      <c r="B14" s="2">
        <v>523.33399999999995</v>
      </c>
      <c r="C14" s="1">
        <v>544.726</v>
      </c>
      <c r="D14" s="2"/>
      <c r="E14" s="1"/>
      <c r="F14" s="2">
        <v>524.16399999999999</v>
      </c>
      <c r="G14" s="1">
        <v>206.56100000000001</v>
      </c>
      <c r="H14" s="2">
        <v>521.52099999999996</v>
      </c>
      <c r="I14" s="1">
        <v>1.0849800000000001</v>
      </c>
      <c r="J14" s="2">
        <v>521.73900000000003</v>
      </c>
      <c r="K14" s="1">
        <v>1.12279</v>
      </c>
      <c r="N14" s="30">
        <f t="shared" si="0"/>
        <v>523.33399999999995</v>
      </c>
      <c r="O14" s="21">
        <f t="shared" si="1"/>
        <v>54472.6</v>
      </c>
      <c r="P14" s="30">
        <f t="shared" si="2"/>
        <v>524.16399999999999</v>
      </c>
      <c r="Q14" s="17">
        <f t="shared" si="3"/>
        <v>2.0656099999999999E-4</v>
      </c>
      <c r="R14" s="30">
        <f t="shared" si="4"/>
        <v>521.52099999999996</v>
      </c>
      <c r="S14" s="24">
        <f t="shared" si="4"/>
        <v>1.0849800000000001</v>
      </c>
      <c r="T14" s="30">
        <f t="shared" si="4"/>
        <v>521.73900000000003</v>
      </c>
      <c r="U14" s="24">
        <f t="shared" si="4"/>
        <v>1.12279</v>
      </c>
      <c r="V14" s="22">
        <f t="shared" si="5"/>
        <v>1.1176513021851679</v>
      </c>
    </row>
    <row r="15" spans="1:22" x14ac:dyDescent="0.6">
      <c r="B15" s="2">
        <v>572.30499999999995</v>
      </c>
      <c r="C15" s="1">
        <v>354.30200000000002</v>
      </c>
      <c r="D15" s="2"/>
      <c r="E15" s="1"/>
      <c r="F15" s="2">
        <v>572.11900000000003</v>
      </c>
      <c r="G15" s="1">
        <v>255.81</v>
      </c>
      <c r="H15" s="2">
        <v>574.95399999999995</v>
      </c>
      <c r="I15" s="1">
        <v>0.90316200000000002</v>
      </c>
      <c r="J15" s="2">
        <v>571.73900000000003</v>
      </c>
      <c r="K15" s="1">
        <v>1.51549</v>
      </c>
      <c r="N15" s="30">
        <f t="shared" si="0"/>
        <v>572.30499999999995</v>
      </c>
      <c r="O15" s="21">
        <f t="shared" si="1"/>
        <v>35430.200000000004</v>
      </c>
      <c r="P15" s="30">
        <f t="shared" si="2"/>
        <v>572.11900000000003</v>
      </c>
      <c r="Q15" s="17">
        <f t="shared" si="3"/>
        <v>2.5580999999999998E-4</v>
      </c>
      <c r="R15" s="30">
        <f t="shared" si="4"/>
        <v>574.95399999999995</v>
      </c>
      <c r="S15" s="24">
        <f t="shared" si="4"/>
        <v>0.90316200000000002</v>
      </c>
      <c r="T15" s="30">
        <f t="shared" si="4"/>
        <v>571.73900000000003</v>
      </c>
      <c r="U15" s="24">
        <f t="shared" si="4"/>
        <v>1.51549</v>
      </c>
      <c r="V15" s="22">
        <f t="shared" si="5"/>
        <v>1.4677118491716661</v>
      </c>
    </row>
    <row r="16" spans="1:22" x14ac:dyDescent="0.6">
      <c r="B16" s="2">
        <v>622.46699999999998</v>
      </c>
      <c r="C16" s="1">
        <v>310.40600000000001</v>
      </c>
      <c r="D16" s="2"/>
      <c r="E16" s="1"/>
      <c r="F16" s="2">
        <v>622.30499999999995</v>
      </c>
      <c r="G16" s="1">
        <v>276.28500000000003</v>
      </c>
      <c r="H16" s="2">
        <v>622.82000000000005</v>
      </c>
      <c r="I16" s="1">
        <v>0.82411100000000004</v>
      </c>
      <c r="J16" s="2">
        <v>622.82600000000002</v>
      </c>
      <c r="K16" s="1">
        <v>1.8528800000000001</v>
      </c>
      <c r="N16" s="30">
        <f t="shared" si="0"/>
        <v>622.46699999999998</v>
      </c>
      <c r="O16" s="21">
        <f t="shared" si="1"/>
        <v>31040.600000000002</v>
      </c>
      <c r="P16" s="30">
        <f t="shared" si="2"/>
        <v>622.30499999999995</v>
      </c>
      <c r="Q16" s="17">
        <f t="shared" si="3"/>
        <v>2.7628500000000003E-4</v>
      </c>
      <c r="R16" s="30">
        <f t="shared" si="4"/>
        <v>622.82000000000005</v>
      </c>
      <c r="S16" s="24">
        <f t="shared" si="4"/>
        <v>0.82411100000000004</v>
      </c>
      <c r="T16" s="30">
        <f t="shared" si="4"/>
        <v>622.82600000000002</v>
      </c>
      <c r="U16" s="24">
        <f t="shared" si="4"/>
        <v>1.8528800000000001</v>
      </c>
      <c r="V16" s="22">
        <f t="shared" si="5"/>
        <v>1.7907120012066859</v>
      </c>
    </row>
    <row r="17" spans="2:22" x14ac:dyDescent="0.6">
      <c r="B17" s="2">
        <v>671.54</v>
      </c>
      <c r="C17" s="1">
        <v>314.04300000000001</v>
      </c>
      <c r="D17" s="2"/>
      <c r="E17" s="1"/>
      <c r="F17" s="2">
        <v>674.721</v>
      </c>
      <c r="G17" s="1">
        <v>275.178</v>
      </c>
      <c r="H17" s="2">
        <v>671.8</v>
      </c>
      <c r="I17" s="1">
        <v>0.79644300000000001</v>
      </c>
      <c r="J17" s="2">
        <v>671.73900000000003</v>
      </c>
      <c r="K17" s="1">
        <v>1.99115</v>
      </c>
      <c r="N17" s="30">
        <f t="shared" si="0"/>
        <v>671.54</v>
      </c>
      <c r="O17" s="21">
        <f t="shared" si="1"/>
        <v>31404.3</v>
      </c>
      <c r="P17" s="30">
        <f t="shared" si="2"/>
        <v>674.721</v>
      </c>
      <c r="Q17" s="17">
        <f t="shared" si="3"/>
        <v>2.75178E-4</v>
      </c>
      <c r="R17" s="30">
        <f t="shared" si="4"/>
        <v>671.8</v>
      </c>
      <c r="S17" s="24">
        <f t="shared" si="4"/>
        <v>0.79644300000000001</v>
      </c>
      <c r="T17" s="30">
        <f t="shared" si="4"/>
        <v>671.73900000000003</v>
      </c>
      <c r="U17" s="24">
        <f t="shared" si="4"/>
        <v>1.99115</v>
      </c>
      <c r="V17" s="22">
        <f t="shared" si="5"/>
        <v>2.0056834967009212</v>
      </c>
    </row>
    <row r="18" spans="2:22" x14ac:dyDescent="0.6">
      <c r="B18" s="2">
        <v>722.84699999999998</v>
      </c>
      <c r="C18" s="1">
        <v>325.58600000000001</v>
      </c>
      <c r="D18" s="2"/>
      <c r="E18" s="1"/>
      <c r="F18" s="2">
        <v>723.79200000000003</v>
      </c>
      <c r="G18" s="1">
        <v>267.43099999999998</v>
      </c>
      <c r="H18" s="2">
        <v>721.89200000000005</v>
      </c>
      <c r="I18" s="1">
        <v>0.78853799999999996</v>
      </c>
      <c r="J18" s="2">
        <v>722.82600000000002</v>
      </c>
      <c r="K18" s="1">
        <v>2.1017700000000001</v>
      </c>
      <c r="N18" s="30">
        <f t="shared" si="0"/>
        <v>722.84699999999998</v>
      </c>
      <c r="O18" s="21">
        <f t="shared" si="1"/>
        <v>32558.600000000002</v>
      </c>
      <c r="P18" s="30">
        <f t="shared" si="2"/>
        <v>723.79200000000003</v>
      </c>
      <c r="Q18" s="17">
        <f t="shared" si="3"/>
        <v>2.6743099999999999E-4</v>
      </c>
      <c r="R18" s="30">
        <f t="shared" si="4"/>
        <v>721.89200000000005</v>
      </c>
      <c r="S18" s="24">
        <f t="shared" si="4"/>
        <v>0.78853799999999996</v>
      </c>
      <c r="T18" s="30">
        <f t="shared" si="4"/>
        <v>722.82600000000002</v>
      </c>
      <c r="U18" s="24">
        <f t="shared" si="4"/>
        <v>2.1017700000000001</v>
      </c>
      <c r="V18" s="22">
        <f t="shared" si="5"/>
        <v>2.1345206344032621</v>
      </c>
    </row>
    <row r="19" spans="2:22" x14ac:dyDescent="0.6">
      <c r="B19" s="2">
        <v>774.15</v>
      </c>
      <c r="C19" s="1">
        <v>329.20699999999999</v>
      </c>
      <c r="D19" s="2"/>
      <c r="E19" s="1"/>
      <c r="F19" s="2">
        <v>770.63199999999995</v>
      </c>
      <c r="G19" s="1">
        <v>260.791</v>
      </c>
      <c r="H19" s="2">
        <v>775.32500000000005</v>
      </c>
      <c r="I19" s="1">
        <v>0.79249000000000003</v>
      </c>
      <c r="J19" s="2">
        <v>771.73900000000003</v>
      </c>
      <c r="K19" s="1">
        <v>2.17367</v>
      </c>
      <c r="N19" s="30">
        <f t="shared" si="0"/>
        <v>774.15</v>
      </c>
      <c r="O19" s="21">
        <f t="shared" si="1"/>
        <v>32920.699999999997</v>
      </c>
      <c r="P19" s="30">
        <f t="shared" si="2"/>
        <v>770.63199999999995</v>
      </c>
      <c r="Q19" s="17">
        <f t="shared" si="3"/>
        <v>2.6079099999999996E-4</v>
      </c>
      <c r="R19" s="30">
        <f t="shared" si="4"/>
        <v>775.32500000000005</v>
      </c>
      <c r="S19" s="24">
        <f t="shared" si="4"/>
        <v>0.79249000000000003</v>
      </c>
      <c r="T19" s="30">
        <f t="shared" si="4"/>
        <v>771.73900000000003</v>
      </c>
      <c r="U19" s="24">
        <f t="shared" si="4"/>
        <v>2.17367</v>
      </c>
      <c r="V19" s="22">
        <f t="shared" si="5"/>
        <v>2.1803736133387623</v>
      </c>
    </row>
    <row r="20" spans="2:22" x14ac:dyDescent="0.6">
      <c r="B20" s="2">
        <v>822.10699999999997</v>
      </c>
      <c r="C20" s="1">
        <v>332.851</v>
      </c>
      <c r="D20" s="2"/>
      <c r="E20" s="1"/>
      <c r="F20" s="2">
        <v>826.39400000000001</v>
      </c>
      <c r="G20" s="1">
        <v>251.38300000000001</v>
      </c>
      <c r="H20" s="2">
        <v>823.19100000000003</v>
      </c>
      <c r="I20" s="1">
        <v>0.80830000000000002</v>
      </c>
      <c r="J20" s="2">
        <v>822.82600000000002</v>
      </c>
      <c r="K20" s="1">
        <v>2.25664</v>
      </c>
      <c r="N20" s="30">
        <f t="shared" si="0"/>
        <v>822.10699999999997</v>
      </c>
      <c r="O20" s="21">
        <f t="shared" si="1"/>
        <v>33285.1</v>
      </c>
      <c r="P20" s="30">
        <f t="shared" si="2"/>
        <v>826.39400000000001</v>
      </c>
      <c r="Q20" s="17">
        <f t="shared" si="3"/>
        <v>2.5138299999999999E-4</v>
      </c>
      <c r="R20" s="30">
        <f t="shared" si="4"/>
        <v>823.19100000000003</v>
      </c>
      <c r="S20" s="24">
        <f t="shared" si="4"/>
        <v>0.80830000000000002</v>
      </c>
      <c r="T20" s="30">
        <f t="shared" si="4"/>
        <v>822.82600000000002</v>
      </c>
      <c r="U20" s="24">
        <f t="shared" si="4"/>
        <v>2.25664</v>
      </c>
      <c r="V20" s="22">
        <f t="shared" si="5"/>
        <v>2.1411993511259717</v>
      </c>
    </row>
    <row r="21" spans="2:22" x14ac:dyDescent="0.6">
      <c r="B21" s="44">
        <v>873.41499999999996</v>
      </c>
      <c r="C21" s="43">
        <v>344.39400000000001</v>
      </c>
      <c r="D21" s="44"/>
      <c r="E21" s="43"/>
      <c r="F21" s="44">
        <v>872.11900000000003</v>
      </c>
      <c r="G21" s="43">
        <v>248.06299999999999</v>
      </c>
      <c r="H21" s="44">
        <v>873.28399999999999</v>
      </c>
      <c r="I21" s="43">
        <v>0.82806299999999999</v>
      </c>
      <c r="J21" s="44">
        <v>871.73900000000003</v>
      </c>
      <c r="K21" s="43">
        <v>2.2621699999999998</v>
      </c>
      <c r="N21" s="30">
        <f t="shared" ref="N21:N22" si="6">B21</f>
        <v>873.41499999999996</v>
      </c>
      <c r="O21" s="21">
        <f t="shared" ref="O21:O22" si="7">C21*100</f>
        <v>34439.4</v>
      </c>
      <c r="P21" s="30">
        <f t="shared" ref="P21:P22" si="8">F21</f>
        <v>872.11900000000003</v>
      </c>
      <c r="Q21" s="17">
        <f t="shared" ref="Q21:Q22" si="9">G21*0.000001</f>
        <v>2.4806299999999997E-4</v>
      </c>
      <c r="R21" s="30">
        <f t="shared" ref="R21:R22" si="10">H21</f>
        <v>873.28399999999999</v>
      </c>
      <c r="S21" s="24">
        <f t="shared" ref="S21:S22" si="11">I21</f>
        <v>0.82806299999999999</v>
      </c>
      <c r="T21" s="30">
        <f t="shared" ref="T21:T22" si="12">J21</f>
        <v>871.73900000000003</v>
      </c>
      <c r="U21" s="24">
        <f t="shared" ref="U21:U22" si="13">K21</f>
        <v>2.2621699999999998</v>
      </c>
      <c r="V21" s="22">
        <f t="shared" si="5"/>
        <v>2.2310158523091346</v>
      </c>
    </row>
    <row r="22" spans="2:22" x14ac:dyDescent="0.6">
      <c r="B22" s="48">
        <v>922.48900000000003</v>
      </c>
      <c r="C22" s="48">
        <v>351.99099999999999</v>
      </c>
      <c r="D22" s="2"/>
      <c r="E22" s="1"/>
      <c r="F22" s="48">
        <v>923.42</v>
      </c>
      <c r="G22" s="48">
        <v>243.083</v>
      </c>
      <c r="H22" s="48">
        <v>923.37699999999995</v>
      </c>
      <c r="I22" s="48">
        <v>0.85177899999999995</v>
      </c>
      <c r="J22" s="48">
        <v>921.73900000000003</v>
      </c>
      <c r="K22" s="48">
        <v>2.2787600000000001</v>
      </c>
      <c r="N22" s="30">
        <f t="shared" si="6"/>
        <v>922.48900000000003</v>
      </c>
      <c r="O22" s="21">
        <f t="shared" si="7"/>
        <v>35199.1</v>
      </c>
      <c r="P22" s="30">
        <f t="shared" si="8"/>
        <v>923.42</v>
      </c>
      <c r="Q22" s="17">
        <f t="shared" si="9"/>
        <v>2.4308299999999998E-4</v>
      </c>
      <c r="R22" s="30">
        <f t="shared" si="10"/>
        <v>923.37699999999995</v>
      </c>
      <c r="S22" s="24">
        <f t="shared" si="11"/>
        <v>0.85177899999999995</v>
      </c>
      <c r="T22" s="30">
        <f t="shared" si="12"/>
        <v>921.73900000000003</v>
      </c>
      <c r="U22" s="24">
        <f t="shared" si="13"/>
        <v>2.2787600000000001</v>
      </c>
      <c r="V22" s="22">
        <f t="shared" si="5"/>
        <v>2.2507215494604766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00"/>
  <sheetViews>
    <sheetView topLeftCell="A4" workbookViewId="0">
      <selection activeCell="N5" sqref="N5"/>
    </sheetView>
  </sheetViews>
  <sheetFormatPr defaultRowHeight="16.899999999999999" x14ac:dyDescent="0.6"/>
  <sheetData>
    <row r="1" spans="1:23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3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3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3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3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3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61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44" t="s">
        <v>4</v>
      </c>
      <c r="G8" s="43" t="s">
        <v>14</v>
      </c>
      <c r="H8" s="11" t="s">
        <v>4</v>
      </c>
      <c r="I8" s="10" t="s">
        <v>68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3" x14ac:dyDescent="0.6">
      <c r="B9" s="47">
        <v>80</v>
      </c>
      <c r="C9" s="47">
        <v>3985.33</v>
      </c>
      <c r="D9" s="3"/>
      <c r="E9" s="4"/>
      <c r="F9" s="3">
        <v>80</v>
      </c>
      <c r="G9" s="48">
        <v>-36.085099999999997</v>
      </c>
      <c r="H9" s="3">
        <v>80</v>
      </c>
      <c r="I9" s="4"/>
      <c r="J9" s="3">
        <v>80</v>
      </c>
      <c r="K9" s="4">
        <v>7.3927400000000001E-3</v>
      </c>
      <c r="N9" s="30">
        <f>B9</f>
        <v>80</v>
      </c>
      <c r="O9" s="21">
        <f>C9*100</f>
        <v>398533</v>
      </c>
      <c r="P9" s="30">
        <f>F9</f>
        <v>80</v>
      </c>
      <c r="Q9" s="17">
        <f>G9*0.000001</f>
        <v>-3.6085099999999998E-5</v>
      </c>
      <c r="R9" s="30">
        <f>H10</f>
        <v>85</v>
      </c>
      <c r="S9" s="24">
        <f>I10/10+O10*2.45*0.00000001*N10</f>
        <v>7.2247661508333305</v>
      </c>
      <c r="T9" s="30">
        <f>J9</f>
        <v>80</v>
      </c>
      <c r="U9" s="24">
        <f>K9</f>
        <v>7.3927400000000001E-3</v>
      </c>
      <c r="V9" s="22"/>
    </row>
    <row r="10" spans="1:23" x14ac:dyDescent="0.6">
      <c r="B10" s="3">
        <v>85</v>
      </c>
      <c r="C10" s="4">
        <v>3781.19</v>
      </c>
      <c r="D10" s="3"/>
      <c r="E10" s="4"/>
      <c r="F10" s="3">
        <v>85</v>
      </c>
      <c r="G10" s="48">
        <v>-36.878100000000003</v>
      </c>
      <c r="H10" s="3">
        <v>85</v>
      </c>
      <c r="I10" s="4">
        <v>64.373333333333306</v>
      </c>
      <c r="J10" s="3">
        <v>85</v>
      </c>
      <c r="K10" s="4">
        <v>8.3168300000000007E-3</v>
      </c>
      <c r="N10" s="30">
        <f t="shared" ref="N10:N20" si="0">B10</f>
        <v>85</v>
      </c>
      <c r="O10" s="21">
        <f t="shared" ref="O10:O20" si="1">C10*100</f>
        <v>378119</v>
      </c>
      <c r="P10" s="30">
        <f t="shared" ref="P10:P20" si="2">F10</f>
        <v>85</v>
      </c>
      <c r="Q10" s="17">
        <f t="shared" ref="Q10:Q20" si="3">G10*0.000001</f>
        <v>-3.6878100000000002E-5</v>
      </c>
      <c r="R10" s="30">
        <f t="shared" ref="R10:R52" si="4">H11</f>
        <v>90</v>
      </c>
      <c r="S10" s="24">
        <f t="shared" ref="S10:S52" si="5">I11/10+O11*2.45*0.00000001*N11</f>
        <v>6.8473775266666603</v>
      </c>
      <c r="T10" s="30">
        <f t="shared" ref="T10:U20" si="6">J10</f>
        <v>85</v>
      </c>
      <c r="U10" s="49">
        <f t="shared" si="6"/>
        <v>8.3168300000000007E-3</v>
      </c>
      <c r="V10" s="50">
        <f t="shared" ref="V10:V52" si="7">((O10*(Q10)^2)/S9)*T10</f>
        <v>6.0500742848491433E-3</v>
      </c>
      <c r="W10" s="54">
        <f>U10/V10-1</f>
        <v>0.37466576581172983</v>
      </c>
    </row>
    <row r="11" spans="1:23" x14ac:dyDescent="0.6">
      <c r="B11" s="3">
        <f>B10+5</f>
        <v>90</v>
      </c>
      <c r="C11" s="1">
        <v>3576.92</v>
      </c>
      <c r="D11" s="2"/>
      <c r="E11" s="1"/>
      <c r="F11" s="3">
        <f>F10+5</f>
        <v>90</v>
      </c>
      <c r="G11" s="48">
        <v>-40.122399999999999</v>
      </c>
      <c r="H11" s="3">
        <f>H10+5</f>
        <v>90</v>
      </c>
      <c r="I11" s="4">
        <v>60.586666666666602</v>
      </c>
      <c r="J11" s="3">
        <f>J10+5</f>
        <v>90</v>
      </c>
      <c r="K11" s="1">
        <v>9.2409199999999997E-3</v>
      </c>
      <c r="N11" s="30">
        <f t="shared" si="0"/>
        <v>90</v>
      </c>
      <c r="O11" s="21">
        <f t="shared" si="1"/>
        <v>357692</v>
      </c>
      <c r="P11" s="30">
        <f t="shared" si="2"/>
        <v>90</v>
      </c>
      <c r="Q11" s="17">
        <f t="shared" si="3"/>
        <v>-4.0122399999999994E-5</v>
      </c>
      <c r="R11" s="30">
        <f t="shared" si="4"/>
        <v>95</v>
      </c>
      <c r="S11" s="24">
        <f t="shared" si="5"/>
        <v>6.6889866150000001</v>
      </c>
      <c r="T11" s="30">
        <f t="shared" si="6"/>
        <v>90</v>
      </c>
      <c r="U11" s="49">
        <f t="shared" si="6"/>
        <v>9.2409199999999997E-3</v>
      </c>
      <c r="V11" s="50">
        <f t="shared" si="7"/>
        <v>7.5683510805341385E-3</v>
      </c>
      <c r="W11" s="54">
        <f t="shared" ref="W11:W53" si="8">U11/V11-1</f>
        <v>0.22099515491131516</v>
      </c>
    </row>
    <row r="12" spans="1:23" x14ac:dyDescent="0.6">
      <c r="B12" s="3">
        <f t="shared" ref="B12:B53" si="9">B11+5</f>
        <v>95</v>
      </c>
      <c r="C12" s="1">
        <v>3372.66</v>
      </c>
      <c r="D12" s="2"/>
      <c r="E12" s="1"/>
      <c r="F12" s="3">
        <f t="shared" ref="F12:J53" si="10">F11+5</f>
        <v>95</v>
      </c>
      <c r="G12" s="48">
        <v>-42.550400000000003</v>
      </c>
      <c r="H12" s="3">
        <f t="shared" si="10"/>
        <v>95</v>
      </c>
      <c r="I12" s="1">
        <v>59.04</v>
      </c>
      <c r="J12" s="3">
        <f t="shared" si="10"/>
        <v>95</v>
      </c>
      <c r="K12" s="1">
        <v>1.20132E-2</v>
      </c>
      <c r="N12" s="30">
        <f t="shared" si="0"/>
        <v>95</v>
      </c>
      <c r="O12" s="21">
        <f t="shared" si="1"/>
        <v>337266</v>
      </c>
      <c r="P12" s="30">
        <f t="shared" si="2"/>
        <v>95</v>
      </c>
      <c r="Q12" s="17">
        <f t="shared" si="3"/>
        <v>-4.2550399999999998E-5</v>
      </c>
      <c r="R12" s="30">
        <f t="shared" si="4"/>
        <v>100</v>
      </c>
      <c r="S12" s="24">
        <f t="shared" si="5"/>
        <v>6.3604959666666598</v>
      </c>
      <c r="T12" s="30">
        <f t="shared" si="6"/>
        <v>95</v>
      </c>
      <c r="U12" s="49">
        <f t="shared" si="6"/>
        <v>1.20132E-2</v>
      </c>
      <c r="V12" s="50">
        <f t="shared" si="7"/>
        <v>8.6724765544462425E-3</v>
      </c>
      <c r="W12" s="54">
        <f t="shared" si="8"/>
        <v>0.38520985609825842</v>
      </c>
    </row>
    <row r="13" spans="1:23" x14ac:dyDescent="0.6">
      <c r="B13" s="3">
        <f t="shared" si="9"/>
        <v>100</v>
      </c>
      <c r="C13" s="1">
        <v>3191.14</v>
      </c>
      <c r="D13" s="2"/>
      <c r="E13" s="1"/>
      <c r="F13" s="3">
        <f t="shared" si="10"/>
        <v>100</v>
      </c>
      <c r="G13" s="48">
        <v>-44.164400000000001</v>
      </c>
      <c r="H13" s="3">
        <f t="shared" si="10"/>
        <v>100</v>
      </c>
      <c r="I13" s="1">
        <v>55.786666666666598</v>
      </c>
      <c r="J13" s="3">
        <f t="shared" si="10"/>
        <v>100</v>
      </c>
      <c r="K13" s="1">
        <v>1.2937300000000001E-2</v>
      </c>
      <c r="N13" s="30">
        <f t="shared" si="0"/>
        <v>100</v>
      </c>
      <c r="O13" s="21">
        <f t="shared" si="1"/>
        <v>319114</v>
      </c>
      <c r="P13" s="30">
        <f t="shared" si="2"/>
        <v>100</v>
      </c>
      <c r="Q13" s="17">
        <f t="shared" si="3"/>
        <v>-4.41644E-5</v>
      </c>
      <c r="R13" s="30">
        <f t="shared" si="4"/>
        <v>105</v>
      </c>
      <c r="S13" s="24">
        <f t="shared" si="5"/>
        <v>6.1928785491666609</v>
      </c>
      <c r="T13" s="30">
        <f t="shared" si="6"/>
        <v>100</v>
      </c>
      <c r="U13" s="49">
        <f t="shared" si="6"/>
        <v>1.2937300000000001E-2</v>
      </c>
      <c r="V13" s="50">
        <f t="shared" si="7"/>
        <v>9.7858723302666518E-3</v>
      </c>
      <c r="W13" s="54">
        <f t="shared" si="8"/>
        <v>0.32203850238126663</v>
      </c>
    </row>
    <row r="14" spans="1:23" x14ac:dyDescent="0.6">
      <c r="B14" s="3">
        <f t="shared" si="9"/>
        <v>105</v>
      </c>
      <c r="C14" s="1">
        <v>3009.57</v>
      </c>
      <c r="D14" s="2"/>
      <c r="E14" s="1"/>
      <c r="F14" s="3">
        <f t="shared" si="10"/>
        <v>105</v>
      </c>
      <c r="G14" s="48">
        <v>-47.411099999999998</v>
      </c>
      <c r="H14" s="3">
        <f t="shared" si="10"/>
        <v>105</v>
      </c>
      <c r="I14" s="1">
        <v>54.186666666666603</v>
      </c>
      <c r="J14" s="3">
        <f t="shared" si="10"/>
        <v>105</v>
      </c>
      <c r="K14" s="1">
        <v>1.2937300000000001E-2</v>
      </c>
      <c r="N14" s="30">
        <f t="shared" si="0"/>
        <v>105</v>
      </c>
      <c r="O14" s="21">
        <f t="shared" si="1"/>
        <v>300957</v>
      </c>
      <c r="P14" s="30">
        <f t="shared" si="2"/>
        <v>105</v>
      </c>
      <c r="Q14" s="17">
        <f t="shared" si="3"/>
        <v>-4.7411099999999997E-5</v>
      </c>
      <c r="R14" s="30">
        <f t="shared" si="4"/>
        <v>110</v>
      </c>
      <c r="S14" s="24">
        <f t="shared" si="5"/>
        <v>5.93776760333333</v>
      </c>
      <c r="T14" s="30">
        <f t="shared" si="6"/>
        <v>105</v>
      </c>
      <c r="U14" s="49">
        <f t="shared" si="6"/>
        <v>1.2937300000000001E-2</v>
      </c>
      <c r="V14" s="50">
        <f t="shared" si="7"/>
        <v>1.1469942703786739E-2</v>
      </c>
      <c r="W14" s="54">
        <f t="shared" si="8"/>
        <v>0.12793065616001909</v>
      </c>
    </row>
    <row r="15" spans="1:23" x14ac:dyDescent="0.6">
      <c r="B15" s="3">
        <f t="shared" si="9"/>
        <v>110</v>
      </c>
      <c r="C15" s="1">
        <v>2895.86</v>
      </c>
      <c r="D15" s="2"/>
      <c r="E15" s="1"/>
      <c r="F15" s="3">
        <f t="shared" si="10"/>
        <v>110</v>
      </c>
      <c r="G15" s="48">
        <v>-48.2087</v>
      </c>
      <c r="H15" s="3">
        <f t="shared" si="10"/>
        <v>110</v>
      </c>
      <c r="I15" s="1">
        <v>51.573333333333302</v>
      </c>
      <c r="J15" s="3">
        <f t="shared" si="10"/>
        <v>110</v>
      </c>
      <c r="K15" s="1">
        <v>1.47855E-2</v>
      </c>
      <c r="N15" s="30">
        <f t="shared" si="0"/>
        <v>110</v>
      </c>
      <c r="O15" s="21">
        <f t="shared" si="1"/>
        <v>289586</v>
      </c>
      <c r="P15" s="30">
        <f t="shared" si="2"/>
        <v>110</v>
      </c>
      <c r="Q15" s="17">
        <f t="shared" si="3"/>
        <v>-4.8208699999999998E-5</v>
      </c>
      <c r="R15" s="30">
        <f t="shared" si="4"/>
        <v>115</v>
      </c>
      <c r="S15" s="24">
        <f t="shared" si="5"/>
        <v>5.7918904849999997</v>
      </c>
      <c r="T15" s="30">
        <f t="shared" si="6"/>
        <v>110</v>
      </c>
      <c r="U15" s="49">
        <f t="shared" si="6"/>
        <v>1.47855E-2</v>
      </c>
      <c r="V15" s="50">
        <f t="shared" si="7"/>
        <v>1.2468031540745517E-2</v>
      </c>
      <c r="W15" s="54">
        <f t="shared" si="8"/>
        <v>0.18587284221097766</v>
      </c>
    </row>
    <row r="16" spans="1:23" x14ac:dyDescent="0.6">
      <c r="B16" s="3">
        <f t="shared" si="9"/>
        <v>115</v>
      </c>
      <c r="C16" s="1">
        <v>2782.22</v>
      </c>
      <c r="D16" s="2"/>
      <c r="E16" s="1"/>
      <c r="F16" s="3">
        <f t="shared" si="10"/>
        <v>115</v>
      </c>
      <c r="G16" s="48">
        <v>-52.269399999999997</v>
      </c>
      <c r="H16" s="3">
        <f t="shared" si="10"/>
        <v>115</v>
      </c>
      <c r="I16" s="1">
        <v>50.08</v>
      </c>
      <c r="J16" s="3">
        <f t="shared" si="10"/>
        <v>115</v>
      </c>
      <c r="K16" s="1">
        <v>1.5709600000000001E-2</v>
      </c>
      <c r="N16" s="30">
        <f t="shared" si="0"/>
        <v>115</v>
      </c>
      <c r="O16" s="21">
        <f t="shared" si="1"/>
        <v>278222</v>
      </c>
      <c r="P16" s="30">
        <f t="shared" si="2"/>
        <v>115</v>
      </c>
      <c r="Q16" s="17">
        <f t="shared" si="3"/>
        <v>-5.2269399999999998E-5</v>
      </c>
      <c r="R16" s="30">
        <f t="shared" si="4"/>
        <v>120</v>
      </c>
      <c r="S16" s="24">
        <f t="shared" si="5"/>
        <v>5.5365625200000004</v>
      </c>
      <c r="T16" s="30">
        <f t="shared" si="6"/>
        <v>115</v>
      </c>
      <c r="U16" s="49">
        <f t="shared" si="6"/>
        <v>1.5709600000000001E-2</v>
      </c>
      <c r="V16" s="50">
        <f t="shared" si="7"/>
        <v>1.5092597732436522E-2</v>
      </c>
      <c r="W16" s="54">
        <f t="shared" si="8"/>
        <v>4.0881117916330423E-2</v>
      </c>
    </row>
    <row r="17" spans="2:23" x14ac:dyDescent="0.6">
      <c r="B17" s="3">
        <f t="shared" si="9"/>
        <v>120</v>
      </c>
      <c r="C17" s="1">
        <v>2668.58</v>
      </c>
      <c r="D17" s="2"/>
      <c r="E17" s="1"/>
      <c r="F17" s="3">
        <f t="shared" si="10"/>
        <v>120</v>
      </c>
      <c r="G17" s="48">
        <v>-53.064700000000002</v>
      </c>
      <c r="H17" s="3">
        <f t="shared" si="10"/>
        <v>120</v>
      </c>
      <c r="I17" s="1">
        <v>47.52</v>
      </c>
      <c r="J17" s="3">
        <f t="shared" si="10"/>
        <v>120</v>
      </c>
      <c r="K17" s="1">
        <v>1.7557799999999998E-2</v>
      </c>
      <c r="N17" s="30">
        <f t="shared" si="0"/>
        <v>120</v>
      </c>
      <c r="O17" s="21">
        <f t="shared" si="1"/>
        <v>266858</v>
      </c>
      <c r="P17" s="30">
        <f t="shared" si="2"/>
        <v>120</v>
      </c>
      <c r="Q17" s="17">
        <f t="shared" si="3"/>
        <v>-5.30647E-5</v>
      </c>
      <c r="R17" s="30">
        <f t="shared" si="4"/>
        <v>125</v>
      </c>
      <c r="S17" s="24">
        <f t="shared" si="5"/>
        <v>5.4315046250000005</v>
      </c>
      <c r="T17" s="30">
        <f t="shared" si="6"/>
        <v>120</v>
      </c>
      <c r="U17" s="49">
        <f t="shared" si="6"/>
        <v>1.7557799999999998E-2</v>
      </c>
      <c r="V17" s="50">
        <f t="shared" si="7"/>
        <v>1.6286684784924024E-2</v>
      </c>
      <c r="W17" s="54">
        <f t="shared" si="8"/>
        <v>7.8046283320507115E-2</v>
      </c>
    </row>
    <row r="18" spans="2:23" x14ac:dyDescent="0.6">
      <c r="B18" s="3">
        <f t="shared" si="9"/>
        <v>125</v>
      </c>
      <c r="C18" s="1">
        <v>2532.2600000000002</v>
      </c>
      <c r="D18" s="2"/>
      <c r="E18" s="1"/>
      <c r="F18" s="3">
        <f t="shared" si="10"/>
        <v>125</v>
      </c>
      <c r="G18" s="48">
        <v>-56.306699999999999</v>
      </c>
      <c r="H18" s="3">
        <f t="shared" si="10"/>
        <v>125</v>
      </c>
      <c r="I18" s="1">
        <v>46.56</v>
      </c>
      <c r="J18" s="3">
        <f t="shared" si="10"/>
        <v>125</v>
      </c>
      <c r="K18" s="1">
        <v>1.94059E-2</v>
      </c>
      <c r="N18" s="30">
        <f t="shared" si="0"/>
        <v>125</v>
      </c>
      <c r="O18" s="21">
        <f t="shared" si="1"/>
        <v>253226.00000000003</v>
      </c>
      <c r="P18" s="30">
        <f t="shared" si="2"/>
        <v>125</v>
      </c>
      <c r="Q18" s="17">
        <f t="shared" si="3"/>
        <v>-5.6306699999999994E-5</v>
      </c>
      <c r="R18" s="30">
        <f t="shared" si="4"/>
        <v>130</v>
      </c>
      <c r="S18" s="24">
        <f t="shared" si="5"/>
        <v>5.2609748416666609</v>
      </c>
      <c r="T18" s="30">
        <f t="shared" si="6"/>
        <v>125</v>
      </c>
      <c r="U18" s="49">
        <f t="shared" si="6"/>
        <v>1.94059E-2</v>
      </c>
      <c r="V18" s="50">
        <f t="shared" si="7"/>
        <v>1.8476440358048921E-2</v>
      </c>
      <c r="W18" s="54">
        <f t="shared" si="8"/>
        <v>5.0305125009979301E-2</v>
      </c>
    </row>
    <row r="19" spans="2:23" x14ac:dyDescent="0.6">
      <c r="B19" s="3">
        <f t="shared" si="9"/>
        <v>130</v>
      </c>
      <c r="C19" s="1">
        <v>2418.5500000000002</v>
      </c>
      <c r="D19" s="2"/>
      <c r="E19" s="1"/>
      <c r="F19" s="3">
        <f t="shared" si="10"/>
        <v>130</v>
      </c>
      <c r="G19" s="48">
        <v>-59.551000000000002</v>
      </c>
      <c r="H19" s="3">
        <f t="shared" si="10"/>
        <v>130</v>
      </c>
      <c r="I19" s="1">
        <v>44.906666666666602</v>
      </c>
      <c r="J19" s="3">
        <f t="shared" si="10"/>
        <v>130</v>
      </c>
      <c r="K19" s="1">
        <v>2.2178199999999999E-2</v>
      </c>
      <c r="N19" s="30">
        <f t="shared" si="0"/>
        <v>130</v>
      </c>
      <c r="O19" s="21">
        <f t="shared" si="1"/>
        <v>241855.00000000003</v>
      </c>
      <c r="P19" s="30">
        <f t="shared" si="2"/>
        <v>130</v>
      </c>
      <c r="Q19" s="17">
        <f t="shared" si="3"/>
        <v>-5.9551E-5</v>
      </c>
      <c r="R19" s="30">
        <f t="shared" si="4"/>
        <v>135</v>
      </c>
      <c r="S19" s="24">
        <f t="shared" si="5"/>
        <v>5.0609958041666605</v>
      </c>
      <c r="T19" s="30">
        <f t="shared" si="6"/>
        <v>130</v>
      </c>
      <c r="U19" s="49">
        <f t="shared" si="6"/>
        <v>2.2178199999999999E-2</v>
      </c>
      <c r="V19" s="50">
        <f t="shared" si="7"/>
        <v>2.1193872383156686E-2</v>
      </c>
      <c r="W19" s="54">
        <f t="shared" si="8"/>
        <v>4.6443972061735339E-2</v>
      </c>
    </row>
    <row r="20" spans="2:23" x14ac:dyDescent="0.6">
      <c r="B20" s="3">
        <f t="shared" si="9"/>
        <v>135</v>
      </c>
      <c r="C20" s="1">
        <v>2304.85</v>
      </c>
      <c r="D20" s="2"/>
      <c r="E20" s="1"/>
      <c r="F20" s="3">
        <f t="shared" si="10"/>
        <v>135</v>
      </c>
      <c r="G20" s="48">
        <v>-61.164999999999999</v>
      </c>
      <c r="H20" s="3">
        <f t="shared" si="10"/>
        <v>135</v>
      </c>
      <c r="I20" s="1">
        <v>42.986666666666601</v>
      </c>
      <c r="J20" s="3">
        <f t="shared" si="10"/>
        <v>135</v>
      </c>
      <c r="K20" s="1">
        <v>2.49505E-2</v>
      </c>
      <c r="N20" s="30">
        <f t="shared" si="0"/>
        <v>135</v>
      </c>
      <c r="O20" s="21">
        <f t="shared" si="1"/>
        <v>230485</v>
      </c>
      <c r="P20" s="30">
        <f t="shared" si="2"/>
        <v>135</v>
      </c>
      <c r="Q20" s="17">
        <f t="shared" si="3"/>
        <v>-6.1165000000000001E-5</v>
      </c>
      <c r="R20" s="30">
        <f t="shared" si="4"/>
        <v>140</v>
      </c>
      <c r="S20" s="24">
        <f t="shared" si="5"/>
        <v>4.9566564433333298</v>
      </c>
      <c r="T20" s="30">
        <f t="shared" si="6"/>
        <v>135</v>
      </c>
      <c r="U20" s="49">
        <f t="shared" si="6"/>
        <v>2.49505E-2</v>
      </c>
      <c r="V20" s="50">
        <f t="shared" si="7"/>
        <v>2.3000984116548683E-2</v>
      </c>
      <c r="W20" s="54">
        <f t="shared" si="8"/>
        <v>8.4757933555055454E-2</v>
      </c>
    </row>
    <row r="21" spans="2:23" x14ac:dyDescent="0.6">
      <c r="B21" s="3">
        <f t="shared" si="9"/>
        <v>140</v>
      </c>
      <c r="C21" s="1">
        <v>2213.77</v>
      </c>
      <c r="D21" s="2"/>
      <c r="E21" s="1"/>
      <c r="F21" s="3">
        <f t="shared" si="10"/>
        <v>140</v>
      </c>
      <c r="G21" s="48">
        <v>-63.595300000000002</v>
      </c>
      <c r="H21" s="3">
        <f t="shared" si="10"/>
        <v>140</v>
      </c>
      <c r="I21" s="1">
        <v>41.973333333333301</v>
      </c>
      <c r="J21" s="3">
        <f t="shared" si="10"/>
        <v>140</v>
      </c>
      <c r="K21" s="1">
        <v>2.6798700000000002E-2</v>
      </c>
      <c r="N21" s="30">
        <f t="shared" ref="N21:N53" si="11">B21</f>
        <v>140</v>
      </c>
      <c r="O21" s="21">
        <f t="shared" ref="O21:O53" si="12">C21*100</f>
        <v>221377</v>
      </c>
      <c r="P21" s="30">
        <f t="shared" ref="P21:P53" si="13">F21</f>
        <v>140</v>
      </c>
      <c r="Q21" s="17">
        <f t="shared" ref="Q21:Q53" si="14">G21*0.000001</f>
        <v>-6.3595299999999997E-5</v>
      </c>
      <c r="R21" s="30">
        <f t="shared" si="4"/>
        <v>145</v>
      </c>
      <c r="S21" s="24">
        <f t="shared" si="5"/>
        <v>4.8048129116666605</v>
      </c>
      <c r="T21" s="30">
        <f t="shared" ref="T21:T53" si="15">J21</f>
        <v>140</v>
      </c>
      <c r="U21" s="49">
        <f t="shared" ref="U21:U53" si="16">K21</f>
        <v>2.6798700000000002E-2</v>
      </c>
      <c r="V21" s="50">
        <f t="shared" si="7"/>
        <v>2.5288423513480519E-2</v>
      </c>
      <c r="W21" s="54">
        <f t="shared" si="8"/>
        <v>5.9722049724230564E-2</v>
      </c>
    </row>
    <row r="22" spans="2:23" x14ac:dyDescent="0.6">
      <c r="B22" s="3">
        <f t="shared" si="9"/>
        <v>145</v>
      </c>
      <c r="C22" s="1">
        <v>2145.38</v>
      </c>
      <c r="D22" s="2"/>
      <c r="E22" s="1"/>
      <c r="F22" s="3">
        <f t="shared" si="10"/>
        <v>145</v>
      </c>
      <c r="G22" s="48">
        <v>-67.653599999999997</v>
      </c>
      <c r="H22" s="3">
        <f t="shared" si="10"/>
        <v>145</v>
      </c>
      <c r="I22" s="1">
        <v>40.426666666666598</v>
      </c>
      <c r="J22" s="3">
        <f t="shared" si="10"/>
        <v>145</v>
      </c>
      <c r="K22" s="1">
        <v>2.9571E-2</v>
      </c>
      <c r="N22" s="30">
        <f t="shared" si="11"/>
        <v>145</v>
      </c>
      <c r="O22" s="21">
        <f t="shared" si="12"/>
        <v>214538</v>
      </c>
      <c r="P22" s="30">
        <f t="shared" si="13"/>
        <v>145</v>
      </c>
      <c r="Q22" s="17">
        <f t="shared" si="14"/>
        <v>-6.7653599999999999E-5</v>
      </c>
      <c r="R22" s="30">
        <f t="shared" si="4"/>
        <v>150</v>
      </c>
      <c r="S22" s="24">
        <f t="shared" si="5"/>
        <v>4.6559500083333303</v>
      </c>
      <c r="T22" s="30">
        <f t="shared" si="15"/>
        <v>145</v>
      </c>
      <c r="U22" s="49">
        <f t="shared" si="16"/>
        <v>2.9571E-2</v>
      </c>
      <c r="V22" s="50">
        <f t="shared" si="7"/>
        <v>2.9633133028379922E-2</v>
      </c>
      <c r="W22" s="54">
        <f t="shared" si="8"/>
        <v>-2.0967417896857743E-3</v>
      </c>
    </row>
    <row r="23" spans="2:23" x14ac:dyDescent="0.6">
      <c r="B23" s="3">
        <f t="shared" si="9"/>
        <v>150</v>
      </c>
      <c r="C23" s="1">
        <v>2031.61</v>
      </c>
      <c r="D23" s="2"/>
      <c r="E23" s="1"/>
      <c r="F23" s="3">
        <f t="shared" si="10"/>
        <v>150</v>
      </c>
      <c r="G23" s="48">
        <v>-69.27</v>
      </c>
      <c r="H23" s="3">
        <f t="shared" si="10"/>
        <v>150</v>
      </c>
      <c r="I23" s="1">
        <v>39.093333333333298</v>
      </c>
      <c r="J23" s="3">
        <f t="shared" si="10"/>
        <v>150</v>
      </c>
      <c r="K23" s="1">
        <v>3.2343200000000003E-2</v>
      </c>
      <c r="N23" s="30">
        <f t="shared" si="11"/>
        <v>150</v>
      </c>
      <c r="O23" s="21">
        <f t="shared" si="12"/>
        <v>203161</v>
      </c>
      <c r="P23" s="30">
        <f t="shared" si="13"/>
        <v>150</v>
      </c>
      <c r="Q23" s="17">
        <f t="shared" si="14"/>
        <v>-6.9269999999999992E-5</v>
      </c>
      <c r="R23" s="30">
        <f t="shared" si="4"/>
        <v>155</v>
      </c>
      <c r="S23" s="24">
        <f t="shared" si="5"/>
        <v>4.5055327949999899</v>
      </c>
      <c r="T23" s="30">
        <f t="shared" si="15"/>
        <v>150</v>
      </c>
      <c r="U23" s="49">
        <f t="shared" si="16"/>
        <v>3.2343200000000003E-2</v>
      </c>
      <c r="V23" s="50">
        <f t="shared" si="7"/>
        <v>3.140607529780555E-2</v>
      </c>
      <c r="W23" s="54">
        <f t="shared" si="8"/>
        <v>2.9838962471695263E-2</v>
      </c>
    </row>
    <row r="24" spans="2:23" x14ac:dyDescent="0.6">
      <c r="B24" s="3">
        <f t="shared" si="9"/>
        <v>155</v>
      </c>
      <c r="C24" s="1">
        <v>1963.22</v>
      </c>
      <c r="D24" s="2"/>
      <c r="E24" s="1"/>
      <c r="F24" s="3">
        <f t="shared" si="10"/>
        <v>155</v>
      </c>
      <c r="G24" s="48">
        <v>-71.697999999999993</v>
      </c>
      <c r="H24" s="3">
        <f t="shared" si="10"/>
        <v>155</v>
      </c>
      <c r="I24" s="1">
        <v>37.599999999999902</v>
      </c>
      <c r="J24" s="3">
        <f t="shared" si="10"/>
        <v>155</v>
      </c>
      <c r="K24" s="1">
        <v>3.6963700000000002E-2</v>
      </c>
      <c r="N24" s="30">
        <f t="shared" si="11"/>
        <v>155</v>
      </c>
      <c r="O24" s="21">
        <f t="shared" si="12"/>
        <v>196322</v>
      </c>
      <c r="P24" s="30">
        <f t="shared" si="13"/>
        <v>155</v>
      </c>
      <c r="Q24" s="17">
        <f t="shared" si="14"/>
        <v>-7.169799999999999E-5</v>
      </c>
      <c r="R24" s="30">
        <f t="shared" si="4"/>
        <v>160</v>
      </c>
      <c r="S24" s="24">
        <f t="shared" si="5"/>
        <v>4.3658788799999897</v>
      </c>
      <c r="T24" s="30">
        <f t="shared" si="15"/>
        <v>155</v>
      </c>
      <c r="U24" s="49">
        <f t="shared" si="16"/>
        <v>3.6963700000000002E-2</v>
      </c>
      <c r="V24" s="50">
        <f t="shared" si="7"/>
        <v>3.471911091558972E-2</v>
      </c>
      <c r="W24" s="54">
        <f t="shared" si="8"/>
        <v>6.4649958631354476E-2</v>
      </c>
    </row>
    <row r="25" spans="2:23" x14ac:dyDescent="0.6">
      <c r="B25" s="3">
        <f t="shared" si="9"/>
        <v>160</v>
      </c>
      <c r="C25" s="1">
        <v>1872.14</v>
      </c>
      <c r="D25" s="2"/>
      <c r="E25" s="1"/>
      <c r="F25" s="3">
        <f t="shared" si="10"/>
        <v>160</v>
      </c>
      <c r="G25" s="48">
        <v>-74.125900000000001</v>
      </c>
      <c r="H25" s="3">
        <f t="shared" si="10"/>
        <v>160</v>
      </c>
      <c r="I25" s="1">
        <v>36.319999999999901</v>
      </c>
      <c r="J25" s="3">
        <f t="shared" si="10"/>
        <v>160</v>
      </c>
      <c r="K25" s="1">
        <v>3.9736E-2</v>
      </c>
      <c r="N25" s="30">
        <f t="shared" si="11"/>
        <v>160</v>
      </c>
      <c r="O25" s="21">
        <f t="shared" si="12"/>
        <v>187214</v>
      </c>
      <c r="P25" s="30">
        <f t="shared" si="13"/>
        <v>160</v>
      </c>
      <c r="Q25" s="17">
        <f t="shared" si="14"/>
        <v>-7.4125899999999994E-5</v>
      </c>
      <c r="R25" s="30">
        <f t="shared" si="4"/>
        <v>165</v>
      </c>
      <c r="S25" s="24">
        <f t="shared" si="5"/>
        <v>4.2743383699999997</v>
      </c>
      <c r="T25" s="30">
        <f t="shared" si="15"/>
        <v>160</v>
      </c>
      <c r="U25" s="49">
        <f t="shared" si="16"/>
        <v>3.9736E-2</v>
      </c>
      <c r="V25" s="50">
        <f t="shared" si="7"/>
        <v>3.7698717923144789E-2</v>
      </c>
      <c r="W25" s="54">
        <f t="shared" si="8"/>
        <v>5.4041150179392261E-2</v>
      </c>
    </row>
    <row r="26" spans="2:23" x14ac:dyDescent="0.6">
      <c r="B26" s="3">
        <f t="shared" si="9"/>
        <v>165</v>
      </c>
      <c r="C26" s="1">
        <v>1826.44</v>
      </c>
      <c r="D26" s="2"/>
      <c r="E26" s="1"/>
      <c r="F26" s="3">
        <f t="shared" si="10"/>
        <v>165</v>
      </c>
      <c r="G26" s="48">
        <v>-76.551599999999993</v>
      </c>
      <c r="H26" s="3">
        <f t="shared" si="10"/>
        <v>165</v>
      </c>
      <c r="I26" s="1">
        <v>35.36</v>
      </c>
      <c r="J26" s="3">
        <f t="shared" si="10"/>
        <v>165</v>
      </c>
      <c r="K26" s="1">
        <v>4.34323E-2</v>
      </c>
      <c r="N26" s="30">
        <f t="shared" si="11"/>
        <v>165</v>
      </c>
      <c r="O26" s="21">
        <f t="shared" si="12"/>
        <v>182644</v>
      </c>
      <c r="P26" s="30">
        <f t="shared" si="13"/>
        <v>165</v>
      </c>
      <c r="Q26" s="17">
        <f t="shared" si="14"/>
        <v>-7.6551599999999994E-5</v>
      </c>
      <c r="R26" s="30">
        <f t="shared" si="4"/>
        <v>170</v>
      </c>
      <c r="S26" s="24">
        <f t="shared" si="5"/>
        <v>4.1737748683333296</v>
      </c>
      <c r="T26" s="30">
        <f t="shared" si="15"/>
        <v>165</v>
      </c>
      <c r="U26" s="49">
        <f t="shared" si="16"/>
        <v>4.34323E-2</v>
      </c>
      <c r="V26" s="50">
        <f t="shared" si="7"/>
        <v>4.1317020853931227E-2</v>
      </c>
      <c r="W26" s="54">
        <f t="shared" si="8"/>
        <v>5.1196313343765842E-2</v>
      </c>
    </row>
    <row r="27" spans="2:23" x14ac:dyDescent="0.6">
      <c r="B27" s="3">
        <f t="shared" si="9"/>
        <v>170</v>
      </c>
      <c r="C27" s="1">
        <v>1825.79</v>
      </c>
      <c r="D27" s="2"/>
      <c r="E27" s="1"/>
      <c r="F27" s="3">
        <f t="shared" si="10"/>
        <v>170</v>
      </c>
      <c r="G27" s="48">
        <v>-80.614599999999996</v>
      </c>
      <c r="H27" s="3">
        <f t="shared" si="10"/>
        <v>170</v>
      </c>
      <c r="I27" s="1">
        <v>34.133333333333297</v>
      </c>
      <c r="J27" s="3">
        <f t="shared" si="10"/>
        <v>170</v>
      </c>
      <c r="K27" s="1">
        <v>4.7128700000000003E-2</v>
      </c>
      <c r="N27" s="30">
        <f t="shared" si="11"/>
        <v>170</v>
      </c>
      <c r="O27" s="21">
        <f t="shared" si="12"/>
        <v>182579</v>
      </c>
      <c r="P27" s="30">
        <f t="shared" si="13"/>
        <v>170</v>
      </c>
      <c r="Q27" s="17">
        <f t="shared" si="14"/>
        <v>-8.0614599999999999E-5</v>
      </c>
      <c r="R27" s="30">
        <f t="shared" si="4"/>
        <v>175</v>
      </c>
      <c r="S27" s="24">
        <f t="shared" si="5"/>
        <v>4.0833919208333294</v>
      </c>
      <c r="T27" s="30">
        <f t="shared" si="15"/>
        <v>170</v>
      </c>
      <c r="U27" s="49">
        <f t="shared" si="16"/>
        <v>4.7128700000000003E-2</v>
      </c>
      <c r="V27" s="50">
        <f t="shared" si="7"/>
        <v>4.8327923201394916E-2</v>
      </c>
      <c r="W27" s="54">
        <f t="shared" si="8"/>
        <v>-2.4814292068737198E-2</v>
      </c>
    </row>
    <row r="28" spans="2:23" x14ac:dyDescent="0.6">
      <c r="B28" s="3">
        <f t="shared" si="9"/>
        <v>175</v>
      </c>
      <c r="C28" s="1">
        <v>1712.09</v>
      </c>
      <c r="D28" s="2"/>
      <c r="E28" s="1"/>
      <c r="F28" s="3">
        <f t="shared" si="10"/>
        <v>175</v>
      </c>
      <c r="G28" s="48">
        <v>-83.858900000000006</v>
      </c>
      <c r="H28" s="3">
        <f t="shared" si="10"/>
        <v>175</v>
      </c>
      <c r="I28" s="1">
        <v>33.493333333333297</v>
      </c>
      <c r="J28" s="3">
        <f t="shared" si="10"/>
        <v>175</v>
      </c>
      <c r="K28" s="1">
        <v>5.1749200000000002E-2</v>
      </c>
      <c r="N28" s="30">
        <f t="shared" si="11"/>
        <v>175</v>
      </c>
      <c r="O28" s="21">
        <f t="shared" si="12"/>
        <v>171209</v>
      </c>
      <c r="P28" s="30">
        <f t="shared" si="13"/>
        <v>175</v>
      </c>
      <c r="Q28" s="17">
        <f t="shared" si="14"/>
        <v>-8.3858900000000004E-5</v>
      </c>
      <c r="R28" s="30">
        <f t="shared" si="4"/>
        <v>180</v>
      </c>
      <c r="S28" s="24">
        <f t="shared" si="5"/>
        <v>3.9302050333333298</v>
      </c>
      <c r="T28" s="30">
        <f t="shared" si="15"/>
        <v>175</v>
      </c>
      <c r="U28" s="49">
        <f t="shared" si="16"/>
        <v>5.1749200000000002E-2</v>
      </c>
      <c r="V28" s="50">
        <f t="shared" si="7"/>
        <v>5.1599072695728318E-2</v>
      </c>
      <c r="W28" s="54">
        <f t="shared" si="8"/>
        <v>2.9094961678277631E-3</v>
      </c>
    </row>
    <row r="29" spans="2:23" x14ac:dyDescent="0.6">
      <c r="B29" s="3">
        <f t="shared" si="9"/>
        <v>180</v>
      </c>
      <c r="C29" s="1">
        <v>1643.7</v>
      </c>
      <c r="D29" s="2"/>
      <c r="E29" s="1"/>
      <c r="F29" s="3">
        <f t="shared" si="10"/>
        <v>180</v>
      </c>
      <c r="G29" s="48">
        <v>-87.103200000000001</v>
      </c>
      <c r="H29" s="3">
        <f t="shared" si="10"/>
        <v>180</v>
      </c>
      <c r="I29" s="1">
        <v>32.053333333333299</v>
      </c>
      <c r="J29" s="3">
        <f t="shared" si="10"/>
        <v>180</v>
      </c>
      <c r="K29" s="1">
        <v>5.5445500000000002E-2</v>
      </c>
      <c r="N29" s="30">
        <f t="shared" si="11"/>
        <v>180</v>
      </c>
      <c r="O29" s="21">
        <f t="shared" si="12"/>
        <v>164370</v>
      </c>
      <c r="P29" s="30">
        <f t="shared" si="13"/>
        <v>180</v>
      </c>
      <c r="Q29" s="17">
        <f t="shared" si="14"/>
        <v>-8.7103199999999996E-5</v>
      </c>
      <c r="R29" s="30">
        <f t="shared" si="4"/>
        <v>185</v>
      </c>
      <c r="S29" s="24">
        <f t="shared" si="5"/>
        <v>3.8659503349999902</v>
      </c>
      <c r="T29" s="30">
        <f t="shared" si="15"/>
        <v>180</v>
      </c>
      <c r="U29" s="49">
        <f t="shared" si="16"/>
        <v>5.5445500000000002E-2</v>
      </c>
      <c r="V29" s="50">
        <f t="shared" si="7"/>
        <v>5.7114722834927661E-2</v>
      </c>
      <c r="W29" s="54">
        <f t="shared" si="8"/>
        <v>-2.9225788939780561E-2</v>
      </c>
    </row>
    <row r="30" spans="2:23" x14ac:dyDescent="0.6">
      <c r="B30" s="3">
        <f t="shared" si="9"/>
        <v>185</v>
      </c>
      <c r="C30" s="1">
        <v>1575.18</v>
      </c>
      <c r="D30" s="2"/>
      <c r="E30" s="1"/>
      <c r="F30" s="3">
        <f t="shared" si="10"/>
        <v>185</v>
      </c>
      <c r="G30" s="48">
        <v>-89.531199999999998</v>
      </c>
      <c r="H30" s="3">
        <f t="shared" si="10"/>
        <v>185</v>
      </c>
      <c r="I30" s="1">
        <v>31.5199999999999</v>
      </c>
      <c r="J30" s="3">
        <f t="shared" si="10"/>
        <v>185</v>
      </c>
      <c r="K30" s="1">
        <v>6.0990099999999998E-2</v>
      </c>
      <c r="N30" s="30">
        <f t="shared" si="11"/>
        <v>185</v>
      </c>
      <c r="O30" s="21">
        <f t="shared" si="12"/>
        <v>157518</v>
      </c>
      <c r="P30" s="30">
        <f t="shared" si="13"/>
        <v>185</v>
      </c>
      <c r="Q30" s="17">
        <f t="shared" si="14"/>
        <v>-8.9531199999999994E-5</v>
      </c>
      <c r="R30" s="30">
        <f t="shared" si="4"/>
        <v>190</v>
      </c>
      <c r="S30" s="24">
        <f t="shared" si="5"/>
        <v>3.8106396066666601</v>
      </c>
      <c r="T30" s="30">
        <f t="shared" si="15"/>
        <v>185</v>
      </c>
      <c r="U30" s="49">
        <f t="shared" si="16"/>
        <v>6.0990099999999998E-2</v>
      </c>
      <c r="V30" s="50">
        <f t="shared" si="7"/>
        <v>6.0421911131906494E-2</v>
      </c>
      <c r="W30" s="54">
        <f t="shared" si="8"/>
        <v>9.4036891162396774E-3</v>
      </c>
    </row>
    <row r="31" spans="2:23" x14ac:dyDescent="0.6">
      <c r="B31" s="3">
        <f t="shared" si="9"/>
        <v>190</v>
      </c>
      <c r="C31" s="1">
        <v>1529.48</v>
      </c>
      <c r="D31" s="2"/>
      <c r="E31" s="1"/>
      <c r="F31" s="3">
        <f t="shared" si="10"/>
        <v>190</v>
      </c>
      <c r="G31" s="48">
        <v>-91.954499999999996</v>
      </c>
      <c r="H31" s="3">
        <f t="shared" si="10"/>
        <v>190</v>
      </c>
      <c r="I31" s="1">
        <v>30.986666666666601</v>
      </c>
      <c r="J31" s="3">
        <f t="shared" si="10"/>
        <v>190</v>
      </c>
      <c r="K31" s="1">
        <v>6.5610600000000005E-2</v>
      </c>
      <c r="N31" s="30">
        <f t="shared" si="11"/>
        <v>190</v>
      </c>
      <c r="O31" s="21">
        <f t="shared" si="12"/>
        <v>152948</v>
      </c>
      <c r="P31" s="30">
        <f t="shared" si="13"/>
        <v>190</v>
      </c>
      <c r="Q31" s="17">
        <f t="shared" si="14"/>
        <v>-9.1954499999999988E-5</v>
      </c>
      <c r="R31" s="30">
        <f t="shared" si="4"/>
        <v>195</v>
      </c>
      <c r="S31" s="24">
        <f t="shared" si="5"/>
        <v>3.7223364249999999</v>
      </c>
      <c r="T31" s="30">
        <f t="shared" si="15"/>
        <v>190</v>
      </c>
      <c r="U31" s="49">
        <f t="shared" si="16"/>
        <v>6.5610600000000005E-2</v>
      </c>
      <c r="V31" s="50">
        <f t="shared" si="7"/>
        <v>6.4483039563013753E-2</v>
      </c>
      <c r="W31" s="54">
        <f t="shared" si="8"/>
        <v>1.7486155190999941E-2</v>
      </c>
    </row>
    <row r="32" spans="2:23" x14ac:dyDescent="0.6">
      <c r="B32" s="3">
        <f t="shared" si="9"/>
        <v>195</v>
      </c>
      <c r="C32" s="1">
        <v>1528.7</v>
      </c>
      <c r="D32" s="2"/>
      <c r="E32" s="1"/>
      <c r="F32" s="3">
        <f t="shared" si="10"/>
        <v>195</v>
      </c>
      <c r="G32" s="48">
        <v>-95.2012</v>
      </c>
      <c r="H32" s="3">
        <f t="shared" si="10"/>
        <v>195</v>
      </c>
      <c r="I32" s="1">
        <v>29.92</v>
      </c>
      <c r="J32" s="3">
        <f t="shared" si="10"/>
        <v>195</v>
      </c>
      <c r="K32" s="1">
        <v>7.3003299999999993E-2</v>
      </c>
      <c r="N32" s="30">
        <f t="shared" si="11"/>
        <v>195</v>
      </c>
      <c r="O32" s="21">
        <f t="shared" si="12"/>
        <v>152870</v>
      </c>
      <c r="P32" s="30">
        <f t="shared" si="13"/>
        <v>195</v>
      </c>
      <c r="Q32" s="17">
        <f t="shared" si="14"/>
        <v>-9.5201199999999999E-5</v>
      </c>
      <c r="R32" s="30">
        <f t="shared" si="4"/>
        <v>200</v>
      </c>
      <c r="S32" s="24">
        <f t="shared" si="5"/>
        <v>3.6333023666666602</v>
      </c>
      <c r="T32" s="30">
        <f t="shared" si="15"/>
        <v>195</v>
      </c>
      <c r="U32" s="49">
        <f t="shared" si="16"/>
        <v>7.3003299999999993E-2</v>
      </c>
      <c r="V32" s="50">
        <f t="shared" si="7"/>
        <v>7.2581526880058381E-2</v>
      </c>
      <c r="W32" s="54">
        <f t="shared" si="8"/>
        <v>5.8110257261272391E-3</v>
      </c>
    </row>
    <row r="33" spans="2:23" x14ac:dyDescent="0.6">
      <c r="B33" s="3">
        <f t="shared" si="9"/>
        <v>200</v>
      </c>
      <c r="C33" s="1">
        <v>1482.93</v>
      </c>
      <c r="D33" s="2"/>
      <c r="E33" s="1"/>
      <c r="F33" s="3">
        <f t="shared" si="10"/>
        <v>200</v>
      </c>
      <c r="G33" s="48">
        <v>-96.817499999999995</v>
      </c>
      <c r="H33" s="3">
        <f t="shared" si="10"/>
        <v>200</v>
      </c>
      <c r="I33" s="1">
        <v>29.066666666666599</v>
      </c>
      <c r="J33" s="3">
        <f t="shared" si="10"/>
        <v>200</v>
      </c>
      <c r="K33" s="1">
        <v>7.8547900000000004E-2</v>
      </c>
      <c r="N33" s="30">
        <f t="shared" si="11"/>
        <v>200</v>
      </c>
      <c r="O33" s="21">
        <f t="shared" si="12"/>
        <v>148293</v>
      </c>
      <c r="P33" s="30">
        <f t="shared" si="13"/>
        <v>200</v>
      </c>
      <c r="Q33" s="17">
        <f t="shared" si="14"/>
        <v>-9.6817499999999986E-5</v>
      </c>
      <c r="R33" s="30">
        <f t="shared" si="4"/>
        <v>205</v>
      </c>
      <c r="S33" s="24">
        <f t="shared" si="5"/>
        <v>3.59717952749999</v>
      </c>
      <c r="T33" s="30">
        <f t="shared" si="15"/>
        <v>200</v>
      </c>
      <c r="U33" s="49">
        <f t="shared" si="16"/>
        <v>7.8547900000000004E-2</v>
      </c>
      <c r="V33" s="50">
        <f t="shared" si="7"/>
        <v>7.6516806042433147E-2</v>
      </c>
      <c r="W33" s="54">
        <f t="shared" si="8"/>
        <v>2.6544416352670241E-2</v>
      </c>
    </row>
    <row r="34" spans="2:23" x14ac:dyDescent="0.6">
      <c r="B34" s="3">
        <f t="shared" si="9"/>
        <v>205</v>
      </c>
      <c r="C34" s="1">
        <v>1459.79</v>
      </c>
      <c r="D34" s="2"/>
      <c r="E34" s="1"/>
      <c r="F34" s="3">
        <f t="shared" si="10"/>
        <v>205</v>
      </c>
      <c r="G34" s="48">
        <v>-98.429199999999994</v>
      </c>
      <c r="H34" s="3">
        <f t="shared" si="10"/>
        <v>205</v>
      </c>
      <c r="I34" s="1">
        <v>28.639999999999901</v>
      </c>
      <c r="J34" s="3">
        <f t="shared" si="10"/>
        <v>205</v>
      </c>
      <c r="K34" s="1">
        <v>8.4092399999999998E-2</v>
      </c>
      <c r="N34" s="30">
        <f t="shared" si="11"/>
        <v>205</v>
      </c>
      <c r="O34" s="21">
        <f t="shared" si="12"/>
        <v>145979</v>
      </c>
      <c r="P34" s="30">
        <f t="shared" si="13"/>
        <v>205</v>
      </c>
      <c r="Q34" s="17">
        <f t="shared" si="14"/>
        <v>-9.8429199999999989E-5</v>
      </c>
      <c r="R34" s="30">
        <f t="shared" si="4"/>
        <v>210</v>
      </c>
      <c r="S34" s="24">
        <f t="shared" si="5"/>
        <v>3.5158752999999998</v>
      </c>
      <c r="T34" s="30">
        <f t="shared" si="15"/>
        <v>205</v>
      </c>
      <c r="U34" s="49">
        <f t="shared" si="16"/>
        <v>8.4092399999999998E-2</v>
      </c>
      <c r="V34" s="50">
        <f t="shared" si="7"/>
        <v>8.0599072267711416E-2</v>
      </c>
      <c r="W34" s="54">
        <f t="shared" si="8"/>
        <v>4.3342034021004894E-2</v>
      </c>
    </row>
    <row r="35" spans="2:23" x14ac:dyDescent="0.6">
      <c r="B35" s="3">
        <f t="shared" si="9"/>
        <v>210</v>
      </c>
      <c r="C35" s="1">
        <v>1391.4</v>
      </c>
      <c r="D35" s="2"/>
      <c r="E35" s="1"/>
      <c r="F35" s="3">
        <f t="shared" si="10"/>
        <v>210</v>
      </c>
      <c r="G35" s="48">
        <v>-102.49</v>
      </c>
      <c r="H35" s="3">
        <f t="shared" si="10"/>
        <v>210</v>
      </c>
      <c r="I35" s="1">
        <v>28</v>
      </c>
      <c r="J35" s="3">
        <f t="shared" si="10"/>
        <v>210</v>
      </c>
      <c r="K35" s="1">
        <v>9.2409199999999997E-2</v>
      </c>
      <c r="N35" s="30">
        <f t="shared" si="11"/>
        <v>210</v>
      </c>
      <c r="O35" s="21">
        <f t="shared" si="12"/>
        <v>139140</v>
      </c>
      <c r="P35" s="30">
        <f t="shared" si="13"/>
        <v>210</v>
      </c>
      <c r="Q35" s="17">
        <f t="shared" si="14"/>
        <v>-1.0248999999999999E-4</v>
      </c>
      <c r="R35" s="30">
        <f t="shared" si="4"/>
        <v>215</v>
      </c>
      <c r="S35" s="24">
        <f t="shared" si="5"/>
        <v>3.4472811016666602</v>
      </c>
      <c r="T35" s="30">
        <f t="shared" si="15"/>
        <v>210</v>
      </c>
      <c r="U35" s="49">
        <f t="shared" si="16"/>
        <v>9.2409199999999997E-2</v>
      </c>
      <c r="V35" s="50">
        <f t="shared" si="7"/>
        <v>8.7297301016887596E-2</v>
      </c>
      <c r="W35" s="54">
        <f t="shared" si="8"/>
        <v>5.8557354277465112E-2</v>
      </c>
    </row>
    <row r="36" spans="2:23" x14ac:dyDescent="0.6">
      <c r="B36" s="3">
        <f t="shared" si="9"/>
        <v>215</v>
      </c>
      <c r="C36" s="1">
        <v>1390.82</v>
      </c>
      <c r="D36" s="2"/>
      <c r="E36" s="1"/>
      <c r="F36" s="3">
        <f t="shared" si="10"/>
        <v>215</v>
      </c>
      <c r="G36" s="48">
        <v>-104.101</v>
      </c>
      <c r="H36" s="3">
        <f t="shared" si="10"/>
        <v>215</v>
      </c>
      <c r="I36" s="1">
        <v>27.146666666666601</v>
      </c>
      <c r="J36" s="3">
        <f t="shared" si="10"/>
        <v>215</v>
      </c>
      <c r="K36" s="1">
        <v>9.7953799999999994E-2</v>
      </c>
      <c r="N36" s="30">
        <f t="shared" si="11"/>
        <v>215</v>
      </c>
      <c r="O36" s="21">
        <f t="shared" si="12"/>
        <v>139082</v>
      </c>
      <c r="P36" s="30">
        <f t="shared" si="13"/>
        <v>215</v>
      </c>
      <c r="Q36" s="17">
        <f t="shared" si="14"/>
        <v>-1.04101E-4</v>
      </c>
      <c r="R36" s="30">
        <f t="shared" si="4"/>
        <v>220</v>
      </c>
      <c r="S36" s="24">
        <f t="shared" si="5"/>
        <v>3.34358393666666</v>
      </c>
      <c r="T36" s="30">
        <f t="shared" si="15"/>
        <v>215</v>
      </c>
      <c r="U36" s="49">
        <f t="shared" si="16"/>
        <v>9.7953799999999994E-2</v>
      </c>
      <c r="V36" s="50">
        <f t="shared" si="7"/>
        <v>9.4003168297211753E-2</v>
      </c>
      <c r="W36" s="54">
        <f t="shared" si="8"/>
        <v>4.2026580320116969E-2</v>
      </c>
    </row>
    <row r="37" spans="2:23" x14ac:dyDescent="0.6">
      <c r="B37" s="3">
        <f t="shared" si="9"/>
        <v>220</v>
      </c>
      <c r="C37" s="1">
        <v>1344.93</v>
      </c>
      <c r="D37" s="2"/>
      <c r="E37" s="1"/>
      <c r="F37" s="3">
        <f t="shared" si="10"/>
        <v>220</v>
      </c>
      <c r="G37" s="48">
        <v>-108.164</v>
      </c>
      <c r="H37" s="3">
        <f t="shared" si="10"/>
        <v>220</v>
      </c>
      <c r="I37" s="1">
        <v>26.1866666666666</v>
      </c>
      <c r="J37" s="3">
        <f t="shared" si="10"/>
        <v>220</v>
      </c>
      <c r="K37" s="1">
        <v>0.104422</v>
      </c>
      <c r="N37" s="30">
        <f t="shared" si="11"/>
        <v>220</v>
      </c>
      <c r="O37" s="21">
        <f t="shared" si="12"/>
        <v>134493</v>
      </c>
      <c r="P37" s="30">
        <f t="shared" si="13"/>
        <v>220</v>
      </c>
      <c r="Q37" s="17">
        <f t="shared" si="14"/>
        <v>-1.08164E-4</v>
      </c>
      <c r="R37" s="30">
        <f t="shared" si="4"/>
        <v>225</v>
      </c>
      <c r="S37" s="24">
        <f t="shared" si="5"/>
        <v>3.3419645583333302</v>
      </c>
      <c r="T37" s="30">
        <f t="shared" si="15"/>
        <v>220</v>
      </c>
      <c r="U37" s="49">
        <f t="shared" si="16"/>
        <v>0.104422</v>
      </c>
      <c r="V37" s="50">
        <f t="shared" si="7"/>
        <v>0.10353224007989711</v>
      </c>
      <c r="W37" s="54">
        <f t="shared" si="8"/>
        <v>8.5940371754367195E-3</v>
      </c>
    </row>
    <row r="38" spans="2:23" x14ac:dyDescent="0.6">
      <c r="B38" s="3">
        <f t="shared" si="9"/>
        <v>225</v>
      </c>
      <c r="C38" s="1">
        <v>1321.78</v>
      </c>
      <c r="D38" s="2"/>
      <c r="E38" s="1"/>
      <c r="F38" s="3">
        <f t="shared" si="10"/>
        <v>225</v>
      </c>
      <c r="G38" s="48">
        <v>-109.77800000000001</v>
      </c>
      <c r="H38" s="3">
        <f t="shared" si="10"/>
        <v>225</v>
      </c>
      <c r="I38" s="1">
        <v>26.133333333333301</v>
      </c>
      <c r="J38" s="3">
        <f t="shared" si="10"/>
        <v>225</v>
      </c>
      <c r="K38" s="1">
        <v>0.11273900000000001</v>
      </c>
      <c r="N38" s="30">
        <f t="shared" si="11"/>
        <v>225</v>
      </c>
      <c r="O38" s="21">
        <f t="shared" si="12"/>
        <v>132178</v>
      </c>
      <c r="P38" s="30">
        <f t="shared" si="13"/>
        <v>225</v>
      </c>
      <c r="Q38" s="17">
        <f t="shared" si="14"/>
        <v>-1.0977800000000001E-4</v>
      </c>
      <c r="R38" s="30">
        <f t="shared" si="4"/>
        <v>230</v>
      </c>
      <c r="S38" s="24">
        <f t="shared" si="5"/>
        <v>3.2556185983333301</v>
      </c>
      <c r="T38" s="30">
        <f t="shared" si="15"/>
        <v>225</v>
      </c>
      <c r="U38" s="49">
        <f t="shared" si="16"/>
        <v>0.11273900000000001</v>
      </c>
      <c r="V38" s="50">
        <f t="shared" si="7"/>
        <v>0.10724337748374074</v>
      </c>
      <c r="W38" s="54">
        <f t="shared" si="8"/>
        <v>5.1244399842707899E-2</v>
      </c>
    </row>
    <row r="39" spans="2:23" x14ac:dyDescent="0.6">
      <c r="B39" s="3">
        <f t="shared" si="9"/>
        <v>230</v>
      </c>
      <c r="C39" s="1">
        <v>1253.3900000000001</v>
      </c>
      <c r="D39" s="2"/>
      <c r="E39" s="1"/>
      <c r="F39" s="3">
        <f t="shared" si="10"/>
        <v>230</v>
      </c>
      <c r="G39" s="48">
        <v>-113.02500000000001</v>
      </c>
      <c r="H39" s="3">
        <f t="shared" si="10"/>
        <v>230</v>
      </c>
      <c r="I39" s="1">
        <v>25.4933333333333</v>
      </c>
      <c r="J39" s="3">
        <f t="shared" si="10"/>
        <v>230</v>
      </c>
      <c r="K39" s="1">
        <v>0.122904</v>
      </c>
      <c r="N39" s="30">
        <f t="shared" si="11"/>
        <v>230</v>
      </c>
      <c r="O39" s="21">
        <f t="shared" si="12"/>
        <v>125339.00000000001</v>
      </c>
      <c r="P39" s="30">
        <f t="shared" si="13"/>
        <v>230</v>
      </c>
      <c r="Q39" s="17">
        <f t="shared" si="14"/>
        <v>-1.13025E-4</v>
      </c>
      <c r="R39" s="30">
        <f t="shared" si="4"/>
        <v>235</v>
      </c>
      <c r="S39" s="24">
        <f t="shared" si="5"/>
        <v>3.2013456600000003</v>
      </c>
      <c r="T39" s="30">
        <f t="shared" si="15"/>
        <v>230</v>
      </c>
      <c r="U39" s="49">
        <f t="shared" si="16"/>
        <v>0.122904</v>
      </c>
      <c r="V39" s="50">
        <f t="shared" si="7"/>
        <v>0.11311744108063232</v>
      </c>
      <c r="W39" s="54">
        <f t="shared" si="8"/>
        <v>8.6516799053044657E-2</v>
      </c>
    </row>
    <row r="40" spans="2:23" x14ac:dyDescent="0.6">
      <c r="B40" s="3">
        <f t="shared" si="9"/>
        <v>235</v>
      </c>
      <c r="C40" s="1">
        <v>1252.8800000000001</v>
      </c>
      <c r="D40" s="2"/>
      <c r="E40" s="1"/>
      <c r="F40" s="3">
        <f t="shared" si="10"/>
        <v>235</v>
      </c>
      <c r="G40" s="48">
        <v>-115.453</v>
      </c>
      <c r="H40" s="3">
        <f t="shared" si="10"/>
        <v>235</v>
      </c>
      <c r="I40" s="1">
        <v>24.8</v>
      </c>
      <c r="J40" s="3">
        <f t="shared" si="10"/>
        <v>235</v>
      </c>
      <c r="K40" s="1">
        <v>0.12937299999999999</v>
      </c>
      <c r="N40" s="30">
        <f t="shared" si="11"/>
        <v>235</v>
      </c>
      <c r="O40" s="21">
        <f t="shared" si="12"/>
        <v>125288.00000000001</v>
      </c>
      <c r="P40" s="30">
        <f t="shared" si="13"/>
        <v>235</v>
      </c>
      <c r="Q40" s="17">
        <f t="shared" si="14"/>
        <v>-1.1545299999999999E-4</v>
      </c>
      <c r="R40" s="30">
        <f t="shared" si="4"/>
        <v>240</v>
      </c>
      <c r="S40" s="24">
        <f t="shared" si="5"/>
        <v>3.0910459599999998</v>
      </c>
      <c r="T40" s="30">
        <f t="shared" si="15"/>
        <v>235</v>
      </c>
      <c r="U40" s="49">
        <f t="shared" si="16"/>
        <v>0.12937299999999999</v>
      </c>
      <c r="V40" s="50">
        <f t="shared" si="7"/>
        <v>0.1225900478775916</v>
      </c>
      <c r="W40" s="54">
        <f t="shared" si="8"/>
        <v>5.5330365228189571E-2</v>
      </c>
    </row>
    <row r="41" spans="2:23" x14ac:dyDescent="0.6">
      <c r="B41" s="3">
        <f t="shared" si="9"/>
        <v>240</v>
      </c>
      <c r="C41" s="1">
        <v>1229.67</v>
      </c>
      <c r="D41" s="2"/>
      <c r="E41" s="1"/>
      <c r="F41" s="3">
        <f t="shared" si="10"/>
        <v>240</v>
      </c>
      <c r="G41" s="48">
        <v>-118.69499999999999</v>
      </c>
      <c r="H41" s="3">
        <f t="shared" si="10"/>
        <v>240</v>
      </c>
      <c r="I41" s="1">
        <v>23.68</v>
      </c>
      <c r="J41" s="3">
        <f t="shared" si="10"/>
        <v>240</v>
      </c>
      <c r="K41" s="1">
        <v>0.140462</v>
      </c>
      <c r="N41" s="30">
        <f t="shared" si="11"/>
        <v>240</v>
      </c>
      <c r="O41" s="21">
        <f t="shared" si="12"/>
        <v>122967</v>
      </c>
      <c r="P41" s="30">
        <f t="shared" si="13"/>
        <v>240</v>
      </c>
      <c r="Q41" s="17">
        <f t="shared" si="14"/>
        <v>-1.1869499999999999E-4</v>
      </c>
      <c r="R41" s="30">
        <f t="shared" si="4"/>
        <v>245</v>
      </c>
      <c r="S41" s="24">
        <f t="shared" si="5"/>
        <v>3.07905258833333</v>
      </c>
      <c r="T41" s="30">
        <f t="shared" si="15"/>
        <v>240</v>
      </c>
      <c r="U41" s="49">
        <f t="shared" si="16"/>
        <v>0.140462</v>
      </c>
      <c r="V41" s="50">
        <f t="shared" si="7"/>
        <v>0.13451143520170822</v>
      </c>
      <c r="W41" s="54">
        <f t="shared" si="8"/>
        <v>4.4238356310513982E-2</v>
      </c>
    </row>
    <row r="42" spans="2:23" x14ac:dyDescent="0.6">
      <c r="B42" s="3">
        <f t="shared" si="9"/>
        <v>245</v>
      </c>
      <c r="C42" s="1">
        <v>1229.02</v>
      </c>
      <c r="D42" s="2"/>
      <c r="E42" s="1"/>
      <c r="F42" s="3">
        <f t="shared" si="10"/>
        <v>245</v>
      </c>
      <c r="G42" s="48">
        <v>-121.94199999999999</v>
      </c>
      <c r="H42" s="3">
        <f t="shared" si="10"/>
        <v>245</v>
      </c>
      <c r="I42" s="1">
        <v>23.413333333333298</v>
      </c>
      <c r="J42" s="3">
        <f t="shared" si="10"/>
        <v>245</v>
      </c>
      <c r="K42" s="1">
        <v>0.14877899999999999</v>
      </c>
      <c r="N42" s="30">
        <f t="shared" si="11"/>
        <v>245</v>
      </c>
      <c r="O42" s="21">
        <f t="shared" si="12"/>
        <v>122902</v>
      </c>
      <c r="P42" s="30">
        <f t="shared" si="13"/>
        <v>245</v>
      </c>
      <c r="Q42" s="17">
        <f t="shared" si="14"/>
        <v>-1.2194199999999999E-4</v>
      </c>
      <c r="R42" s="30">
        <f t="shared" si="4"/>
        <v>250</v>
      </c>
      <c r="S42" s="24">
        <f t="shared" si="5"/>
        <v>2.9668491249999902</v>
      </c>
      <c r="T42" s="30">
        <f t="shared" si="15"/>
        <v>245</v>
      </c>
      <c r="U42" s="49">
        <f t="shared" si="16"/>
        <v>0.14877899999999999</v>
      </c>
      <c r="V42" s="50">
        <f t="shared" si="7"/>
        <v>0.14541679067756752</v>
      </c>
      <c r="W42" s="54">
        <f t="shared" si="8"/>
        <v>2.3121190522540802E-2</v>
      </c>
    </row>
    <row r="43" spans="2:23" x14ac:dyDescent="0.6">
      <c r="B43" s="3">
        <f t="shared" si="9"/>
        <v>250</v>
      </c>
      <c r="C43" s="1">
        <v>1160.57</v>
      </c>
      <c r="D43" s="2"/>
      <c r="E43" s="1"/>
      <c r="F43" s="3">
        <f t="shared" si="10"/>
        <v>250</v>
      </c>
      <c r="G43" s="48">
        <v>-125.18600000000001</v>
      </c>
      <c r="H43" s="3">
        <f t="shared" si="10"/>
        <v>250</v>
      </c>
      <c r="I43" s="1">
        <v>22.559999999999899</v>
      </c>
      <c r="J43" s="3">
        <f t="shared" si="10"/>
        <v>250</v>
      </c>
      <c r="K43" s="1">
        <v>0.15709600000000001</v>
      </c>
      <c r="N43" s="30">
        <f t="shared" si="11"/>
        <v>250</v>
      </c>
      <c r="O43" s="21">
        <f t="shared" si="12"/>
        <v>116057</v>
      </c>
      <c r="P43" s="30">
        <f t="shared" si="13"/>
        <v>250</v>
      </c>
      <c r="Q43" s="17">
        <f t="shared" si="14"/>
        <v>-1.25186E-4</v>
      </c>
      <c r="R43" s="30">
        <f t="shared" si="4"/>
        <v>255</v>
      </c>
      <c r="S43" s="24">
        <f t="shared" si="5"/>
        <v>2.9434079041666599</v>
      </c>
      <c r="T43" s="30">
        <f t="shared" si="15"/>
        <v>250</v>
      </c>
      <c r="U43" s="49">
        <f t="shared" si="16"/>
        <v>0.15709600000000001</v>
      </c>
      <c r="V43" s="50">
        <f t="shared" si="7"/>
        <v>0.15325950309387387</v>
      </c>
      <c r="W43" s="54">
        <f t="shared" si="8"/>
        <v>2.5032685273527422E-2</v>
      </c>
    </row>
    <row r="44" spans="2:23" x14ac:dyDescent="0.6">
      <c r="B44" s="3">
        <f t="shared" si="9"/>
        <v>255</v>
      </c>
      <c r="C44" s="1">
        <v>1160.05</v>
      </c>
      <c r="D44" s="2"/>
      <c r="E44" s="1"/>
      <c r="F44" s="3">
        <f t="shared" si="10"/>
        <v>255</v>
      </c>
      <c r="G44" s="48">
        <v>-127.616</v>
      </c>
      <c r="H44" s="3">
        <f t="shared" si="10"/>
        <v>255</v>
      </c>
      <c r="I44" s="1">
        <v>22.1866666666666</v>
      </c>
      <c r="J44" s="3">
        <f t="shared" si="10"/>
        <v>255</v>
      </c>
      <c r="K44" s="1">
        <v>0.16910900000000001</v>
      </c>
      <c r="N44" s="30">
        <f t="shared" si="11"/>
        <v>255</v>
      </c>
      <c r="O44" s="21">
        <f t="shared" si="12"/>
        <v>116005</v>
      </c>
      <c r="P44" s="30">
        <f t="shared" si="13"/>
        <v>255</v>
      </c>
      <c r="Q44" s="17">
        <f t="shared" si="14"/>
        <v>-1.2761599999999999E-4</v>
      </c>
      <c r="R44" s="30">
        <f t="shared" si="4"/>
        <v>260</v>
      </c>
      <c r="S44" s="24">
        <f t="shared" si="5"/>
        <v>2.9199157233333302</v>
      </c>
      <c r="T44" s="30">
        <f t="shared" si="15"/>
        <v>255</v>
      </c>
      <c r="U44" s="49">
        <f t="shared" si="16"/>
        <v>0.16910900000000001</v>
      </c>
      <c r="V44" s="50">
        <f t="shared" si="7"/>
        <v>0.16367286817328894</v>
      </c>
      <c r="W44" s="54">
        <f t="shared" si="8"/>
        <v>3.3213396254262229E-2</v>
      </c>
    </row>
    <row r="45" spans="2:23" x14ac:dyDescent="0.6">
      <c r="B45" s="3">
        <f t="shared" si="9"/>
        <v>260</v>
      </c>
      <c r="C45" s="1">
        <v>1159.47</v>
      </c>
      <c r="D45" s="2"/>
      <c r="E45" s="1"/>
      <c r="F45" s="3">
        <f t="shared" si="10"/>
        <v>260</v>
      </c>
      <c r="G45" s="48">
        <v>-130.04</v>
      </c>
      <c r="H45" s="3">
        <f t="shared" si="10"/>
        <v>260</v>
      </c>
      <c r="I45" s="1">
        <v>21.813333333333301</v>
      </c>
      <c r="J45" s="3">
        <f t="shared" si="10"/>
        <v>260</v>
      </c>
      <c r="K45" s="1">
        <v>0.17650199999999999</v>
      </c>
      <c r="N45" s="30">
        <f t="shared" si="11"/>
        <v>260</v>
      </c>
      <c r="O45" s="21">
        <f t="shared" si="12"/>
        <v>115947</v>
      </c>
      <c r="P45" s="30">
        <f t="shared" si="13"/>
        <v>260</v>
      </c>
      <c r="Q45" s="17">
        <f t="shared" si="14"/>
        <v>-1.3004E-4</v>
      </c>
      <c r="R45" s="30">
        <f t="shared" si="4"/>
        <v>265</v>
      </c>
      <c r="S45" s="24">
        <f t="shared" si="5"/>
        <v>2.8564485058333302</v>
      </c>
      <c r="T45" s="30">
        <f t="shared" si="15"/>
        <v>260</v>
      </c>
      <c r="U45" s="49">
        <f t="shared" si="16"/>
        <v>0.17650199999999999</v>
      </c>
      <c r="V45" s="50">
        <f t="shared" si="7"/>
        <v>0.17458883585173815</v>
      </c>
      <c r="W45" s="54">
        <f t="shared" si="8"/>
        <v>1.0958112750614424E-2</v>
      </c>
    </row>
    <row r="46" spans="2:23" x14ac:dyDescent="0.6">
      <c r="B46" s="3">
        <f t="shared" si="9"/>
        <v>265</v>
      </c>
      <c r="C46" s="1">
        <v>1113.77</v>
      </c>
      <c r="D46" s="2"/>
      <c r="E46" s="1"/>
      <c r="F46" s="3">
        <f t="shared" si="10"/>
        <v>265</v>
      </c>
      <c r="G46" s="48">
        <v>-133.28399999999999</v>
      </c>
      <c r="H46" s="3">
        <f t="shared" si="10"/>
        <v>265</v>
      </c>
      <c r="I46" s="1">
        <v>21.3333333333333</v>
      </c>
      <c r="J46" s="3">
        <f t="shared" si="10"/>
        <v>265</v>
      </c>
      <c r="K46" s="1">
        <v>0.189439</v>
      </c>
      <c r="N46" s="30">
        <f t="shared" si="11"/>
        <v>265</v>
      </c>
      <c r="O46" s="21">
        <f t="shared" si="12"/>
        <v>111377</v>
      </c>
      <c r="P46" s="30">
        <f t="shared" si="13"/>
        <v>265</v>
      </c>
      <c r="Q46" s="17">
        <f t="shared" si="14"/>
        <v>-1.3328399999999998E-4</v>
      </c>
      <c r="R46" s="30">
        <f t="shared" si="4"/>
        <v>270</v>
      </c>
      <c r="S46" s="24">
        <f t="shared" si="5"/>
        <v>2.8109955466666596</v>
      </c>
      <c r="T46" s="30">
        <f t="shared" si="15"/>
        <v>265</v>
      </c>
      <c r="U46" s="49">
        <f t="shared" si="16"/>
        <v>0.189439</v>
      </c>
      <c r="V46" s="50">
        <f t="shared" si="7"/>
        <v>0.18355703175175353</v>
      </c>
      <c r="W46" s="54">
        <f t="shared" si="8"/>
        <v>3.2044363498977102E-2</v>
      </c>
    </row>
    <row r="47" spans="2:23" x14ac:dyDescent="0.6">
      <c r="B47" s="3">
        <f t="shared" si="9"/>
        <v>270</v>
      </c>
      <c r="C47" s="1">
        <v>1113.1199999999999</v>
      </c>
      <c r="D47" s="2"/>
      <c r="E47" s="1"/>
      <c r="F47" s="3">
        <f t="shared" si="10"/>
        <v>270</v>
      </c>
      <c r="G47" s="48">
        <v>-135.714</v>
      </c>
      <c r="H47" s="3">
        <f t="shared" si="10"/>
        <v>270</v>
      </c>
      <c r="I47" s="1">
        <v>20.746666666666599</v>
      </c>
      <c r="J47" s="3">
        <f t="shared" si="10"/>
        <v>270</v>
      </c>
      <c r="K47" s="1">
        <v>0.20052800000000001</v>
      </c>
      <c r="N47" s="30">
        <f t="shared" si="11"/>
        <v>270</v>
      </c>
      <c r="O47" s="21">
        <f t="shared" si="12"/>
        <v>111311.99999999999</v>
      </c>
      <c r="P47" s="30">
        <f t="shared" si="13"/>
        <v>270</v>
      </c>
      <c r="Q47" s="17">
        <f t="shared" si="14"/>
        <v>-1.35714E-4</v>
      </c>
      <c r="R47" s="30">
        <f t="shared" si="4"/>
        <v>275</v>
      </c>
      <c r="S47" s="24">
        <f t="shared" si="5"/>
        <v>2.7503335999999905</v>
      </c>
      <c r="T47" s="30">
        <f t="shared" si="15"/>
        <v>270</v>
      </c>
      <c r="U47" s="49">
        <f t="shared" si="16"/>
        <v>0.20052800000000001</v>
      </c>
      <c r="V47" s="50">
        <f t="shared" si="7"/>
        <v>0.19692229771581957</v>
      </c>
      <c r="W47" s="54">
        <f t="shared" si="8"/>
        <v>1.8310279364015303E-2</v>
      </c>
    </row>
    <row r="48" spans="2:23" x14ac:dyDescent="0.6">
      <c r="B48" s="3">
        <f t="shared" si="9"/>
        <v>275</v>
      </c>
      <c r="C48" s="1">
        <v>1089.92</v>
      </c>
      <c r="D48" s="2"/>
      <c r="E48" s="1"/>
      <c r="F48" s="3">
        <f t="shared" si="10"/>
        <v>275</v>
      </c>
      <c r="G48" s="48">
        <v>-138.96299999999999</v>
      </c>
      <c r="H48" s="3">
        <f t="shared" si="10"/>
        <v>275</v>
      </c>
      <c r="I48" s="1">
        <v>20.159999999999901</v>
      </c>
      <c r="J48" s="3">
        <f t="shared" si="10"/>
        <v>275</v>
      </c>
      <c r="K48" s="1">
        <v>0.21346499999999999</v>
      </c>
      <c r="N48" s="30">
        <f t="shared" si="11"/>
        <v>275</v>
      </c>
      <c r="O48" s="21">
        <f t="shared" si="12"/>
        <v>108992</v>
      </c>
      <c r="P48" s="30">
        <f t="shared" si="13"/>
        <v>275</v>
      </c>
      <c r="Q48" s="17">
        <f t="shared" si="14"/>
        <v>-1.3896299999999998E-4</v>
      </c>
      <c r="R48" s="30">
        <f t="shared" si="4"/>
        <v>280</v>
      </c>
      <c r="S48" s="24">
        <f t="shared" si="5"/>
        <v>2.7157219000000001</v>
      </c>
      <c r="T48" s="30">
        <f t="shared" si="15"/>
        <v>275</v>
      </c>
      <c r="U48" s="49">
        <f t="shared" si="16"/>
        <v>0.21346499999999999</v>
      </c>
      <c r="V48" s="50">
        <f t="shared" si="7"/>
        <v>0.21044581995870065</v>
      </c>
      <c r="W48" s="54">
        <f t="shared" si="8"/>
        <v>1.434659068966937E-2</v>
      </c>
    </row>
    <row r="49" spans="1:23" x14ac:dyDescent="0.6">
      <c r="B49" s="3">
        <f t="shared" si="9"/>
        <v>280</v>
      </c>
      <c r="C49" s="1">
        <v>1066.6500000000001</v>
      </c>
      <c r="D49" s="2"/>
      <c r="E49" s="1"/>
      <c r="F49" s="3">
        <f t="shared" si="10"/>
        <v>280</v>
      </c>
      <c r="G49" s="48">
        <v>-141.39099999999999</v>
      </c>
      <c r="H49" s="3">
        <f t="shared" si="10"/>
        <v>280</v>
      </c>
      <c r="I49" s="1">
        <v>19.84</v>
      </c>
      <c r="J49" s="3">
        <f t="shared" si="10"/>
        <v>280</v>
      </c>
      <c r="K49" s="1">
        <v>0.22270599999999999</v>
      </c>
      <c r="N49" s="30">
        <f t="shared" si="11"/>
        <v>280</v>
      </c>
      <c r="O49" s="21">
        <f t="shared" si="12"/>
        <v>106665.00000000001</v>
      </c>
      <c r="P49" s="30">
        <f t="shared" si="13"/>
        <v>280</v>
      </c>
      <c r="Q49" s="17">
        <f t="shared" si="14"/>
        <v>-1.4139099999999999E-4</v>
      </c>
      <c r="R49" s="30">
        <f t="shared" si="4"/>
        <v>285</v>
      </c>
      <c r="S49" s="24">
        <f t="shared" si="5"/>
        <v>2.7070919391666601</v>
      </c>
      <c r="T49" s="30">
        <f t="shared" si="15"/>
        <v>280</v>
      </c>
      <c r="U49" s="49">
        <f t="shared" si="16"/>
        <v>0.22270599999999999</v>
      </c>
      <c r="V49" s="50">
        <f t="shared" si="7"/>
        <v>0.21985594147873613</v>
      </c>
      <c r="W49" s="54">
        <f t="shared" si="8"/>
        <v>1.2963299977678755E-2</v>
      </c>
    </row>
    <row r="50" spans="1:23" x14ac:dyDescent="0.6">
      <c r="B50" s="3">
        <f t="shared" si="9"/>
        <v>285</v>
      </c>
      <c r="C50" s="1">
        <v>1066.1300000000001</v>
      </c>
      <c r="D50" s="2"/>
      <c r="E50" s="1"/>
      <c r="F50" s="3">
        <f t="shared" si="10"/>
        <v>285</v>
      </c>
      <c r="G50" s="48">
        <v>-145.447</v>
      </c>
      <c r="H50" s="3">
        <f t="shared" si="10"/>
        <v>285</v>
      </c>
      <c r="I50" s="1">
        <v>19.626666666666601</v>
      </c>
      <c r="J50" s="3">
        <f t="shared" si="10"/>
        <v>285</v>
      </c>
      <c r="K50" s="1">
        <v>0.23564399999999999</v>
      </c>
      <c r="N50" s="30">
        <f t="shared" si="11"/>
        <v>285</v>
      </c>
      <c r="O50" s="21">
        <f t="shared" si="12"/>
        <v>106613.00000000001</v>
      </c>
      <c r="P50" s="30">
        <f t="shared" si="13"/>
        <v>285</v>
      </c>
      <c r="Q50" s="17">
        <f t="shared" si="14"/>
        <v>-1.4544699999999999E-4</v>
      </c>
      <c r="R50" s="30">
        <f t="shared" si="4"/>
        <v>290</v>
      </c>
      <c r="S50" s="24">
        <f t="shared" si="5"/>
        <v>2.6235133331666605</v>
      </c>
      <c r="T50" s="30">
        <f t="shared" si="15"/>
        <v>285</v>
      </c>
      <c r="U50" s="49">
        <f t="shared" si="16"/>
        <v>0.23564399999999999</v>
      </c>
      <c r="V50" s="50">
        <f t="shared" si="7"/>
        <v>0.23744419381247284</v>
      </c>
      <c r="W50" s="54">
        <f t="shared" si="8"/>
        <v>-7.581544882477087E-3</v>
      </c>
    </row>
    <row r="51" spans="1:23" x14ac:dyDescent="0.6">
      <c r="B51" s="3">
        <f t="shared" si="9"/>
        <v>290</v>
      </c>
      <c r="C51" s="1">
        <v>997.673</v>
      </c>
      <c r="D51" s="2"/>
      <c r="E51" s="1"/>
      <c r="F51" s="3">
        <f t="shared" si="10"/>
        <v>290</v>
      </c>
      <c r="G51" s="48">
        <v>-147.06100000000001</v>
      </c>
      <c r="H51" s="3">
        <f t="shared" si="10"/>
        <v>290</v>
      </c>
      <c r="I51" s="1">
        <v>19.146666666666601</v>
      </c>
      <c r="J51" s="3">
        <f t="shared" si="10"/>
        <v>290</v>
      </c>
      <c r="K51" s="1">
        <v>0.24488399999999999</v>
      </c>
      <c r="N51" s="30">
        <f t="shared" si="11"/>
        <v>290</v>
      </c>
      <c r="O51" s="21">
        <f t="shared" si="12"/>
        <v>99767.3</v>
      </c>
      <c r="P51" s="30">
        <f t="shared" si="13"/>
        <v>290</v>
      </c>
      <c r="Q51" s="17">
        <f t="shared" si="14"/>
        <v>-1.4706100000000001E-4</v>
      </c>
      <c r="R51" s="30">
        <f t="shared" si="4"/>
        <v>295</v>
      </c>
      <c r="S51" s="24">
        <f t="shared" si="5"/>
        <v>2.5980740883333304</v>
      </c>
      <c r="T51" s="30">
        <f t="shared" si="15"/>
        <v>290</v>
      </c>
      <c r="U51" s="49">
        <f t="shared" si="16"/>
        <v>0.24488399999999999</v>
      </c>
      <c r="V51" s="50">
        <f t="shared" si="7"/>
        <v>0.23850526519547305</v>
      </c>
      <c r="W51" s="54">
        <f t="shared" si="8"/>
        <v>2.6744628883974997E-2</v>
      </c>
    </row>
    <row r="52" spans="1:23" x14ac:dyDescent="0.6">
      <c r="B52" s="3">
        <f t="shared" si="9"/>
        <v>295</v>
      </c>
      <c r="C52" s="1">
        <v>997.22</v>
      </c>
      <c r="D52" s="2"/>
      <c r="E52" s="1"/>
      <c r="F52" s="3">
        <f t="shared" si="10"/>
        <v>295</v>
      </c>
      <c r="G52" s="48">
        <v>-150.31</v>
      </c>
      <c r="H52" s="3">
        <f t="shared" si="10"/>
        <v>295</v>
      </c>
      <c r="I52" s="1">
        <v>18.773333333333301</v>
      </c>
      <c r="J52" s="3">
        <f t="shared" si="10"/>
        <v>295</v>
      </c>
      <c r="K52" s="1">
        <v>0.26059399999999999</v>
      </c>
      <c r="N52" s="30">
        <f t="shared" si="11"/>
        <v>295</v>
      </c>
      <c r="O52" s="21">
        <f t="shared" si="12"/>
        <v>99722</v>
      </c>
      <c r="P52" s="30">
        <f t="shared" si="13"/>
        <v>295</v>
      </c>
      <c r="Q52" s="17">
        <f t="shared" si="14"/>
        <v>-1.5030999999999999E-4</v>
      </c>
      <c r="R52" s="30">
        <f t="shared" si="4"/>
        <v>300</v>
      </c>
      <c r="S52" s="24">
        <f t="shared" si="5"/>
        <v>2.5777674483333302</v>
      </c>
      <c r="T52" s="30">
        <f t="shared" si="15"/>
        <v>295</v>
      </c>
      <c r="U52" s="49">
        <f t="shared" si="16"/>
        <v>0.26059399999999999</v>
      </c>
      <c r="V52" s="50">
        <f t="shared" si="7"/>
        <v>0.25582160190251119</v>
      </c>
      <c r="W52" s="54">
        <f t="shared" si="8"/>
        <v>1.8655180258418724E-2</v>
      </c>
    </row>
    <row r="53" spans="1:23" x14ac:dyDescent="0.6">
      <c r="B53" s="3">
        <f t="shared" si="9"/>
        <v>300</v>
      </c>
      <c r="C53" s="48">
        <v>996.50900000000001</v>
      </c>
      <c r="D53" s="2"/>
      <c r="E53" s="1"/>
      <c r="F53" s="3">
        <f t="shared" si="10"/>
        <v>300</v>
      </c>
      <c r="G53" s="48">
        <v>-151.922</v>
      </c>
      <c r="H53" s="3">
        <f t="shared" si="10"/>
        <v>300</v>
      </c>
      <c r="I53" s="1">
        <v>18.453333333333301</v>
      </c>
      <c r="J53" s="3">
        <f t="shared" si="10"/>
        <v>300</v>
      </c>
      <c r="K53" s="1">
        <v>0.27260699999999999</v>
      </c>
      <c r="N53" s="30">
        <f t="shared" si="11"/>
        <v>300</v>
      </c>
      <c r="O53" s="21">
        <f t="shared" si="12"/>
        <v>99650.9</v>
      </c>
      <c r="P53" s="30">
        <f t="shared" si="13"/>
        <v>300</v>
      </c>
      <c r="Q53" s="17">
        <f t="shared" si="14"/>
        <v>-1.51922E-4</v>
      </c>
      <c r="R53" s="30"/>
      <c r="S53" s="24"/>
      <c r="T53" s="30">
        <f t="shared" si="15"/>
        <v>300</v>
      </c>
      <c r="U53" s="49">
        <f t="shared" si="16"/>
        <v>0.27260699999999999</v>
      </c>
      <c r="V53" s="50">
        <f>((O53*(Q53)^2)/S52)*T53</f>
        <v>0.26767023680382823</v>
      </c>
      <c r="W53" s="54">
        <f t="shared" si="8"/>
        <v>1.8443452118996007E-2</v>
      </c>
    </row>
    <row r="55" spans="1:23" x14ac:dyDescent="0.6">
      <c r="C55" t="s">
        <v>62</v>
      </c>
      <c r="D55" t="s">
        <v>63</v>
      </c>
      <c r="E55" t="s">
        <v>65</v>
      </c>
      <c r="F55" t="s">
        <v>64</v>
      </c>
      <c r="I55" t="s">
        <v>66</v>
      </c>
      <c r="J55" t="s">
        <v>67</v>
      </c>
    </row>
    <row r="56" spans="1:23" x14ac:dyDescent="0.6">
      <c r="A56" s="3"/>
      <c r="D56">
        <f>C9*B9*2.45*0.00000001*100</f>
        <v>0.78112468000000024</v>
      </c>
      <c r="H56">
        <v>79.981634527089099</v>
      </c>
      <c r="I56">
        <v>-34.756898817345501</v>
      </c>
      <c r="J56" s="4">
        <v>-36.085099999999997</v>
      </c>
    </row>
    <row r="57" spans="1:23" x14ac:dyDescent="0.6">
      <c r="A57" s="3"/>
      <c r="B57">
        <v>84.992570579494696</v>
      </c>
      <c r="C57">
        <f>I10/10</f>
        <v>6.4373333333333305</v>
      </c>
      <c r="D57">
        <f t="shared" ref="D57:D100" si="17">C10*B10*2.45*0.00000001*100</f>
        <v>0.78743281750000027</v>
      </c>
      <c r="E57">
        <f>C57+D57</f>
        <v>7.2247661508333305</v>
      </c>
      <c r="F57" s="22">
        <f>S10</f>
        <v>6.8473775266666603</v>
      </c>
      <c r="H57">
        <v>85.123966942148698</v>
      </c>
      <c r="I57">
        <v>-37.910643889618797</v>
      </c>
      <c r="J57" s="4">
        <v>-36.878100000000003</v>
      </c>
    </row>
    <row r="58" spans="1:23" x14ac:dyDescent="0.6">
      <c r="A58" s="2"/>
      <c r="B58">
        <v>89.747399702823103</v>
      </c>
      <c r="C58">
        <f t="shared" ref="C58:C100" si="18">I11/10</f>
        <v>6.0586666666666602</v>
      </c>
      <c r="D58">
        <f t="shared" si="17"/>
        <v>0.78871086000000001</v>
      </c>
      <c r="E58">
        <f t="shared" ref="E58:E100" si="19">C58+D58</f>
        <v>6.8473775266666603</v>
      </c>
      <c r="F58" s="22">
        <f t="shared" ref="F58:F100" si="20">S11</f>
        <v>6.6889866150000001</v>
      </c>
      <c r="H58">
        <v>90.082644628099203</v>
      </c>
      <c r="I58">
        <v>-40.0131406044678</v>
      </c>
      <c r="J58" s="1">
        <v>-40.122399999999999</v>
      </c>
    </row>
    <row r="59" spans="1:23" x14ac:dyDescent="0.6">
      <c r="A59" s="2"/>
      <c r="B59">
        <v>95.096582466567497</v>
      </c>
      <c r="C59">
        <f t="shared" si="18"/>
        <v>5.9039999999999999</v>
      </c>
      <c r="D59">
        <f t="shared" si="17"/>
        <v>0.78498661500000011</v>
      </c>
      <c r="E59">
        <f t="shared" si="19"/>
        <v>6.6889866150000001</v>
      </c>
      <c r="F59" s="22">
        <f t="shared" si="20"/>
        <v>6.3604959666666598</v>
      </c>
      <c r="H59">
        <v>95.224977043158901</v>
      </c>
      <c r="I59">
        <v>-42.3784494086728</v>
      </c>
      <c r="J59" s="1">
        <v>-42.550400000000003</v>
      </c>
    </row>
    <row r="60" spans="1:23" x14ac:dyDescent="0.6">
      <c r="A60" s="2"/>
      <c r="B60">
        <v>99.999999999999901</v>
      </c>
      <c r="C60">
        <f t="shared" si="18"/>
        <v>5.5786666666666598</v>
      </c>
      <c r="D60">
        <f t="shared" si="17"/>
        <v>0.78182930000000006</v>
      </c>
      <c r="E60">
        <f t="shared" si="19"/>
        <v>6.3604959666666598</v>
      </c>
      <c r="F60" s="22">
        <f t="shared" si="20"/>
        <v>6.1928785491666609</v>
      </c>
      <c r="H60">
        <v>100.18365472910899</v>
      </c>
      <c r="I60">
        <v>-45.006570302233897</v>
      </c>
      <c r="J60" s="1">
        <v>-44.164400000000001</v>
      </c>
    </row>
    <row r="61" spans="1:23" x14ac:dyDescent="0.6">
      <c r="A61" s="2"/>
      <c r="B61">
        <v>104.90341753343201</v>
      </c>
      <c r="C61">
        <f t="shared" si="18"/>
        <v>5.4186666666666605</v>
      </c>
      <c r="D61">
        <f t="shared" si="17"/>
        <v>0.77421188250000017</v>
      </c>
      <c r="E61">
        <f t="shared" si="19"/>
        <v>6.1928785491666609</v>
      </c>
      <c r="F61" s="22">
        <f t="shared" si="20"/>
        <v>5.93776760333333</v>
      </c>
      <c r="H61">
        <v>105.142332415059</v>
      </c>
      <c r="I61">
        <v>-46.846254927726598</v>
      </c>
      <c r="J61" s="1">
        <v>-47.411099999999998</v>
      </c>
    </row>
    <row r="62" spans="1:23" x14ac:dyDescent="0.6">
      <c r="A62" s="2"/>
      <c r="B62">
        <v>109.95542347696799</v>
      </c>
      <c r="C62">
        <f t="shared" si="18"/>
        <v>5.1573333333333302</v>
      </c>
      <c r="D62">
        <f t="shared" si="17"/>
        <v>0.7804342700000001</v>
      </c>
      <c r="E62">
        <f t="shared" si="19"/>
        <v>5.93776760333333</v>
      </c>
      <c r="F62" s="22">
        <f t="shared" si="20"/>
        <v>5.7918904849999997</v>
      </c>
      <c r="H62">
        <v>110.10101010101</v>
      </c>
      <c r="I62">
        <v>-49.474375821287701</v>
      </c>
      <c r="J62" s="1">
        <v>-48.2087</v>
      </c>
    </row>
    <row r="63" spans="1:23" x14ac:dyDescent="0.6">
      <c r="A63" s="2"/>
      <c r="B63">
        <v>114.85884101040099</v>
      </c>
      <c r="C63">
        <f t="shared" si="18"/>
        <v>5.008</v>
      </c>
      <c r="D63">
        <f t="shared" si="17"/>
        <v>0.78389048500000003</v>
      </c>
      <c r="E63">
        <f t="shared" si="19"/>
        <v>5.7918904849999997</v>
      </c>
      <c r="F63" s="22">
        <f t="shared" si="20"/>
        <v>5.5365625200000004</v>
      </c>
      <c r="H63">
        <v>115.05968778696</v>
      </c>
      <c r="I63">
        <v>-52.365308804204901</v>
      </c>
      <c r="J63" s="1">
        <v>-52.269399999999997</v>
      </c>
    </row>
    <row r="64" spans="1:23" x14ac:dyDescent="0.6">
      <c r="A64" s="2"/>
      <c r="B64">
        <v>119.910846953937</v>
      </c>
      <c r="C64">
        <f t="shared" si="18"/>
        <v>4.7520000000000007</v>
      </c>
      <c r="D64">
        <f t="shared" si="17"/>
        <v>0.78456252000000015</v>
      </c>
      <c r="E64">
        <f t="shared" si="19"/>
        <v>5.5365625200000004</v>
      </c>
      <c r="F64" s="22">
        <f t="shared" si="20"/>
        <v>5.4315046250000005</v>
      </c>
      <c r="H64">
        <v>120.01836547291001</v>
      </c>
      <c r="I64">
        <v>-54.204993429697701</v>
      </c>
      <c r="J64" s="1">
        <v>-53.064700000000002</v>
      </c>
    </row>
    <row r="65" spans="1:10" x14ac:dyDescent="0.6">
      <c r="A65" s="2"/>
      <c r="B65">
        <v>124.96285289747399</v>
      </c>
      <c r="C65">
        <f t="shared" si="18"/>
        <v>4.6560000000000006</v>
      </c>
      <c r="D65">
        <f t="shared" si="17"/>
        <v>0.77550462500000006</v>
      </c>
      <c r="E65">
        <f t="shared" si="19"/>
        <v>5.4315046250000005</v>
      </c>
      <c r="F65" s="22">
        <f t="shared" si="20"/>
        <v>5.2609748416666609</v>
      </c>
      <c r="H65">
        <v>125.16069788797</v>
      </c>
      <c r="I65">
        <v>-56.833114323258798</v>
      </c>
      <c r="J65" s="1">
        <v>-56.306699999999999</v>
      </c>
    </row>
    <row r="66" spans="1:10" x14ac:dyDescent="0.6">
      <c r="A66" s="2"/>
      <c r="B66">
        <v>130.01485884101001</v>
      </c>
      <c r="C66">
        <f t="shared" si="18"/>
        <v>4.4906666666666606</v>
      </c>
      <c r="D66">
        <f t="shared" si="17"/>
        <v>0.77030817500000015</v>
      </c>
      <c r="E66">
        <f t="shared" si="19"/>
        <v>5.2609748416666609</v>
      </c>
      <c r="F66" s="22">
        <f t="shared" si="20"/>
        <v>5.0609958041666605</v>
      </c>
      <c r="H66">
        <v>130.11937557392099</v>
      </c>
      <c r="I66">
        <v>-59.724047306176097</v>
      </c>
      <c r="J66" s="1">
        <v>-59.551000000000002</v>
      </c>
    </row>
    <row r="67" spans="1:10" x14ac:dyDescent="0.6">
      <c r="A67" s="2"/>
      <c r="B67">
        <v>134.918276374442</v>
      </c>
      <c r="C67">
        <f t="shared" si="18"/>
        <v>4.2986666666666604</v>
      </c>
      <c r="D67">
        <f t="shared" si="17"/>
        <v>0.76232913750000009</v>
      </c>
      <c r="E67">
        <f t="shared" si="19"/>
        <v>5.0609958041666605</v>
      </c>
      <c r="F67" s="22">
        <f t="shared" si="20"/>
        <v>4.9566564433333298</v>
      </c>
      <c r="H67">
        <v>135.07805325987101</v>
      </c>
      <c r="I67">
        <v>-62.089356110380997</v>
      </c>
      <c r="J67" s="1">
        <v>-61.164999999999999</v>
      </c>
    </row>
    <row r="68" spans="1:10" x14ac:dyDescent="0.6">
      <c r="A68" s="2"/>
      <c r="B68">
        <v>139.97028231797901</v>
      </c>
      <c r="C68">
        <f t="shared" si="18"/>
        <v>4.1973333333333303</v>
      </c>
      <c r="D68">
        <f t="shared" si="17"/>
        <v>0.75932310999999997</v>
      </c>
      <c r="E68">
        <f t="shared" si="19"/>
        <v>4.9566564433333298</v>
      </c>
      <c r="F68" s="22">
        <f t="shared" si="20"/>
        <v>4.8048129116666605</v>
      </c>
      <c r="H68">
        <v>140.03673094582101</v>
      </c>
      <c r="I68">
        <v>-64.717477003942193</v>
      </c>
      <c r="J68" s="1">
        <v>-63.595300000000002</v>
      </c>
    </row>
    <row r="69" spans="1:10" x14ac:dyDescent="0.6">
      <c r="A69" s="2"/>
      <c r="B69">
        <v>145.022288261515</v>
      </c>
      <c r="C69">
        <f t="shared" si="18"/>
        <v>4.0426666666666602</v>
      </c>
      <c r="D69">
        <f t="shared" si="17"/>
        <v>0.76214624500000017</v>
      </c>
      <c r="E69">
        <f t="shared" si="19"/>
        <v>4.8048129116666605</v>
      </c>
      <c r="F69" s="22">
        <f t="shared" si="20"/>
        <v>4.6559500083333303</v>
      </c>
      <c r="H69">
        <v>144.99540863177199</v>
      </c>
      <c r="I69">
        <v>-67.345597897503197</v>
      </c>
      <c r="J69" s="1">
        <v>-67.653599999999997</v>
      </c>
    </row>
    <row r="70" spans="1:10" x14ac:dyDescent="0.6">
      <c r="A70" s="2"/>
      <c r="B70">
        <v>149.92570579494799</v>
      </c>
      <c r="C70">
        <f t="shared" si="18"/>
        <v>3.90933333333333</v>
      </c>
      <c r="D70">
        <f t="shared" si="17"/>
        <v>0.74661667500000006</v>
      </c>
      <c r="E70">
        <f t="shared" si="19"/>
        <v>4.6559500083333303</v>
      </c>
      <c r="F70" s="22">
        <f t="shared" si="20"/>
        <v>4.5055327949999899</v>
      </c>
      <c r="H70">
        <v>150.13774104683199</v>
      </c>
      <c r="I70">
        <v>-70.236530880420403</v>
      </c>
      <c r="J70" s="1">
        <v>-69.27</v>
      </c>
    </row>
    <row r="71" spans="1:10" x14ac:dyDescent="0.6">
      <c r="A71" s="2"/>
      <c r="B71">
        <v>154.82912332838001</v>
      </c>
      <c r="C71">
        <f t="shared" si="18"/>
        <v>3.75999999999999</v>
      </c>
      <c r="D71">
        <f t="shared" si="17"/>
        <v>0.74553279500000014</v>
      </c>
      <c r="E71">
        <f t="shared" si="19"/>
        <v>4.5055327949999899</v>
      </c>
      <c r="F71" s="22">
        <f t="shared" si="20"/>
        <v>4.3658788799999897</v>
      </c>
      <c r="H71">
        <v>154.912764003673</v>
      </c>
      <c r="I71">
        <v>-72.601839684625403</v>
      </c>
      <c r="J71" s="1">
        <v>-71.697999999999993</v>
      </c>
    </row>
    <row r="72" spans="1:10" x14ac:dyDescent="0.6">
      <c r="A72" s="2"/>
      <c r="B72">
        <v>159.881129271916</v>
      </c>
      <c r="C72">
        <f t="shared" si="18"/>
        <v>3.6319999999999899</v>
      </c>
      <c r="D72">
        <f t="shared" si="17"/>
        <v>0.73387888000000012</v>
      </c>
      <c r="E72">
        <f t="shared" si="19"/>
        <v>4.3658788799999897</v>
      </c>
      <c r="F72" s="22">
        <f t="shared" si="20"/>
        <v>4.2743383699999997</v>
      </c>
      <c r="H72">
        <v>160.05509641873201</v>
      </c>
      <c r="I72">
        <v>-75.229960578186393</v>
      </c>
      <c r="J72" s="1">
        <v>-74.125900000000001</v>
      </c>
    </row>
    <row r="73" spans="1:10" x14ac:dyDescent="0.6">
      <c r="A73" s="2"/>
      <c r="B73">
        <v>164.93313521545301</v>
      </c>
      <c r="C73">
        <f t="shared" si="18"/>
        <v>3.536</v>
      </c>
      <c r="D73">
        <f t="shared" si="17"/>
        <v>0.73833837000000013</v>
      </c>
      <c r="E73">
        <f t="shared" si="19"/>
        <v>4.2743383700000006</v>
      </c>
      <c r="F73" s="22">
        <f t="shared" si="20"/>
        <v>4.1737748683333296</v>
      </c>
      <c r="H73">
        <v>165.01377410468299</v>
      </c>
      <c r="I73">
        <v>-77.858081471747695</v>
      </c>
      <c r="J73" s="1">
        <v>-76.551599999999993</v>
      </c>
    </row>
    <row r="74" spans="1:10" x14ac:dyDescent="0.6">
      <c r="A74" s="2"/>
      <c r="B74">
        <v>169.836552748885</v>
      </c>
      <c r="C74">
        <f t="shared" si="18"/>
        <v>3.4133333333333296</v>
      </c>
      <c r="D74">
        <f t="shared" si="17"/>
        <v>0.760441535</v>
      </c>
      <c r="E74">
        <f t="shared" si="19"/>
        <v>4.1737748683333296</v>
      </c>
      <c r="F74" s="22">
        <f t="shared" si="20"/>
        <v>4.0833919208333294</v>
      </c>
      <c r="H74">
        <v>170.156106519742</v>
      </c>
      <c r="I74">
        <v>-80.486202365308799</v>
      </c>
      <c r="J74" s="1">
        <v>-80.614599999999996</v>
      </c>
    </row>
    <row r="75" spans="1:10" x14ac:dyDescent="0.6">
      <c r="A75" s="2"/>
      <c r="B75">
        <v>174.88855869242201</v>
      </c>
      <c r="C75">
        <f t="shared" si="18"/>
        <v>3.3493333333333295</v>
      </c>
      <c r="D75">
        <f t="shared" si="17"/>
        <v>0.73405858750000008</v>
      </c>
      <c r="E75">
        <f t="shared" si="19"/>
        <v>4.0833919208333294</v>
      </c>
      <c r="F75" s="22">
        <f t="shared" si="20"/>
        <v>3.9302050333333298</v>
      </c>
      <c r="H75">
        <v>175.11478420569301</v>
      </c>
      <c r="I75">
        <v>-83.377135348226005</v>
      </c>
      <c r="J75" s="1">
        <v>-83.858900000000006</v>
      </c>
    </row>
    <row r="76" spans="1:10" x14ac:dyDescent="0.6">
      <c r="A76" s="2"/>
      <c r="B76">
        <v>179.791976225854</v>
      </c>
      <c r="C76">
        <f t="shared" si="18"/>
        <v>3.2053333333333298</v>
      </c>
      <c r="D76">
        <f t="shared" si="17"/>
        <v>0.72487170000000012</v>
      </c>
      <c r="E76">
        <f t="shared" si="19"/>
        <v>3.9302050333333298</v>
      </c>
      <c r="F76" s="22">
        <f t="shared" si="20"/>
        <v>3.8659503349999902</v>
      </c>
      <c r="H76">
        <v>180.07346189164301</v>
      </c>
      <c r="I76">
        <v>-86.005256241787094</v>
      </c>
      <c r="J76" s="1">
        <v>-87.103200000000001</v>
      </c>
    </row>
    <row r="77" spans="1:10" x14ac:dyDescent="0.6">
      <c r="A77" s="2"/>
      <c r="B77">
        <v>185.14115898959801</v>
      </c>
      <c r="C77">
        <f t="shared" si="18"/>
        <v>3.1519999999999899</v>
      </c>
      <c r="D77">
        <f t="shared" si="17"/>
        <v>0.71395033500000016</v>
      </c>
      <c r="E77">
        <f t="shared" si="19"/>
        <v>3.8659503349999902</v>
      </c>
      <c r="F77" s="22">
        <f t="shared" si="20"/>
        <v>3.8106396066666601</v>
      </c>
      <c r="H77">
        <v>185.03213957759399</v>
      </c>
      <c r="I77">
        <v>-88.633377135348198</v>
      </c>
      <c r="J77" s="1">
        <v>-89.531199999999998</v>
      </c>
    </row>
    <row r="78" spans="1:10" x14ac:dyDescent="0.6">
      <c r="A78" s="2"/>
      <c r="B78">
        <v>190.044576523031</v>
      </c>
      <c r="C78">
        <f t="shared" si="18"/>
        <v>3.0986666666666602</v>
      </c>
      <c r="D78">
        <f t="shared" si="17"/>
        <v>0.71197294000000011</v>
      </c>
      <c r="E78">
        <f t="shared" si="19"/>
        <v>3.8106396066666601</v>
      </c>
      <c r="F78" s="22">
        <f t="shared" si="20"/>
        <v>3.7223364249999999</v>
      </c>
      <c r="H78">
        <v>189.99081726354399</v>
      </c>
      <c r="I78">
        <v>-91.787122207621493</v>
      </c>
      <c r="J78" s="1">
        <v>-91.954499999999996</v>
      </c>
    </row>
    <row r="79" spans="1:10" x14ac:dyDescent="0.6">
      <c r="A79" s="2"/>
      <c r="B79">
        <v>195.09658246656701</v>
      </c>
      <c r="C79">
        <f t="shared" si="18"/>
        <v>2.992</v>
      </c>
      <c r="D79">
        <f t="shared" si="17"/>
        <v>0.73033642500000007</v>
      </c>
      <c r="E79">
        <f t="shared" si="19"/>
        <v>3.7223364249999999</v>
      </c>
      <c r="F79" s="22">
        <f t="shared" si="20"/>
        <v>3.6333023666666602</v>
      </c>
      <c r="H79">
        <v>194.94949494949401</v>
      </c>
      <c r="I79">
        <v>-94.6780551905387</v>
      </c>
      <c r="J79" s="1">
        <v>-95.2012</v>
      </c>
    </row>
    <row r="80" spans="1:10" x14ac:dyDescent="0.6">
      <c r="A80" s="2"/>
      <c r="B80">
        <v>200</v>
      </c>
      <c r="C80">
        <f t="shared" si="18"/>
        <v>2.9066666666666601</v>
      </c>
      <c r="D80">
        <f t="shared" si="17"/>
        <v>0.72663570000000011</v>
      </c>
      <c r="E80">
        <f t="shared" si="19"/>
        <v>3.6333023666666602</v>
      </c>
      <c r="F80" s="22">
        <f t="shared" si="20"/>
        <v>3.59717952749999</v>
      </c>
      <c r="H80">
        <v>200.09182736455401</v>
      </c>
      <c r="I80">
        <v>-97.306176084099803</v>
      </c>
      <c r="J80" s="1">
        <v>-96.817499999999995</v>
      </c>
    </row>
    <row r="81" spans="1:10" x14ac:dyDescent="0.6">
      <c r="A81" s="2"/>
      <c r="B81">
        <v>205.05200594353599</v>
      </c>
      <c r="C81">
        <f t="shared" si="18"/>
        <v>2.8639999999999901</v>
      </c>
      <c r="D81">
        <f t="shared" si="17"/>
        <v>0.73317952750000015</v>
      </c>
      <c r="E81">
        <f t="shared" si="19"/>
        <v>3.59717952749999</v>
      </c>
      <c r="F81" s="22">
        <f t="shared" si="20"/>
        <v>3.5158752999999998</v>
      </c>
      <c r="H81">
        <v>205.050505050505</v>
      </c>
      <c r="I81">
        <v>-100.197109067017</v>
      </c>
      <c r="J81" s="1">
        <v>-98.429199999999994</v>
      </c>
    </row>
    <row r="82" spans="1:10" x14ac:dyDescent="0.6">
      <c r="A82" s="2"/>
      <c r="B82">
        <v>209.95542347696801</v>
      </c>
      <c r="C82">
        <f t="shared" si="18"/>
        <v>2.8</v>
      </c>
      <c r="D82">
        <f t="shared" si="17"/>
        <v>0.71587529999999999</v>
      </c>
      <c r="E82">
        <f t="shared" si="19"/>
        <v>3.5158752999999998</v>
      </c>
      <c r="F82" s="22">
        <f t="shared" si="20"/>
        <v>3.4472811016666602</v>
      </c>
      <c r="H82">
        <v>210.00918273645499</v>
      </c>
      <c r="I82">
        <v>-103.613666228646</v>
      </c>
      <c r="J82" s="1">
        <v>-102.49</v>
      </c>
    </row>
    <row r="83" spans="1:10" x14ac:dyDescent="0.6">
      <c r="A83" s="2"/>
      <c r="B83">
        <v>214.85884101040099</v>
      </c>
      <c r="C83">
        <f t="shared" si="18"/>
        <v>2.7146666666666599</v>
      </c>
      <c r="D83">
        <f t="shared" si="17"/>
        <v>0.73261443500000012</v>
      </c>
      <c r="E83">
        <f t="shared" si="19"/>
        <v>3.4472811016666602</v>
      </c>
      <c r="F83" s="22">
        <f t="shared" si="20"/>
        <v>3.34358393666666</v>
      </c>
      <c r="H83">
        <v>214.96786042240501</v>
      </c>
      <c r="I83">
        <v>-105.71616294349499</v>
      </c>
      <c r="J83" s="1">
        <v>-104.101</v>
      </c>
    </row>
    <row r="84" spans="1:10" x14ac:dyDescent="0.6">
      <c r="A84" s="2"/>
      <c r="B84">
        <v>219.91084695393701</v>
      </c>
      <c r="C84">
        <f t="shared" si="18"/>
        <v>2.6186666666666598</v>
      </c>
      <c r="D84">
        <f t="shared" si="17"/>
        <v>0.72491727000000017</v>
      </c>
      <c r="E84">
        <f t="shared" si="19"/>
        <v>3.34358393666666</v>
      </c>
      <c r="F84" s="22">
        <f t="shared" si="20"/>
        <v>3.3419645583333302</v>
      </c>
      <c r="H84">
        <v>220.11019283746501</v>
      </c>
      <c r="I84">
        <v>-108.344283837056</v>
      </c>
      <c r="J84" s="1">
        <v>-108.164</v>
      </c>
    </row>
    <row r="85" spans="1:10" x14ac:dyDescent="0.6">
      <c r="A85" s="2"/>
      <c r="B85">
        <v>224.96285289747399</v>
      </c>
      <c r="C85">
        <f t="shared" si="18"/>
        <v>2.6133333333333302</v>
      </c>
      <c r="D85">
        <f t="shared" si="17"/>
        <v>0.7286312250000001</v>
      </c>
      <c r="E85">
        <f t="shared" si="19"/>
        <v>3.3419645583333302</v>
      </c>
      <c r="F85" s="22">
        <f t="shared" si="20"/>
        <v>3.2556185983333301</v>
      </c>
      <c r="H85">
        <v>225.068870523415</v>
      </c>
      <c r="I85">
        <v>-112.286465177398</v>
      </c>
      <c r="J85" s="1">
        <v>-109.77800000000001</v>
      </c>
    </row>
    <row r="86" spans="1:10" x14ac:dyDescent="0.6">
      <c r="A86" s="2"/>
      <c r="B86">
        <v>229.86627043090601</v>
      </c>
      <c r="C86">
        <f t="shared" si="18"/>
        <v>2.5493333333333301</v>
      </c>
      <c r="D86">
        <f t="shared" si="17"/>
        <v>0.70628526500000011</v>
      </c>
      <c r="E86">
        <f t="shared" si="19"/>
        <v>3.2556185983333301</v>
      </c>
      <c r="F86" s="22">
        <f t="shared" si="20"/>
        <v>3.2013456600000003</v>
      </c>
      <c r="H86">
        <v>230.02754820936599</v>
      </c>
      <c r="I86">
        <v>-115.440210249671</v>
      </c>
      <c r="J86" s="1">
        <v>-113.02500000000001</v>
      </c>
    </row>
    <row r="87" spans="1:10" x14ac:dyDescent="0.6">
      <c r="A87" s="2"/>
      <c r="B87">
        <v>235.066864784546</v>
      </c>
      <c r="C87">
        <f t="shared" si="18"/>
        <v>2.48</v>
      </c>
      <c r="D87">
        <f t="shared" si="17"/>
        <v>0.72134566000000022</v>
      </c>
      <c r="E87">
        <f t="shared" si="19"/>
        <v>3.2013456600000003</v>
      </c>
      <c r="F87" s="22">
        <f t="shared" si="20"/>
        <v>3.0910459599999998</v>
      </c>
      <c r="H87">
        <v>234.802571166207</v>
      </c>
      <c r="I87">
        <v>-117.54270696451999</v>
      </c>
      <c r="J87" s="1">
        <v>-115.453</v>
      </c>
    </row>
    <row r="88" spans="1:10" x14ac:dyDescent="0.6">
      <c r="A88" s="2"/>
      <c r="B88">
        <v>239.97028231797901</v>
      </c>
      <c r="C88">
        <f t="shared" si="18"/>
        <v>2.3679999999999999</v>
      </c>
      <c r="D88">
        <f t="shared" si="17"/>
        <v>0.72304596000000021</v>
      </c>
      <c r="E88">
        <f t="shared" si="19"/>
        <v>3.0910459600000002</v>
      </c>
      <c r="F88" s="22">
        <f t="shared" si="20"/>
        <v>3.07905258833333</v>
      </c>
      <c r="H88">
        <v>239.944903581267</v>
      </c>
      <c r="I88">
        <v>-120.433639947437</v>
      </c>
      <c r="J88" s="1">
        <v>-118.69499999999999</v>
      </c>
    </row>
    <row r="89" spans="1:10" x14ac:dyDescent="0.6">
      <c r="A89" s="2"/>
      <c r="B89">
        <v>245.022288261515</v>
      </c>
      <c r="C89">
        <f t="shared" si="18"/>
        <v>2.3413333333333299</v>
      </c>
      <c r="D89">
        <f t="shared" si="17"/>
        <v>0.73771925500000013</v>
      </c>
      <c r="E89">
        <f t="shared" si="19"/>
        <v>3.07905258833333</v>
      </c>
      <c r="F89" s="22">
        <f t="shared" si="20"/>
        <v>2.9668491249999902</v>
      </c>
      <c r="H89">
        <v>245.087235996326</v>
      </c>
      <c r="I89">
        <v>-123.850197109066</v>
      </c>
      <c r="J89" s="1">
        <v>-121.94199999999999</v>
      </c>
    </row>
    <row r="90" spans="1:10" x14ac:dyDescent="0.6">
      <c r="A90" s="2"/>
      <c r="B90">
        <v>249.77711738484399</v>
      </c>
      <c r="C90">
        <f t="shared" si="18"/>
        <v>2.25599999999999</v>
      </c>
      <c r="D90">
        <f t="shared" si="17"/>
        <v>0.71084912500000008</v>
      </c>
      <c r="E90">
        <f t="shared" si="19"/>
        <v>2.9668491249999902</v>
      </c>
      <c r="F90" s="22">
        <f t="shared" si="20"/>
        <v>2.9434079041666599</v>
      </c>
      <c r="H90">
        <v>249.86225895316801</v>
      </c>
      <c r="I90">
        <v>-126.215505913272</v>
      </c>
      <c r="J90" s="1">
        <v>-125.18600000000001</v>
      </c>
    </row>
    <row r="91" spans="1:10" x14ac:dyDescent="0.6">
      <c r="A91" s="2"/>
      <c r="B91">
        <v>254.977711738484</v>
      </c>
      <c r="C91">
        <f t="shared" si="18"/>
        <v>2.2186666666666599</v>
      </c>
      <c r="D91">
        <f t="shared" si="17"/>
        <v>0.72474123750000008</v>
      </c>
      <c r="E91">
        <f t="shared" si="19"/>
        <v>2.9434079041666599</v>
      </c>
      <c r="F91" s="22">
        <f t="shared" si="20"/>
        <v>2.9199157233333302</v>
      </c>
      <c r="H91">
        <v>254.820936639118</v>
      </c>
      <c r="I91">
        <v>-129.632063074901</v>
      </c>
      <c r="J91" s="1">
        <v>-127.616</v>
      </c>
    </row>
    <row r="92" spans="1:10" x14ac:dyDescent="0.6">
      <c r="A92" s="2"/>
      <c r="B92">
        <v>260.02971768202002</v>
      </c>
      <c r="C92">
        <f t="shared" si="18"/>
        <v>2.1813333333333302</v>
      </c>
      <c r="D92">
        <f t="shared" si="17"/>
        <v>0.73858239000000014</v>
      </c>
      <c r="E92">
        <f t="shared" si="19"/>
        <v>2.9199157233333306</v>
      </c>
      <c r="F92" s="22">
        <f t="shared" si="20"/>
        <v>2.8564485058333302</v>
      </c>
      <c r="H92">
        <v>259.963269054178</v>
      </c>
      <c r="I92">
        <v>-131.47174770039399</v>
      </c>
      <c r="J92" s="1">
        <v>-130.04</v>
      </c>
    </row>
    <row r="93" spans="1:10" x14ac:dyDescent="0.6">
      <c r="A93" s="2"/>
      <c r="B93">
        <v>264.93313521545298</v>
      </c>
      <c r="C93">
        <f t="shared" si="18"/>
        <v>2.1333333333333302</v>
      </c>
      <c r="D93">
        <f t="shared" si="17"/>
        <v>0.72311517250000001</v>
      </c>
      <c r="E93">
        <f t="shared" si="19"/>
        <v>2.8564485058333302</v>
      </c>
      <c r="F93" s="22">
        <f t="shared" si="20"/>
        <v>2.8109955466666596</v>
      </c>
      <c r="H93">
        <v>264.73829201101898</v>
      </c>
      <c r="I93">
        <v>-134.625492772667</v>
      </c>
      <c r="J93" s="1">
        <v>-133.28399999999999</v>
      </c>
    </row>
    <row r="94" spans="1:10" x14ac:dyDescent="0.6">
      <c r="A94" s="2"/>
      <c r="B94">
        <v>269.83655274888503</v>
      </c>
      <c r="C94">
        <f t="shared" si="18"/>
        <v>2.0746666666666598</v>
      </c>
      <c r="D94">
        <f t="shared" si="17"/>
        <v>0.73632888000000007</v>
      </c>
      <c r="E94">
        <f t="shared" si="19"/>
        <v>2.8109955466666596</v>
      </c>
      <c r="F94" s="22">
        <f t="shared" si="20"/>
        <v>2.7503335999999905</v>
      </c>
      <c r="H94">
        <v>269.88062442607901</v>
      </c>
      <c r="I94">
        <v>-137.77923784494001</v>
      </c>
      <c r="J94" s="1">
        <v>-135.714</v>
      </c>
    </row>
    <row r="95" spans="1:10" x14ac:dyDescent="0.6">
      <c r="A95" s="2"/>
      <c r="B95">
        <v>274.88855869242201</v>
      </c>
      <c r="C95">
        <f t="shared" si="18"/>
        <v>2.0159999999999902</v>
      </c>
      <c r="D95">
        <f t="shared" si="17"/>
        <v>0.73433360000000003</v>
      </c>
      <c r="E95">
        <f t="shared" si="19"/>
        <v>2.7503335999999905</v>
      </c>
      <c r="F95" s="22">
        <f t="shared" si="20"/>
        <v>2.7157219000000001</v>
      </c>
      <c r="H95">
        <v>275.02295684113801</v>
      </c>
      <c r="I95">
        <v>-140.40735873850201</v>
      </c>
      <c r="J95" s="1">
        <v>-138.96299999999999</v>
      </c>
    </row>
    <row r="96" spans="1:10" x14ac:dyDescent="0.6">
      <c r="A96" s="2"/>
      <c r="B96">
        <v>279.94056463595803</v>
      </c>
      <c r="C96">
        <f t="shared" si="18"/>
        <v>1.984</v>
      </c>
      <c r="D96">
        <f t="shared" si="17"/>
        <v>0.73172190000000004</v>
      </c>
      <c r="E96">
        <f t="shared" si="19"/>
        <v>2.7157219000000001</v>
      </c>
      <c r="F96" s="22">
        <f t="shared" si="20"/>
        <v>2.7070919391666601</v>
      </c>
      <c r="H96">
        <v>279.981634527089</v>
      </c>
      <c r="I96">
        <v>-142.77266754270599</v>
      </c>
      <c r="J96" s="1">
        <v>-141.39099999999999</v>
      </c>
    </row>
    <row r="97" spans="1:10" x14ac:dyDescent="0.6">
      <c r="A97" s="2"/>
      <c r="B97">
        <v>284.84398216939002</v>
      </c>
      <c r="C97">
        <f t="shared" si="18"/>
        <v>1.9626666666666601</v>
      </c>
      <c r="D97">
        <f t="shared" si="17"/>
        <v>0.74442527250000023</v>
      </c>
      <c r="E97">
        <f t="shared" si="19"/>
        <v>2.7070919391666601</v>
      </c>
      <c r="F97" s="22">
        <f t="shared" si="20"/>
        <v>2.6235133331666605</v>
      </c>
      <c r="H97">
        <v>284.75665748392998</v>
      </c>
      <c r="I97">
        <v>-146.71484888304801</v>
      </c>
      <c r="J97" s="1">
        <v>-145.447</v>
      </c>
    </row>
    <row r="98" spans="1:10" x14ac:dyDescent="0.6">
      <c r="A98" s="2"/>
      <c r="B98">
        <v>289.895988112927</v>
      </c>
      <c r="C98">
        <f t="shared" si="18"/>
        <v>1.9146666666666601</v>
      </c>
      <c r="D98">
        <f t="shared" si="17"/>
        <v>0.70884666650000006</v>
      </c>
      <c r="E98">
        <f t="shared" si="19"/>
        <v>2.62351333316666</v>
      </c>
      <c r="F98" s="22">
        <f t="shared" si="20"/>
        <v>2.5980740883333304</v>
      </c>
      <c r="H98">
        <v>289.89898989899001</v>
      </c>
      <c r="I98">
        <v>-148.817345597897</v>
      </c>
      <c r="J98" s="1">
        <v>-147.06100000000001</v>
      </c>
    </row>
    <row r="99" spans="1:10" x14ac:dyDescent="0.6">
      <c r="A99" s="2"/>
      <c r="B99">
        <v>294.94799405646302</v>
      </c>
      <c r="C99">
        <f t="shared" si="18"/>
        <v>1.8773333333333302</v>
      </c>
      <c r="D99">
        <f t="shared" si="17"/>
        <v>0.72074075500000012</v>
      </c>
      <c r="E99">
        <f t="shared" si="19"/>
        <v>2.5980740883333304</v>
      </c>
      <c r="F99" s="22">
        <f t="shared" si="20"/>
        <v>2.5777674483333302</v>
      </c>
      <c r="H99">
        <v>294.85766758493997</v>
      </c>
      <c r="I99">
        <v>-151.44546649145801</v>
      </c>
      <c r="J99" s="1">
        <v>-150.31</v>
      </c>
    </row>
    <row r="100" spans="1:10" x14ac:dyDescent="0.6">
      <c r="A100" s="2"/>
      <c r="B100">
        <v>300</v>
      </c>
      <c r="C100">
        <f t="shared" si="18"/>
        <v>1.8453333333333302</v>
      </c>
      <c r="D100">
        <f t="shared" si="17"/>
        <v>0.73243411500000011</v>
      </c>
      <c r="E100">
        <f t="shared" si="19"/>
        <v>2.5777674483333302</v>
      </c>
      <c r="F100" s="22">
        <f t="shared" si="20"/>
        <v>0</v>
      </c>
      <c r="H100">
        <v>300</v>
      </c>
      <c r="I100">
        <v>-154.59921156373099</v>
      </c>
      <c r="J100" s="1">
        <v>-151.922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327.14299999999997</v>
      </c>
      <c r="E9" s="47">
        <v>0.39303100000000002</v>
      </c>
      <c r="F9" s="47">
        <v>327.02199999999999</v>
      </c>
      <c r="G9" s="47">
        <v>-63.468000000000004</v>
      </c>
      <c r="H9" s="47">
        <v>326.56099999999998</v>
      </c>
      <c r="I9" s="47">
        <v>3.11137</v>
      </c>
      <c r="J9" s="47">
        <v>328.35500000000002</v>
      </c>
      <c r="K9" s="47">
        <v>9.7118099999999999E-2</v>
      </c>
      <c r="N9" s="3">
        <f>D9</f>
        <v>327.14299999999997</v>
      </c>
      <c r="O9" s="21">
        <f>1/(E9*10^(-5))</f>
        <v>254432.8564413494</v>
      </c>
      <c r="P9" s="3">
        <f>F9</f>
        <v>327.02199999999999</v>
      </c>
      <c r="Q9" s="17">
        <f>G9*0.000001</f>
        <v>-6.3467999999999996E-5</v>
      </c>
      <c r="R9" s="3">
        <f>H9</f>
        <v>326.56099999999998</v>
      </c>
      <c r="S9" s="24">
        <f>I9</f>
        <v>3.11137</v>
      </c>
      <c r="T9" s="3">
        <f>J9</f>
        <v>328.35500000000002</v>
      </c>
      <c r="U9" s="24">
        <f>K9</f>
        <v>9.7118099999999999E-2</v>
      </c>
      <c r="V9" s="22">
        <f>((O9*(Q9)^2)/S9)*T9</f>
        <v>0.10816202107515935</v>
      </c>
    </row>
    <row r="10" spans="1:22" x14ac:dyDescent="0.6">
      <c r="B10" s="3"/>
      <c r="C10" s="4"/>
      <c r="D10" s="3">
        <v>375.714</v>
      </c>
      <c r="E10" s="4">
        <v>0.50083</v>
      </c>
      <c r="F10" s="3">
        <v>376.02800000000002</v>
      </c>
      <c r="G10" s="4">
        <v>-77.252899999999997</v>
      </c>
      <c r="H10" s="3">
        <v>376.053</v>
      </c>
      <c r="I10" s="4">
        <v>2.80016</v>
      </c>
      <c r="J10" s="3">
        <v>376.54599999999999</v>
      </c>
      <c r="K10" s="4">
        <v>0.147922</v>
      </c>
      <c r="N10" s="3">
        <f t="shared" ref="N10:N17" si="0">D10</f>
        <v>375.714</v>
      </c>
      <c r="O10" s="21">
        <f t="shared" ref="O10:O17" si="1">1/(E10*10^(-5))</f>
        <v>199668.55020665695</v>
      </c>
      <c r="P10" s="3">
        <f t="shared" ref="P10:P17" si="2">F10</f>
        <v>376.02800000000002</v>
      </c>
      <c r="Q10" s="17">
        <f t="shared" ref="Q10:Q17" si="3">G10*0.000001</f>
        <v>-7.7252899999999993E-5</v>
      </c>
      <c r="R10" s="3">
        <f t="shared" ref="R10:U17" si="4">H10</f>
        <v>376.053</v>
      </c>
      <c r="S10" s="24">
        <f t="shared" si="4"/>
        <v>2.80016</v>
      </c>
      <c r="T10" s="3">
        <f t="shared" si="4"/>
        <v>376.54599999999999</v>
      </c>
      <c r="U10" s="24">
        <f t="shared" si="4"/>
        <v>0.147922</v>
      </c>
      <c r="V10" s="22">
        <f t="shared" ref="V10:V17" si="5">((O10*(Q10)^2)/S10)*T10</f>
        <v>0.1602412921616464</v>
      </c>
    </row>
    <row r="11" spans="1:22" x14ac:dyDescent="0.6">
      <c r="B11" s="2"/>
      <c r="C11" s="1"/>
      <c r="D11" s="2">
        <v>427.85700000000003</v>
      </c>
      <c r="E11" s="1">
        <v>0.61147399999999996</v>
      </c>
      <c r="F11" s="2">
        <v>426.54199999999997</v>
      </c>
      <c r="G11" s="1">
        <v>-91.032600000000002</v>
      </c>
      <c r="H11" s="2">
        <v>426.24799999999999</v>
      </c>
      <c r="I11" s="1">
        <v>2.52182</v>
      </c>
      <c r="J11" s="2">
        <v>426.84899999999999</v>
      </c>
      <c r="K11" s="1">
        <v>0.218168</v>
      </c>
      <c r="N11" s="3">
        <f t="shared" si="0"/>
        <v>427.85700000000003</v>
      </c>
      <c r="O11" s="21">
        <f t="shared" si="1"/>
        <v>163539.25105564584</v>
      </c>
      <c r="P11" s="3">
        <f t="shared" si="2"/>
        <v>426.54199999999997</v>
      </c>
      <c r="Q11" s="17">
        <f t="shared" si="3"/>
        <v>-9.1032599999999993E-5</v>
      </c>
      <c r="R11" s="3">
        <f t="shared" si="4"/>
        <v>426.24799999999999</v>
      </c>
      <c r="S11" s="24">
        <f t="shared" si="4"/>
        <v>2.52182</v>
      </c>
      <c r="T11" s="3">
        <f t="shared" si="4"/>
        <v>426.84899999999999</v>
      </c>
      <c r="U11" s="24">
        <f t="shared" si="4"/>
        <v>0.218168</v>
      </c>
      <c r="V11" s="22">
        <f t="shared" si="5"/>
        <v>0.22939084537236537</v>
      </c>
    </row>
    <row r="12" spans="1:22" x14ac:dyDescent="0.6">
      <c r="B12" s="2"/>
      <c r="C12" s="1"/>
      <c r="D12" s="2">
        <v>476.42899999999997</v>
      </c>
      <c r="E12" s="1">
        <v>0.75728099999999998</v>
      </c>
      <c r="F12" s="2">
        <v>474.04199999999997</v>
      </c>
      <c r="G12" s="1">
        <v>-106.373</v>
      </c>
      <c r="H12" s="2">
        <v>475.73500000000001</v>
      </c>
      <c r="I12" s="1">
        <v>2.2516699999999998</v>
      </c>
      <c r="J12" s="2">
        <v>476.125</v>
      </c>
      <c r="K12" s="1">
        <v>0.30787199999999998</v>
      </c>
      <c r="N12" s="3">
        <f t="shared" si="0"/>
        <v>476.42899999999997</v>
      </c>
      <c r="O12" s="21">
        <f t="shared" si="1"/>
        <v>132051.37855036638</v>
      </c>
      <c r="P12" s="3">
        <f t="shared" si="2"/>
        <v>474.04199999999997</v>
      </c>
      <c r="Q12" s="17">
        <f t="shared" si="3"/>
        <v>-1.0637300000000001E-4</v>
      </c>
      <c r="R12" s="3">
        <f t="shared" si="4"/>
        <v>475.73500000000001</v>
      </c>
      <c r="S12" s="24">
        <f t="shared" si="4"/>
        <v>2.2516699999999998</v>
      </c>
      <c r="T12" s="3">
        <f t="shared" si="4"/>
        <v>476.125</v>
      </c>
      <c r="U12" s="24">
        <f t="shared" si="4"/>
        <v>0.30787199999999998</v>
      </c>
      <c r="V12" s="22">
        <f t="shared" si="5"/>
        <v>0.31595264748194513</v>
      </c>
    </row>
    <row r="13" spans="1:22" x14ac:dyDescent="0.6">
      <c r="B13" s="2"/>
      <c r="C13" s="1"/>
      <c r="D13" s="2">
        <v>525.71400000000006</v>
      </c>
      <c r="E13" s="1">
        <v>0.92457999999999996</v>
      </c>
      <c r="F13" s="2">
        <v>525.30700000000002</v>
      </c>
      <c r="G13" s="1">
        <v>-117.04900000000001</v>
      </c>
      <c r="H13" s="2">
        <v>525.21199999999999</v>
      </c>
      <c r="I13" s="1">
        <v>2.05545</v>
      </c>
      <c r="J13" s="2">
        <v>525.37099999999998</v>
      </c>
      <c r="K13" s="1">
        <v>0.36839699999999997</v>
      </c>
      <c r="N13" s="3">
        <f t="shared" si="0"/>
        <v>525.71400000000006</v>
      </c>
      <c r="O13" s="21">
        <f t="shared" si="1"/>
        <v>108157.21733111249</v>
      </c>
      <c r="P13" s="3">
        <f t="shared" si="2"/>
        <v>525.30700000000002</v>
      </c>
      <c r="Q13" s="17">
        <f t="shared" si="3"/>
        <v>-1.17049E-4</v>
      </c>
      <c r="R13" s="3">
        <f t="shared" si="4"/>
        <v>525.21199999999999</v>
      </c>
      <c r="S13" s="24">
        <f t="shared" si="4"/>
        <v>2.05545</v>
      </c>
      <c r="T13" s="3">
        <f t="shared" si="4"/>
        <v>525.37099999999998</v>
      </c>
      <c r="U13" s="24">
        <f t="shared" si="4"/>
        <v>0.36839699999999997</v>
      </c>
      <c r="V13" s="22">
        <f t="shared" si="5"/>
        <v>0.37874778376309998</v>
      </c>
    </row>
    <row r="14" spans="1:22" x14ac:dyDescent="0.6">
      <c r="B14" s="2"/>
      <c r="C14" s="1"/>
      <c r="D14" s="2">
        <v>575.71400000000006</v>
      </c>
      <c r="E14" s="1">
        <v>1.1614899999999999</v>
      </c>
      <c r="F14" s="2">
        <v>574.31600000000003</v>
      </c>
      <c r="G14" s="1">
        <v>-133.935</v>
      </c>
      <c r="H14" s="2">
        <v>574.68100000000004</v>
      </c>
      <c r="I14" s="1">
        <v>1.91672</v>
      </c>
      <c r="J14" s="2">
        <v>575.69100000000003</v>
      </c>
      <c r="K14" s="1">
        <v>0.45566400000000001</v>
      </c>
      <c r="N14" s="3">
        <f t="shared" si="0"/>
        <v>575.71400000000006</v>
      </c>
      <c r="O14" s="21">
        <f t="shared" si="1"/>
        <v>86096.307329378644</v>
      </c>
      <c r="P14" s="3">
        <f t="shared" si="2"/>
        <v>574.31600000000003</v>
      </c>
      <c r="Q14" s="17">
        <f t="shared" si="3"/>
        <v>-1.3393499999999998E-4</v>
      </c>
      <c r="R14" s="3">
        <f t="shared" si="4"/>
        <v>574.68100000000004</v>
      </c>
      <c r="S14" s="24">
        <f t="shared" si="4"/>
        <v>1.91672</v>
      </c>
      <c r="T14" s="3">
        <f t="shared" si="4"/>
        <v>575.69100000000003</v>
      </c>
      <c r="U14" s="24">
        <f t="shared" si="4"/>
        <v>0.45566400000000001</v>
      </c>
      <c r="V14" s="22">
        <f t="shared" si="5"/>
        <v>0.463877656554471</v>
      </c>
    </row>
    <row r="15" spans="1:22" x14ac:dyDescent="0.6">
      <c r="B15" s="2"/>
      <c r="C15" s="1"/>
      <c r="D15" s="2">
        <v>624.28599999999994</v>
      </c>
      <c r="E15" s="1">
        <v>1.4180900000000001</v>
      </c>
      <c r="F15" s="2">
        <v>622.56899999999996</v>
      </c>
      <c r="G15" s="1">
        <v>-149.273</v>
      </c>
      <c r="H15" s="2">
        <v>623.44100000000003</v>
      </c>
      <c r="I15" s="1">
        <v>1.8026199999999999</v>
      </c>
      <c r="J15" s="2">
        <v>624.95500000000004</v>
      </c>
      <c r="K15" s="1">
        <v>0.53321099999999999</v>
      </c>
      <c r="N15" s="3">
        <f t="shared" si="0"/>
        <v>624.28599999999994</v>
      </c>
      <c r="O15" s="21">
        <f t="shared" si="1"/>
        <v>70517.386061533456</v>
      </c>
      <c r="P15" s="3">
        <f t="shared" si="2"/>
        <v>622.56899999999996</v>
      </c>
      <c r="Q15" s="17">
        <f t="shared" si="3"/>
        <v>-1.4927299999999998E-4</v>
      </c>
      <c r="R15" s="3">
        <f t="shared" si="4"/>
        <v>623.44100000000003</v>
      </c>
      <c r="S15" s="24">
        <f t="shared" si="4"/>
        <v>1.8026199999999999</v>
      </c>
      <c r="T15" s="3">
        <f t="shared" si="4"/>
        <v>624.95500000000004</v>
      </c>
      <c r="U15" s="24">
        <f t="shared" si="4"/>
        <v>0.53321099999999999</v>
      </c>
      <c r="V15" s="22">
        <f t="shared" si="5"/>
        <v>0.54475758946274799</v>
      </c>
    </row>
    <row r="16" spans="1:22" x14ac:dyDescent="0.6">
      <c r="B16" s="2"/>
      <c r="C16" s="1"/>
      <c r="D16" s="2">
        <v>673.57100000000003</v>
      </c>
      <c r="E16" s="1">
        <v>1.7313700000000001</v>
      </c>
      <c r="F16" s="2">
        <v>672.33</v>
      </c>
      <c r="G16" s="1">
        <v>-164.60599999999999</v>
      </c>
      <c r="H16" s="2">
        <v>672.9</v>
      </c>
      <c r="I16" s="1">
        <v>1.7378100000000001</v>
      </c>
      <c r="J16" s="2">
        <v>675.23299999999995</v>
      </c>
      <c r="K16" s="1">
        <v>0.57913999999999999</v>
      </c>
      <c r="N16" s="3">
        <f t="shared" si="0"/>
        <v>673.57100000000003</v>
      </c>
      <c r="O16" s="21">
        <f t="shared" si="1"/>
        <v>57757.729428140708</v>
      </c>
      <c r="P16" s="3">
        <f t="shared" si="2"/>
        <v>672.33</v>
      </c>
      <c r="Q16" s="17">
        <f t="shared" si="3"/>
        <v>-1.6460599999999998E-4</v>
      </c>
      <c r="R16" s="3">
        <f t="shared" si="4"/>
        <v>672.9</v>
      </c>
      <c r="S16" s="24">
        <f t="shared" si="4"/>
        <v>1.7378100000000001</v>
      </c>
      <c r="T16" s="3">
        <f t="shared" si="4"/>
        <v>675.23299999999995</v>
      </c>
      <c r="U16" s="24">
        <f t="shared" si="4"/>
        <v>0.57913999999999999</v>
      </c>
      <c r="V16" s="22">
        <f t="shared" si="5"/>
        <v>0.60806891418766296</v>
      </c>
    </row>
    <row r="17" spans="2:22" x14ac:dyDescent="0.6">
      <c r="B17" s="2"/>
      <c r="C17" s="1"/>
      <c r="D17" s="48">
        <v>720.71400000000006</v>
      </c>
      <c r="E17" s="48">
        <v>2.0839400000000001</v>
      </c>
      <c r="F17" s="48">
        <v>721.33299999999997</v>
      </c>
      <c r="G17" s="48">
        <v>-173.739</v>
      </c>
      <c r="H17" s="48">
        <v>723.05799999999999</v>
      </c>
      <c r="I17" s="48">
        <v>1.7305200000000001</v>
      </c>
      <c r="J17" s="48">
        <v>723.40899999999999</v>
      </c>
      <c r="K17" s="48">
        <v>0.61535499999999999</v>
      </c>
      <c r="N17" s="3">
        <f t="shared" si="0"/>
        <v>720.71400000000006</v>
      </c>
      <c r="O17" s="21">
        <f t="shared" si="1"/>
        <v>47986.026469092198</v>
      </c>
      <c r="P17" s="3">
        <f t="shared" si="2"/>
        <v>721.33299999999997</v>
      </c>
      <c r="Q17" s="17">
        <f t="shared" si="3"/>
        <v>-1.7373899999999998E-4</v>
      </c>
      <c r="R17" s="3">
        <f t="shared" si="4"/>
        <v>723.05799999999999</v>
      </c>
      <c r="S17" s="24">
        <f t="shared" si="4"/>
        <v>1.7305200000000001</v>
      </c>
      <c r="T17" s="3">
        <f t="shared" si="4"/>
        <v>723.40899999999999</v>
      </c>
      <c r="U17" s="24">
        <f t="shared" si="4"/>
        <v>0.61535499999999999</v>
      </c>
      <c r="V17" s="22">
        <f t="shared" si="5"/>
        <v>0.60550357114532571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123.333</v>
      </c>
      <c r="C9" s="47">
        <v>1194.71</v>
      </c>
      <c r="D9" s="3"/>
      <c r="E9" s="4"/>
      <c r="F9" s="47">
        <v>174.863</v>
      </c>
      <c r="G9" s="47">
        <v>-29.203499999999998</v>
      </c>
      <c r="H9" s="47">
        <v>322.59800000000001</v>
      </c>
      <c r="I9" s="47">
        <v>0.944187</v>
      </c>
      <c r="J9" s="47">
        <v>322.78800000000001</v>
      </c>
      <c r="K9" s="47">
        <v>9.6916299999999997E-2</v>
      </c>
      <c r="N9" s="3">
        <f>B9</f>
        <v>123.333</v>
      </c>
      <c r="O9" s="21">
        <f>C9*100</f>
        <v>119471</v>
      </c>
      <c r="P9" s="3">
        <f>F9</f>
        <v>174.863</v>
      </c>
      <c r="Q9" s="17">
        <f>G9*0.000001</f>
        <v>-2.9203499999999996E-5</v>
      </c>
      <c r="R9" s="3">
        <f>H9</f>
        <v>322.59800000000001</v>
      </c>
      <c r="S9" s="24">
        <f>I9</f>
        <v>0.944187</v>
      </c>
      <c r="T9" s="3">
        <f>J9</f>
        <v>322.78800000000001</v>
      </c>
      <c r="U9" s="24">
        <f>K9</f>
        <v>9.6916299999999997E-2</v>
      </c>
      <c r="V9" s="22">
        <f>((O13*(Q12)^2)/S9)*T9</f>
        <v>9.1240937751689816E-2</v>
      </c>
    </row>
    <row r="10" spans="1:22" x14ac:dyDescent="0.6">
      <c r="B10" s="3">
        <v>183.61099999999999</v>
      </c>
      <c r="C10" s="4">
        <v>962.11500000000001</v>
      </c>
      <c r="D10" s="3"/>
      <c r="E10" s="4"/>
      <c r="F10" s="3">
        <v>224.59</v>
      </c>
      <c r="G10" s="4">
        <v>-38.495600000000003</v>
      </c>
      <c r="H10" s="3">
        <v>371.16699999999997</v>
      </c>
      <c r="I10" s="4">
        <v>0.888575</v>
      </c>
      <c r="J10" s="3">
        <v>373.72699999999998</v>
      </c>
      <c r="K10" s="4">
        <v>0.15021999999999999</v>
      </c>
      <c r="N10" s="3">
        <f t="shared" ref="N10:N22" si="0">B10</f>
        <v>183.61099999999999</v>
      </c>
      <c r="O10" s="21">
        <f t="shared" ref="O10:O22" si="1">C10*100</f>
        <v>96211.5</v>
      </c>
      <c r="P10" s="3">
        <f t="shared" ref="P10:P21" si="2">F10</f>
        <v>224.59</v>
      </c>
      <c r="Q10" s="17">
        <f t="shared" ref="Q10:Q21" si="3">G10*0.000001</f>
        <v>-3.8495600000000005E-5</v>
      </c>
      <c r="R10" s="3">
        <f t="shared" ref="R10:U18" si="4">H10</f>
        <v>371.16699999999997</v>
      </c>
      <c r="S10" s="24">
        <f t="shared" si="4"/>
        <v>0.888575</v>
      </c>
      <c r="T10" s="3">
        <f t="shared" si="4"/>
        <v>373.72699999999998</v>
      </c>
      <c r="U10" s="24">
        <f t="shared" si="4"/>
        <v>0.15021999999999999</v>
      </c>
      <c r="V10" s="22">
        <f t="shared" ref="V10:V18" si="5">((O14*(Q13)^2)/S10)*T10</f>
        <v>0.1431153765986449</v>
      </c>
    </row>
    <row r="11" spans="1:22" x14ac:dyDescent="0.6">
      <c r="B11" s="2">
        <v>224.44399999999999</v>
      </c>
      <c r="C11" s="1">
        <v>845.81500000000005</v>
      </c>
      <c r="D11" s="2"/>
      <c r="E11" s="1"/>
      <c r="F11" s="2">
        <v>274.31700000000001</v>
      </c>
      <c r="G11" s="1">
        <v>-46.4602</v>
      </c>
      <c r="H11" s="2">
        <v>422.44799999999998</v>
      </c>
      <c r="I11" s="1">
        <v>0.81298400000000004</v>
      </c>
      <c r="J11" s="2">
        <v>424.66500000000002</v>
      </c>
      <c r="K11" s="1">
        <v>0.24229100000000001</v>
      </c>
      <c r="N11" s="3">
        <f t="shared" si="0"/>
        <v>224.44399999999999</v>
      </c>
      <c r="O11" s="21">
        <f t="shared" si="1"/>
        <v>84581.5</v>
      </c>
      <c r="P11" s="3">
        <f t="shared" si="2"/>
        <v>274.31700000000001</v>
      </c>
      <c r="Q11" s="17">
        <f t="shared" si="3"/>
        <v>-4.6460199999999999E-5</v>
      </c>
      <c r="R11" s="3">
        <f t="shared" si="4"/>
        <v>422.44799999999998</v>
      </c>
      <c r="S11" s="24">
        <f t="shared" si="4"/>
        <v>0.81298400000000004</v>
      </c>
      <c r="T11" s="3">
        <f t="shared" si="4"/>
        <v>424.66500000000002</v>
      </c>
      <c r="U11" s="24">
        <f t="shared" si="4"/>
        <v>0.24229100000000001</v>
      </c>
      <c r="V11" s="22">
        <f t="shared" si="5"/>
        <v>0.22202403746267249</v>
      </c>
    </row>
    <row r="12" spans="1:22" x14ac:dyDescent="0.6">
      <c r="B12" s="2">
        <v>282.77800000000002</v>
      </c>
      <c r="C12" s="1">
        <v>703.08399999999995</v>
      </c>
      <c r="D12" s="2"/>
      <c r="E12" s="1"/>
      <c r="F12" s="48">
        <v>325.82</v>
      </c>
      <c r="G12" s="48">
        <v>-80.973399999999998</v>
      </c>
      <c r="H12" s="2">
        <v>472.33800000000002</v>
      </c>
      <c r="I12" s="1">
        <v>0.78538200000000002</v>
      </c>
      <c r="J12" s="2">
        <v>475.60300000000001</v>
      </c>
      <c r="K12" s="1">
        <v>0.33920699999999998</v>
      </c>
      <c r="N12" s="3">
        <f t="shared" si="0"/>
        <v>282.77800000000002</v>
      </c>
      <c r="O12" s="21">
        <f t="shared" si="1"/>
        <v>70308.399999999994</v>
      </c>
      <c r="P12" s="3">
        <f t="shared" si="2"/>
        <v>325.82</v>
      </c>
      <c r="Q12" s="17">
        <f t="shared" si="3"/>
        <v>-8.09734E-5</v>
      </c>
      <c r="R12" s="3">
        <f t="shared" si="4"/>
        <v>472.33800000000002</v>
      </c>
      <c r="S12" s="24">
        <f t="shared" si="4"/>
        <v>0.78538200000000002</v>
      </c>
      <c r="T12" s="3">
        <f t="shared" si="4"/>
        <v>475.60300000000001</v>
      </c>
      <c r="U12" s="24">
        <f t="shared" si="4"/>
        <v>0.33920699999999998</v>
      </c>
      <c r="V12" s="22">
        <f t="shared" si="5"/>
        <v>0.3116793261929196</v>
      </c>
    </row>
    <row r="13" spans="1:22" x14ac:dyDescent="0.6">
      <c r="B13" s="48">
        <v>321.66699999999997</v>
      </c>
      <c r="C13" s="48">
        <v>407.048</v>
      </c>
      <c r="D13" s="2"/>
      <c r="E13" s="1"/>
      <c r="F13" s="2">
        <v>375.54599999999999</v>
      </c>
      <c r="G13" s="1">
        <v>-90.265500000000003</v>
      </c>
      <c r="H13" s="2">
        <v>520.89200000000005</v>
      </c>
      <c r="I13" s="1">
        <v>0.74577000000000004</v>
      </c>
      <c r="J13" s="2">
        <v>523.86099999999999</v>
      </c>
      <c r="K13" s="1">
        <v>0.48458200000000001</v>
      </c>
      <c r="N13" s="3">
        <f t="shared" si="0"/>
        <v>321.66699999999997</v>
      </c>
      <c r="O13" s="21">
        <f t="shared" si="1"/>
        <v>40704.800000000003</v>
      </c>
      <c r="P13" s="3">
        <f t="shared" si="2"/>
        <v>375.54599999999999</v>
      </c>
      <c r="Q13" s="17">
        <f t="shared" si="3"/>
        <v>-9.0265499999999998E-5</v>
      </c>
      <c r="R13" s="3">
        <f t="shared" si="4"/>
        <v>520.89200000000005</v>
      </c>
      <c r="S13" s="24">
        <f t="shared" si="4"/>
        <v>0.74577000000000004</v>
      </c>
      <c r="T13" s="3">
        <f t="shared" si="4"/>
        <v>523.86099999999999</v>
      </c>
      <c r="U13" s="24">
        <f t="shared" si="4"/>
        <v>0.48458200000000001</v>
      </c>
      <c r="V13" s="22">
        <f t="shared" si="5"/>
        <v>0.4705265271202948</v>
      </c>
    </row>
    <row r="14" spans="1:22" x14ac:dyDescent="0.6">
      <c r="B14" s="2">
        <v>374.16699999999997</v>
      </c>
      <c r="C14" s="1">
        <v>417.62099999999998</v>
      </c>
      <c r="D14" s="2"/>
      <c r="E14" s="1"/>
      <c r="F14" s="2">
        <v>423.49700000000001</v>
      </c>
      <c r="G14" s="1">
        <v>-100.88500000000001</v>
      </c>
      <c r="H14" s="48">
        <v>570.79300000000001</v>
      </c>
      <c r="I14" s="48">
        <v>0.70616800000000002</v>
      </c>
      <c r="J14" s="2">
        <v>573.45799999999997</v>
      </c>
      <c r="K14" s="1">
        <v>0.649339</v>
      </c>
      <c r="N14" s="3">
        <f t="shared" si="0"/>
        <v>374.16699999999997</v>
      </c>
      <c r="O14" s="21">
        <f t="shared" si="1"/>
        <v>41762.1</v>
      </c>
      <c r="P14" s="3">
        <f t="shared" si="2"/>
        <v>423.49700000000001</v>
      </c>
      <c r="Q14" s="17">
        <f t="shared" si="3"/>
        <v>-1.0088499999999999E-4</v>
      </c>
      <c r="R14" s="3">
        <f t="shared" si="4"/>
        <v>570.79300000000001</v>
      </c>
      <c r="S14" s="24">
        <f t="shared" si="4"/>
        <v>0.70616800000000002</v>
      </c>
      <c r="T14" s="3">
        <f t="shared" si="4"/>
        <v>573.45799999999997</v>
      </c>
      <c r="U14" s="24">
        <f t="shared" si="4"/>
        <v>0.649339</v>
      </c>
      <c r="V14" s="22">
        <f t="shared" si="5"/>
        <v>0.66051155171859821</v>
      </c>
    </row>
    <row r="15" spans="1:22" x14ac:dyDescent="0.6">
      <c r="B15" s="2">
        <v>422.77800000000002</v>
      </c>
      <c r="C15" s="1">
        <v>417.62099999999998</v>
      </c>
      <c r="D15" s="2"/>
      <c r="E15" s="1"/>
      <c r="F15" s="2">
        <v>475</v>
      </c>
      <c r="G15" s="1">
        <v>-115.48699999999999</v>
      </c>
      <c r="H15" s="2">
        <v>622.00199999999995</v>
      </c>
      <c r="I15" s="1">
        <v>0.71057800000000004</v>
      </c>
      <c r="J15" s="2">
        <v>623.05600000000004</v>
      </c>
      <c r="K15" s="1">
        <v>0.83832600000000002</v>
      </c>
      <c r="N15" s="3">
        <f t="shared" si="0"/>
        <v>422.77800000000002</v>
      </c>
      <c r="O15" s="21">
        <f t="shared" si="1"/>
        <v>41762.1</v>
      </c>
      <c r="P15" s="3">
        <f t="shared" si="2"/>
        <v>475</v>
      </c>
      <c r="Q15" s="17">
        <f t="shared" si="3"/>
        <v>-1.1548699999999999E-4</v>
      </c>
      <c r="R15" s="3">
        <f t="shared" si="4"/>
        <v>622.00199999999995</v>
      </c>
      <c r="S15" s="24">
        <f t="shared" si="4"/>
        <v>0.71057800000000004</v>
      </c>
      <c r="T15" s="3">
        <f t="shared" si="4"/>
        <v>623.05600000000004</v>
      </c>
      <c r="U15" s="24">
        <f t="shared" si="4"/>
        <v>0.83832600000000002</v>
      </c>
      <c r="V15" s="22">
        <f t="shared" si="5"/>
        <v>0.83803052585687199</v>
      </c>
    </row>
    <row r="16" spans="1:22" x14ac:dyDescent="0.6">
      <c r="B16" s="2">
        <v>469.44400000000002</v>
      </c>
      <c r="C16" s="1">
        <v>385.90300000000002</v>
      </c>
      <c r="D16" s="2"/>
      <c r="E16" s="1"/>
      <c r="F16" s="2">
        <v>524.72699999999998</v>
      </c>
      <c r="G16" s="1">
        <v>-140.708</v>
      </c>
      <c r="H16" s="2">
        <v>671.87800000000004</v>
      </c>
      <c r="I16" s="1">
        <v>0.69897699999999996</v>
      </c>
      <c r="J16" s="2">
        <v>673.995</v>
      </c>
      <c r="K16" s="1">
        <v>0.969163</v>
      </c>
      <c r="N16" s="3">
        <f t="shared" si="0"/>
        <v>469.44400000000002</v>
      </c>
      <c r="O16" s="21">
        <f t="shared" si="1"/>
        <v>38590.300000000003</v>
      </c>
      <c r="P16" s="3">
        <f t="shared" si="2"/>
        <v>524.72699999999998</v>
      </c>
      <c r="Q16" s="17">
        <f t="shared" si="3"/>
        <v>-1.40708E-4</v>
      </c>
      <c r="R16" s="3">
        <f t="shared" si="4"/>
        <v>671.87800000000004</v>
      </c>
      <c r="S16" s="24">
        <f t="shared" si="4"/>
        <v>0.69897699999999996</v>
      </c>
      <c r="T16" s="3">
        <f t="shared" si="4"/>
        <v>673.995</v>
      </c>
      <c r="U16" s="24">
        <f t="shared" si="4"/>
        <v>0.969163</v>
      </c>
      <c r="V16" s="22">
        <f t="shared" si="5"/>
        <v>0.99003895595459623</v>
      </c>
    </row>
    <row r="17" spans="2:22" x14ac:dyDescent="0.6">
      <c r="B17" s="2">
        <v>523.88900000000001</v>
      </c>
      <c r="C17" s="1">
        <v>338.32600000000002</v>
      </c>
      <c r="D17" s="2"/>
      <c r="E17" s="1"/>
      <c r="F17" s="2">
        <v>574.45399999999995</v>
      </c>
      <c r="G17" s="1">
        <v>-167.25700000000001</v>
      </c>
      <c r="H17" s="2">
        <v>720.399</v>
      </c>
      <c r="I17" s="1">
        <v>0.69536500000000001</v>
      </c>
      <c r="J17" s="48">
        <v>722.25199999999995</v>
      </c>
      <c r="K17" s="48">
        <v>1.0515399999999999</v>
      </c>
      <c r="N17" s="3">
        <f t="shared" si="0"/>
        <v>523.88900000000001</v>
      </c>
      <c r="O17" s="21">
        <f t="shared" si="1"/>
        <v>33832.600000000006</v>
      </c>
      <c r="P17" s="3">
        <f t="shared" si="2"/>
        <v>574.45399999999995</v>
      </c>
      <c r="Q17" s="17">
        <f t="shared" si="3"/>
        <v>-1.67257E-4</v>
      </c>
      <c r="R17" s="3">
        <f t="shared" si="4"/>
        <v>720.399</v>
      </c>
      <c r="S17" s="24">
        <f t="shared" si="4"/>
        <v>0.69536500000000001</v>
      </c>
      <c r="T17" s="3">
        <f t="shared" si="4"/>
        <v>722.25199999999995</v>
      </c>
      <c r="U17" s="24">
        <f t="shared" si="4"/>
        <v>1.0515399999999999</v>
      </c>
      <c r="V17" s="22">
        <f t="shared" si="5"/>
        <v>1.0664350732998313</v>
      </c>
    </row>
    <row r="18" spans="2:22" x14ac:dyDescent="0.6">
      <c r="B18" s="2">
        <v>570.55600000000004</v>
      </c>
      <c r="C18" s="1">
        <v>290.74900000000002</v>
      </c>
      <c r="D18" s="2"/>
      <c r="E18" s="1"/>
      <c r="F18" s="2">
        <v>625.95600000000002</v>
      </c>
      <c r="G18" s="1">
        <v>-200.44200000000001</v>
      </c>
      <c r="H18" s="48">
        <v>771.61500000000001</v>
      </c>
      <c r="I18" s="48">
        <v>0.69177500000000003</v>
      </c>
      <c r="J18" s="48">
        <v>773.19</v>
      </c>
      <c r="K18" s="48">
        <v>1.0612299999999999</v>
      </c>
      <c r="N18" s="3">
        <f t="shared" si="0"/>
        <v>570.55600000000004</v>
      </c>
      <c r="O18" s="21">
        <f t="shared" si="1"/>
        <v>29074.9</v>
      </c>
      <c r="P18" s="3">
        <f t="shared" si="2"/>
        <v>625.95600000000002</v>
      </c>
      <c r="Q18" s="17">
        <f t="shared" si="3"/>
        <v>-2.00442E-4</v>
      </c>
      <c r="R18" s="3">
        <f t="shared" si="4"/>
        <v>771.61500000000001</v>
      </c>
      <c r="S18" s="24">
        <f t="shared" si="4"/>
        <v>0.69177500000000003</v>
      </c>
      <c r="T18" s="3">
        <f t="shared" si="4"/>
        <v>773.19</v>
      </c>
      <c r="U18" s="24">
        <f t="shared" si="4"/>
        <v>1.0612299999999999</v>
      </c>
      <c r="V18" s="22">
        <f t="shared" si="5"/>
        <v>1.0136367263425179</v>
      </c>
    </row>
    <row r="19" spans="2:22" x14ac:dyDescent="0.6">
      <c r="B19" s="2">
        <v>623.05600000000004</v>
      </c>
      <c r="C19" s="1">
        <v>237.88499999999999</v>
      </c>
      <c r="D19" s="2"/>
      <c r="E19" s="1"/>
      <c r="F19" s="2">
        <v>677.45899999999995</v>
      </c>
      <c r="G19" s="1">
        <v>-215.04400000000001</v>
      </c>
      <c r="H19" s="2"/>
      <c r="I19" s="1"/>
      <c r="J19" s="2"/>
      <c r="K19" s="1"/>
      <c r="N19" s="3">
        <f t="shared" si="0"/>
        <v>623.05600000000004</v>
      </c>
      <c r="O19" s="21">
        <f t="shared" si="1"/>
        <v>23788.5</v>
      </c>
      <c r="P19" s="3">
        <f t="shared" si="2"/>
        <v>677.45899999999995</v>
      </c>
      <c r="Q19" s="17">
        <f t="shared" si="3"/>
        <v>-2.1504400000000001E-4</v>
      </c>
      <c r="R19" s="3"/>
      <c r="S19" s="24"/>
      <c r="T19" s="3"/>
      <c r="U19" s="24"/>
      <c r="V19"/>
    </row>
    <row r="20" spans="2:22" x14ac:dyDescent="0.6">
      <c r="B20" s="2">
        <v>671.66700000000003</v>
      </c>
      <c r="C20" s="1">
        <v>222.02600000000001</v>
      </c>
      <c r="D20" s="2"/>
      <c r="E20" s="1"/>
      <c r="F20" s="2">
        <v>727.18600000000004</v>
      </c>
      <c r="G20" s="1">
        <v>-215.04400000000001</v>
      </c>
      <c r="H20" s="2"/>
      <c r="I20" s="1"/>
      <c r="J20" s="2"/>
      <c r="K20" s="1"/>
      <c r="N20" s="3">
        <f t="shared" si="0"/>
        <v>671.66700000000003</v>
      </c>
      <c r="O20" s="21">
        <f t="shared" si="1"/>
        <v>22202.600000000002</v>
      </c>
      <c r="P20" s="3">
        <f t="shared" si="2"/>
        <v>727.18600000000004</v>
      </c>
      <c r="Q20" s="17">
        <f t="shared" si="3"/>
        <v>-2.1504400000000001E-4</v>
      </c>
      <c r="R20" s="3"/>
      <c r="S20" s="24"/>
      <c r="T20" s="3"/>
      <c r="U20" s="24"/>
      <c r="V20"/>
    </row>
    <row r="21" spans="2:22" x14ac:dyDescent="0.6">
      <c r="B21" s="2">
        <v>720.27800000000002</v>
      </c>
      <c r="C21" s="1">
        <v>222.02600000000001</v>
      </c>
      <c r="D21" s="2"/>
      <c r="E21" s="1"/>
      <c r="F21" s="48">
        <v>776.91300000000001</v>
      </c>
      <c r="G21" s="48">
        <v>-209.73500000000001</v>
      </c>
      <c r="H21" s="2"/>
      <c r="I21" s="1"/>
      <c r="J21" s="2"/>
      <c r="K21" s="1"/>
      <c r="N21" s="3">
        <f t="shared" si="0"/>
        <v>720.27800000000002</v>
      </c>
      <c r="O21" s="21">
        <f t="shared" si="1"/>
        <v>22202.600000000002</v>
      </c>
      <c r="P21" s="3">
        <f t="shared" si="2"/>
        <v>776.91300000000001</v>
      </c>
      <c r="Q21" s="17">
        <f t="shared" si="3"/>
        <v>-2.0973500000000001E-4</v>
      </c>
      <c r="R21" s="3"/>
      <c r="S21" s="24"/>
      <c r="T21" s="3"/>
      <c r="U21" s="24"/>
      <c r="V21"/>
    </row>
    <row r="22" spans="2:22" x14ac:dyDescent="0.6">
      <c r="B22" s="48">
        <v>770.83299999999997</v>
      </c>
      <c r="C22" s="48">
        <v>206.167</v>
      </c>
      <c r="D22" s="2"/>
      <c r="E22" s="1"/>
      <c r="F22" s="2"/>
      <c r="G22" s="1"/>
      <c r="H22" s="2"/>
      <c r="I22" s="1"/>
      <c r="J22" s="2"/>
      <c r="K22" s="1"/>
      <c r="N22" s="3">
        <f t="shared" si="0"/>
        <v>770.83299999999997</v>
      </c>
      <c r="O22" s="21">
        <f t="shared" si="1"/>
        <v>20616.7</v>
      </c>
      <c r="P22" s="3"/>
      <c r="Q22" s="17"/>
      <c r="R22" s="3"/>
      <c r="S22" s="24"/>
      <c r="T22" s="3"/>
      <c r="U22" s="24"/>
      <c r="V22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51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300.18900000000002</v>
      </c>
      <c r="C9" s="47">
        <v>44782.3</v>
      </c>
      <c r="D9" s="3"/>
      <c r="E9" s="4"/>
      <c r="F9" s="47">
        <v>301.37799999999999</v>
      </c>
      <c r="G9" s="47">
        <v>107.925</v>
      </c>
      <c r="H9" s="47">
        <v>299.26400000000001</v>
      </c>
      <c r="I9" s="47">
        <v>1.82643</v>
      </c>
      <c r="J9" s="47">
        <v>299.22399999999999</v>
      </c>
      <c r="K9" s="47">
        <v>8.1984000000000001E-2</v>
      </c>
      <c r="N9" s="3">
        <f>B9</f>
        <v>300.18900000000002</v>
      </c>
      <c r="O9" s="21">
        <f>C9</f>
        <v>44782.3</v>
      </c>
      <c r="P9" s="3">
        <f>F9</f>
        <v>301.37799999999999</v>
      </c>
      <c r="Q9" s="17">
        <f>G9*0.000001</f>
        <v>1.0792499999999999E-4</v>
      </c>
      <c r="R9" s="3">
        <f>H9</f>
        <v>299.26400000000001</v>
      </c>
      <c r="S9" s="24">
        <f>I9</f>
        <v>1.82643</v>
      </c>
      <c r="T9" s="3">
        <f>J9</f>
        <v>299.22399999999999</v>
      </c>
      <c r="U9" s="24">
        <f>K9</f>
        <v>8.1984000000000001E-2</v>
      </c>
      <c r="V9" s="22">
        <f>((O9*(Q9)^2)/S9)*T9</f>
        <v>8.5456263915988609E-2</v>
      </c>
    </row>
    <row r="10" spans="1:22" x14ac:dyDescent="0.6">
      <c r="B10" s="3">
        <v>348.96499999999997</v>
      </c>
      <c r="C10" s="4">
        <v>66164.5</v>
      </c>
      <c r="D10" s="3"/>
      <c r="E10" s="4"/>
      <c r="F10" s="3">
        <v>349.91199999999998</v>
      </c>
      <c r="G10" s="4">
        <v>141.042</v>
      </c>
      <c r="H10" s="3">
        <v>350.404</v>
      </c>
      <c r="I10" s="4">
        <v>1.71566</v>
      </c>
      <c r="J10" s="3">
        <v>349.13600000000002</v>
      </c>
      <c r="K10" s="4">
        <v>0.269733</v>
      </c>
      <c r="N10" s="3">
        <f t="shared" ref="N10:N15" si="0">B10</f>
        <v>348.96499999999997</v>
      </c>
      <c r="O10" s="21">
        <f t="shared" ref="O10:O15" si="1">C10</f>
        <v>66164.5</v>
      </c>
      <c r="P10" s="3">
        <f t="shared" ref="P10:P15" si="2">F10</f>
        <v>349.91199999999998</v>
      </c>
      <c r="Q10" s="17">
        <f t="shared" ref="Q10:Q15" si="3">G10*0.000001</f>
        <v>1.41042E-4</v>
      </c>
      <c r="R10" s="3">
        <f t="shared" ref="R10:U15" si="4">H10</f>
        <v>350.404</v>
      </c>
      <c r="S10" s="24">
        <f t="shared" si="4"/>
        <v>1.71566</v>
      </c>
      <c r="T10" s="3">
        <f t="shared" si="4"/>
        <v>349.13600000000002</v>
      </c>
      <c r="U10" s="24">
        <f t="shared" si="4"/>
        <v>0.269733</v>
      </c>
      <c r="V10" s="22">
        <f t="shared" ref="V10:V15" si="5">((O10*(Q10)^2)/S10)*T10</f>
        <v>0.26784611798143759</v>
      </c>
    </row>
    <row r="11" spans="1:22" x14ac:dyDescent="0.6">
      <c r="B11" s="2">
        <v>399.947</v>
      </c>
      <c r="C11" s="1">
        <v>64933.8</v>
      </c>
      <c r="D11" s="2"/>
      <c r="E11" s="1"/>
      <c r="F11" s="2">
        <v>400.60199999999998</v>
      </c>
      <c r="G11" s="1">
        <v>182.59800000000001</v>
      </c>
      <c r="H11" s="2">
        <v>399.89100000000002</v>
      </c>
      <c r="I11" s="1">
        <v>1.57256</v>
      </c>
      <c r="J11" s="2">
        <v>399.89699999999999</v>
      </c>
      <c r="K11" s="1">
        <v>0.55477299999999996</v>
      </c>
      <c r="N11" s="3">
        <f t="shared" si="0"/>
        <v>399.947</v>
      </c>
      <c r="O11" s="21">
        <f t="shared" si="1"/>
        <v>64933.8</v>
      </c>
      <c r="P11" s="3">
        <f t="shared" si="2"/>
        <v>400.60199999999998</v>
      </c>
      <c r="Q11" s="17">
        <f t="shared" si="3"/>
        <v>1.8259800000000002E-4</v>
      </c>
      <c r="R11" s="3">
        <f t="shared" si="4"/>
        <v>399.89100000000002</v>
      </c>
      <c r="S11" s="24">
        <f t="shared" si="4"/>
        <v>1.57256</v>
      </c>
      <c r="T11" s="3">
        <f t="shared" si="4"/>
        <v>399.89699999999999</v>
      </c>
      <c r="U11" s="24">
        <f t="shared" si="4"/>
        <v>0.55477299999999996</v>
      </c>
      <c r="V11" s="22">
        <f t="shared" si="5"/>
        <v>0.55055888183462032</v>
      </c>
    </row>
    <row r="12" spans="1:22" x14ac:dyDescent="0.6">
      <c r="B12" s="2">
        <v>450.55</v>
      </c>
      <c r="C12" s="1">
        <v>55975.7</v>
      </c>
      <c r="D12" s="2"/>
      <c r="E12" s="1"/>
      <c r="F12" s="2">
        <v>451.267</v>
      </c>
      <c r="G12" s="1">
        <v>202.203</v>
      </c>
      <c r="H12" s="2">
        <v>450.22199999999998</v>
      </c>
      <c r="I12" s="1">
        <v>1.383</v>
      </c>
      <c r="J12" s="2">
        <v>449.81099999999998</v>
      </c>
      <c r="K12" s="1">
        <v>0.74900800000000001</v>
      </c>
      <c r="N12" s="3">
        <f t="shared" si="0"/>
        <v>450.55</v>
      </c>
      <c r="O12" s="21">
        <f t="shared" si="1"/>
        <v>55975.7</v>
      </c>
      <c r="P12" s="3">
        <f t="shared" si="2"/>
        <v>451.267</v>
      </c>
      <c r="Q12" s="17">
        <f t="shared" si="3"/>
        <v>2.02203E-4</v>
      </c>
      <c r="R12" s="3">
        <f t="shared" si="4"/>
        <v>450.22199999999998</v>
      </c>
      <c r="S12" s="24">
        <f t="shared" si="4"/>
        <v>1.383</v>
      </c>
      <c r="T12" s="3">
        <f t="shared" si="4"/>
        <v>449.81099999999998</v>
      </c>
      <c r="U12" s="24">
        <f t="shared" si="4"/>
        <v>0.74900800000000001</v>
      </c>
      <c r="V12" s="22">
        <f t="shared" si="5"/>
        <v>0.74435929259954581</v>
      </c>
    </row>
    <row r="13" spans="1:22" x14ac:dyDescent="0.6">
      <c r="B13" s="2">
        <v>500.34199999999998</v>
      </c>
      <c r="C13" s="1">
        <v>42130.9</v>
      </c>
      <c r="D13" s="2"/>
      <c r="E13" s="1"/>
      <c r="F13" s="2">
        <v>500.22899999999998</v>
      </c>
      <c r="G13" s="1">
        <v>234.75700000000001</v>
      </c>
      <c r="H13" s="2">
        <v>500.54599999999999</v>
      </c>
      <c r="I13" s="1">
        <v>1.2176800000000001</v>
      </c>
      <c r="J13" s="2">
        <v>499.72399999999999</v>
      </c>
      <c r="K13" s="1">
        <v>0.94324300000000005</v>
      </c>
      <c r="N13" s="3">
        <f t="shared" si="0"/>
        <v>500.34199999999998</v>
      </c>
      <c r="O13" s="21">
        <f t="shared" si="1"/>
        <v>42130.9</v>
      </c>
      <c r="P13" s="3">
        <f t="shared" si="2"/>
        <v>500.22899999999998</v>
      </c>
      <c r="Q13" s="17">
        <f t="shared" si="3"/>
        <v>2.3475699999999999E-4</v>
      </c>
      <c r="R13" s="3">
        <f t="shared" si="4"/>
        <v>500.54599999999999</v>
      </c>
      <c r="S13" s="24">
        <f t="shared" si="4"/>
        <v>1.2176800000000001</v>
      </c>
      <c r="T13" s="3">
        <f t="shared" si="4"/>
        <v>499.72399999999999</v>
      </c>
      <c r="U13" s="24">
        <f t="shared" si="4"/>
        <v>0.94324300000000005</v>
      </c>
      <c r="V13" s="22">
        <f t="shared" si="5"/>
        <v>0.9528726751447687</v>
      </c>
    </row>
    <row r="14" spans="1:22" x14ac:dyDescent="0.6">
      <c r="B14" s="2">
        <v>550.54200000000003</v>
      </c>
      <c r="C14" s="1">
        <v>30218</v>
      </c>
      <c r="D14" s="2"/>
      <c r="E14" s="1"/>
      <c r="F14" s="2">
        <v>550.899</v>
      </c>
      <c r="G14" s="1">
        <v>258.86399999999998</v>
      </c>
      <c r="H14" s="2">
        <v>550.03</v>
      </c>
      <c r="I14" s="1">
        <v>1.0846800000000001</v>
      </c>
      <c r="J14" s="48">
        <v>549.60699999999997</v>
      </c>
      <c r="K14" s="48">
        <v>1.0185599999999999</v>
      </c>
      <c r="N14" s="3">
        <f t="shared" si="0"/>
        <v>550.54200000000003</v>
      </c>
      <c r="O14" s="21">
        <f t="shared" si="1"/>
        <v>30218</v>
      </c>
      <c r="P14" s="3">
        <f t="shared" si="2"/>
        <v>550.899</v>
      </c>
      <c r="Q14" s="17">
        <f t="shared" si="3"/>
        <v>2.5886399999999998E-4</v>
      </c>
      <c r="R14" s="3">
        <f t="shared" si="4"/>
        <v>550.03</v>
      </c>
      <c r="S14" s="24">
        <f t="shared" si="4"/>
        <v>1.0846800000000001</v>
      </c>
      <c r="T14" s="3">
        <f t="shared" si="4"/>
        <v>549.60699999999997</v>
      </c>
      <c r="U14" s="24">
        <f t="shared" si="4"/>
        <v>1.0185599999999999</v>
      </c>
      <c r="V14" s="22">
        <f t="shared" si="5"/>
        <v>1.026029045337524</v>
      </c>
    </row>
    <row r="15" spans="1:22" x14ac:dyDescent="0.6">
      <c r="B15" s="48">
        <v>599.88199999999995</v>
      </c>
      <c r="C15" s="48">
        <v>23191.200000000001</v>
      </c>
      <c r="D15" s="2"/>
      <c r="E15" s="1"/>
      <c r="F15" s="48">
        <v>600.26800000000003</v>
      </c>
      <c r="G15" s="48">
        <v>270.029</v>
      </c>
      <c r="H15" s="48">
        <v>599.91700000000003</v>
      </c>
      <c r="I15" s="48">
        <v>0.99410500000000002</v>
      </c>
      <c r="J15" s="48">
        <v>599.88199999999995</v>
      </c>
      <c r="K15" s="48">
        <v>1.0225200000000001</v>
      </c>
      <c r="N15" s="3">
        <f t="shared" si="0"/>
        <v>599.88199999999995</v>
      </c>
      <c r="O15" s="21">
        <f t="shared" si="1"/>
        <v>23191.200000000001</v>
      </c>
      <c r="P15" s="3">
        <f t="shared" si="2"/>
        <v>600.26800000000003</v>
      </c>
      <c r="Q15" s="17">
        <f t="shared" si="3"/>
        <v>2.7002899999999997E-4</v>
      </c>
      <c r="R15" s="3">
        <f t="shared" si="4"/>
        <v>599.91700000000003</v>
      </c>
      <c r="S15" s="24">
        <f t="shared" si="4"/>
        <v>0.99410500000000002</v>
      </c>
      <c r="T15" s="3">
        <f t="shared" si="4"/>
        <v>599.88199999999995</v>
      </c>
      <c r="U15" s="24">
        <f t="shared" si="4"/>
        <v>1.0225200000000001</v>
      </c>
      <c r="V15" s="22">
        <f t="shared" si="5"/>
        <v>1.020416823192704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305.39299999999997</v>
      </c>
      <c r="C9" s="47">
        <v>249.423</v>
      </c>
      <c r="D9" s="3"/>
      <c r="E9" s="4"/>
      <c r="F9" s="47">
        <v>305.25200000000001</v>
      </c>
      <c r="G9" s="47">
        <v>-203.62899999999999</v>
      </c>
      <c r="H9" s="47">
        <v>304.46199999999999</v>
      </c>
      <c r="I9" s="47">
        <v>0.67206500000000002</v>
      </c>
      <c r="J9" s="47">
        <v>304.46199999999999</v>
      </c>
      <c r="K9" s="47">
        <v>0.47221099999999999</v>
      </c>
      <c r="N9" s="30">
        <f>B9</f>
        <v>305.39299999999997</v>
      </c>
      <c r="O9" s="21">
        <f>C9*100</f>
        <v>24942.3</v>
      </c>
      <c r="P9" s="30">
        <f>F9</f>
        <v>305.25200000000001</v>
      </c>
      <c r="Q9" s="17">
        <f>G9*0.000001</f>
        <v>-2.0362899999999998E-4</v>
      </c>
      <c r="R9" s="30">
        <f>H9</f>
        <v>304.46199999999999</v>
      </c>
      <c r="S9" s="24">
        <f>I9</f>
        <v>0.67206500000000002</v>
      </c>
      <c r="T9" s="30">
        <f>J9</f>
        <v>304.46199999999999</v>
      </c>
      <c r="U9" s="24">
        <f>K9</f>
        <v>0.47221099999999999</v>
      </c>
      <c r="V9" s="22">
        <f>((O9*(Q9)^2)/S9)*T9</f>
        <v>0.46853018203103031</v>
      </c>
    </row>
    <row r="10" spans="1:22" x14ac:dyDescent="0.6">
      <c r="B10" s="47">
        <v>320.62299999999999</v>
      </c>
      <c r="C10" s="47">
        <v>249.339</v>
      </c>
      <c r="D10" s="3"/>
      <c r="E10" s="4"/>
      <c r="F10" s="3">
        <v>320.49</v>
      </c>
      <c r="G10" s="4">
        <v>-211.31299999999999</v>
      </c>
      <c r="H10" s="3">
        <v>320.28399999999999</v>
      </c>
      <c r="I10" s="4">
        <v>0.663968</v>
      </c>
      <c r="J10" s="3">
        <v>319.47300000000001</v>
      </c>
      <c r="K10" s="4">
        <v>0.53712000000000004</v>
      </c>
      <c r="N10" s="30">
        <f t="shared" ref="N10:N14" si="0">B10</f>
        <v>320.62299999999999</v>
      </c>
      <c r="O10" s="21">
        <f t="shared" ref="O10:O14" si="1">C10*100</f>
        <v>24933.9</v>
      </c>
      <c r="P10" s="30">
        <f t="shared" ref="P10:P14" si="2">F10</f>
        <v>320.49</v>
      </c>
      <c r="Q10" s="17">
        <f t="shared" ref="Q10:Q14" si="3">G10*0.000001</f>
        <v>-2.1131299999999997E-4</v>
      </c>
      <c r="R10" s="30">
        <f t="shared" ref="R10:U14" si="4">H10</f>
        <v>320.28399999999999</v>
      </c>
      <c r="S10" s="24">
        <f t="shared" si="4"/>
        <v>0.663968</v>
      </c>
      <c r="T10" s="30">
        <f t="shared" si="4"/>
        <v>319.47300000000001</v>
      </c>
      <c r="U10" s="24">
        <f t="shared" si="4"/>
        <v>0.53712000000000004</v>
      </c>
      <c r="V10" s="22">
        <f t="shared" ref="V10:V14" si="5">((O10*(Q10)^2)/S10)*T10</f>
        <v>0.53570987967215844</v>
      </c>
    </row>
    <row r="11" spans="1:22" x14ac:dyDescent="0.6">
      <c r="B11" s="48">
        <v>359.50200000000001</v>
      </c>
      <c r="C11" s="48">
        <v>250.22499999999999</v>
      </c>
      <c r="D11" s="2"/>
      <c r="E11" s="1"/>
      <c r="F11" s="2">
        <v>360.41300000000001</v>
      </c>
      <c r="G11" s="1">
        <v>-215.066</v>
      </c>
      <c r="H11" s="2">
        <v>359.22899999999998</v>
      </c>
      <c r="I11" s="1">
        <v>0.67408900000000005</v>
      </c>
      <c r="J11" s="2">
        <v>360.041</v>
      </c>
      <c r="K11" s="1">
        <v>0.62312400000000001</v>
      </c>
      <c r="N11" s="30">
        <f t="shared" si="0"/>
        <v>359.50200000000001</v>
      </c>
      <c r="O11" s="21">
        <f t="shared" si="1"/>
        <v>25022.5</v>
      </c>
      <c r="P11" s="30">
        <f t="shared" si="2"/>
        <v>360.41300000000001</v>
      </c>
      <c r="Q11" s="17">
        <f t="shared" si="3"/>
        <v>-2.15066E-4</v>
      </c>
      <c r="R11" s="30">
        <f t="shared" si="4"/>
        <v>359.22899999999998</v>
      </c>
      <c r="S11" s="24">
        <f t="shared" si="4"/>
        <v>0.67408900000000005</v>
      </c>
      <c r="T11" s="30">
        <f t="shared" si="4"/>
        <v>360.041</v>
      </c>
      <c r="U11" s="24">
        <f t="shared" si="4"/>
        <v>0.62312400000000001</v>
      </c>
      <c r="V11" s="22">
        <f t="shared" si="5"/>
        <v>0.61817143434323296</v>
      </c>
    </row>
    <row r="12" spans="1:22" x14ac:dyDescent="0.6">
      <c r="B12" s="48">
        <v>400.38499999999999</v>
      </c>
      <c r="C12" s="48">
        <v>252.19800000000001</v>
      </c>
      <c r="D12" s="2"/>
      <c r="E12" s="1"/>
      <c r="F12" s="2">
        <v>400.74400000000003</v>
      </c>
      <c r="G12" s="1">
        <v>-216.059</v>
      </c>
      <c r="H12" s="2">
        <v>400.20299999999997</v>
      </c>
      <c r="I12" s="1">
        <v>0.69433199999999995</v>
      </c>
      <c r="J12" s="2">
        <v>400.20299999999997</v>
      </c>
      <c r="K12" s="1">
        <v>0.68640999999999996</v>
      </c>
      <c r="N12" s="30">
        <f t="shared" si="0"/>
        <v>400.38499999999999</v>
      </c>
      <c r="O12" s="21">
        <f t="shared" si="1"/>
        <v>25219.8</v>
      </c>
      <c r="P12" s="30">
        <f t="shared" si="2"/>
        <v>400.74400000000003</v>
      </c>
      <c r="Q12" s="17">
        <f t="shared" si="3"/>
        <v>-2.16059E-4</v>
      </c>
      <c r="R12" s="30">
        <f t="shared" si="4"/>
        <v>400.20299999999997</v>
      </c>
      <c r="S12" s="24">
        <f t="shared" si="4"/>
        <v>0.69433199999999995</v>
      </c>
      <c r="T12" s="30">
        <f t="shared" si="4"/>
        <v>400.20299999999997</v>
      </c>
      <c r="U12" s="24">
        <f t="shared" si="4"/>
        <v>0.68640999999999996</v>
      </c>
      <c r="V12" s="22">
        <f t="shared" si="5"/>
        <v>0.67857760122018951</v>
      </c>
    </row>
    <row r="13" spans="1:22" x14ac:dyDescent="0.6">
      <c r="B13" s="48">
        <v>440.06299999999999</v>
      </c>
      <c r="C13" s="48">
        <v>250.881</v>
      </c>
      <c r="D13" s="2"/>
      <c r="E13" s="1"/>
      <c r="F13" s="2">
        <v>440.25</v>
      </c>
      <c r="G13" s="1">
        <v>-215.95</v>
      </c>
      <c r="H13" s="2">
        <v>439.55399999999997</v>
      </c>
      <c r="I13" s="1">
        <v>0.73279399999999995</v>
      </c>
      <c r="J13" s="48">
        <v>440.36500000000001</v>
      </c>
      <c r="K13" s="48">
        <v>0.70101400000000003</v>
      </c>
      <c r="N13" s="30">
        <f t="shared" si="0"/>
        <v>440.06299999999999</v>
      </c>
      <c r="O13" s="21">
        <f t="shared" si="1"/>
        <v>25088.1</v>
      </c>
      <c r="P13" s="30">
        <f t="shared" si="2"/>
        <v>440.25</v>
      </c>
      <c r="Q13" s="17">
        <f t="shared" si="3"/>
        <v>-2.1594999999999999E-4</v>
      </c>
      <c r="R13" s="30">
        <f t="shared" si="4"/>
        <v>439.55399999999997</v>
      </c>
      <c r="S13" s="24">
        <f t="shared" si="4"/>
        <v>0.73279399999999995</v>
      </c>
      <c r="T13" s="30">
        <f t="shared" si="4"/>
        <v>440.36500000000001</v>
      </c>
      <c r="U13" s="24">
        <f t="shared" si="4"/>
        <v>0.70101400000000003</v>
      </c>
      <c r="V13" s="22">
        <f t="shared" si="5"/>
        <v>0.70308054105312889</v>
      </c>
    </row>
    <row r="14" spans="1:22" x14ac:dyDescent="0.6">
      <c r="B14" s="48">
        <v>480.142</v>
      </c>
      <c r="C14" s="48">
        <v>249.56200000000001</v>
      </c>
      <c r="D14" s="2"/>
      <c r="E14" s="1"/>
      <c r="F14" s="48">
        <v>479.34100000000001</v>
      </c>
      <c r="G14" s="48">
        <v>-213.63399999999999</v>
      </c>
      <c r="H14" s="48">
        <v>479.71600000000001</v>
      </c>
      <c r="I14" s="48">
        <v>0.77732800000000002</v>
      </c>
      <c r="J14" s="48">
        <v>479.71600000000001</v>
      </c>
      <c r="K14" s="48">
        <v>0.70588200000000001</v>
      </c>
      <c r="N14" s="30">
        <f t="shared" si="0"/>
        <v>480.142</v>
      </c>
      <c r="O14" s="21">
        <f t="shared" si="1"/>
        <v>24956.2</v>
      </c>
      <c r="P14" s="30">
        <f t="shared" si="2"/>
        <v>479.34100000000001</v>
      </c>
      <c r="Q14" s="17">
        <f t="shared" si="3"/>
        <v>-2.1363399999999998E-4</v>
      </c>
      <c r="R14" s="30">
        <f t="shared" si="4"/>
        <v>479.71600000000001</v>
      </c>
      <c r="S14" s="24">
        <f t="shared" si="4"/>
        <v>0.77732800000000002</v>
      </c>
      <c r="T14" s="30">
        <f t="shared" si="4"/>
        <v>479.71600000000001</v>
      </c>
      <c r="U14" s="24">
        <f t="shared" si="4"/>
        <v>0.70588200000000001</v>
      </c>
      <c r="V14" s="22">
        <f t="shared" si="5"/>
        <v>0.70290898345057307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43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x14ac:dyDescent="0.6">
      <c r="A6" s="13"/>
      <c r="M6" s="13"/>
    </row>
    <row r="7" spans="1:22" x14ac:dyDescent="0.6">
      <c r="B7" s="2" t="s">
        <v>36</v>
      </c>
      <c r="C7" s="1" t="s">
        <v>37</v>
      </c>
      <c r="D7" s="2" t="s">
        <v>36</v>
      </c>
      <c r="E7" s="1" t="s">
        <v>38</v>
      </c>
      <c r="F7" s="2" t="s">
        <v>36</v>
      </c>
      <c r="G7" s="1" t="s">
        <v>39</v>
      </c>
      <c r="H7" s="2" t="s">
        <v>36</v>
      </c>
      <c r="I7" s="1" t="s">
        <v>40</v>
      </c>
      <c r="J7" s="2" t="s">
        <v>36</v>
      </c>
      <c r="K7" s="1" t="s">
        <v>41</v>
      </c>
      <c r="N7" s="2" t="s">
        <v>36</v>
      </c>
      <c r="O7" s="34" t="s">
        <v>37</v>
      </c>
      <c r="P7" s="2" t="s">
        <v>36</v>
      </c>
      <c r="Q7" s="35" t="s">
        <v>39</v>
      </c>
      <c r="R7" s="2" t="s">
        <v>36</v>
      </c>
      <c r="S7" s="25" t="s">
        <v>40</v>
      </c>
      <c r="T7" s="2" t="s">
        <v>36</v>
      </c>
      <c r="U7" s="25" t="s">
        <v>41</v>
      </c>
    </row>
    <row r="8" spans="1:22" x14ac:dyDescent="0.6">
      <c r="B8" s="2" t="s">
        <v>42</v>
      </c>
      <c r="C8" s="1" t="s">
        <v>43</v>
      </c>
      <c r="D8" s="2" t="s">
        <v>42</v>
      </c>
      <c r="E8" s="1" t="s">
        <v>44</v>
      </c>
      <c r="F8" s="2" t="s">
        <v>42</v>
      </c>
      <c r="G8" s="1" t="s">
        <v>45</v>
      </c>
      <c r="H8" s="2" t="s">
        <v>42</v>
      </c>
      <c r="I8" s="1" t="s">
        <v>46</v>
      </c>
      <c r="J8" s="2" t="s">
        <v>42</v>
      </c>
      <c r="K8" s="1" t="s">
        <v>47</v>
      </c>
      <c r="N8" s="2" t="s">
        <v>42</v>
      </c>
      <c r="O8" s="34" t="s">
        <v>48</v>
      </c>
      <c r="P8" s="2" t="s">
        <v>42</v>
      </c>
      <c r="Q8" s="35" t="s">
        <v>49</v>
      </c>
      <c r="R8" s="2" t="s">
        <v>42</v>
      </c>
      <c r="S8" s="1" t="s">
        <v>46</v>
      </c>
      <c r="T8" s="2" t="s">
        <v>42</v>
      </c>
      <c r="U8" s="25" t="s">
        <v>47</v>
      </c>
    </row>
    <row r="9" spans="1:22" x14ac:dyDescent="0.6">
      <c r="B9" s="48">
        <v>310.57100000000003</v>
      </c>
      <c r="C9" s="48">
        <v>39.653599999999997</v>
      </c>
      <c r="D9" s="2"/>
      <c r="E9" s="1"/>
      <c r="F9" s="48">
        <v>309.61900000000003</v>
      </c>
      <c r="G9" s="48">
        <v>-288.24599999999998</v>
      </c>
      <c r="H9" s="48">
        <v>319.94900000000001</v>
      </c>
      <c r="I9" s="48">
        <v>0.57385699999999995</v>
      </c>
      <c r="J9" s="48">
        <v>320.76400000000001</v>
      </c>
      <c r="K9" s="48">
        <v>0.17799499999999999</v>
      </c>
      <c r="N9" s="2">
        <f>B9</f>
        <v>310.57100000000003</v>
      </c>
      <c r="O9" s="34">
        <f>C9*100</f>
        <v>3965.3599999999997</v>
      </c>
      <c r="P9" s="2">
        <f>F9</f>
        <v>309.61900000000003</v>
      </c>
      <c r="Q9" s="35">
        <f>G9*0.000001</f>
        <v>-2.8824599999999998E-4</v>
      </c>
      <c r="R9" s="2">
        <f>H9</f>
        <v>319.94900000000001</v>
      </c>
      <c r="S9" s="25">
        <f>I9</f>
        <v>0.57385699999999995</v>
      </c>
      <c r="T9" s="2">
        <f>J9</f>
        <v>320.76400000000001</v>
      </c>
      <c r="U9" s="63">
        <f>K9</f>
        <v>0.17799499999999999</v>
      </c>
      <c r="V9" s="51">
        <f>((O10*(Q9)^2)/S9)*T9</f>
        <v>0.18888925243973528</v>
      </c>
    </row>
    <row r="10" spans="1:22" x14ac:dyDescent="0.6">
      <c r="B10" s="2">
        <v>320.35500000000002</v>
      </c>
      <c r="C10" s="1">
        <v>40.6723</v>
      </c>
      <c r="D10" s="2"/>
      <c r="E10" s="1"/>
      <c r="F10" s="2">
        <v>329.82600000000002</v>
      </c>
      <c r="G10" s="1">
        <v>-288.71600000000001</v>
      </c>
      <c r="H10" s="2">
        <v>370.14699999999999</v>
      </c>
      <c r="I10" s="1">
        <v>0.54859899999999995</v>
      </c>
      <c r="J10" s="2">
        <v>369.59399999999999</v>
      </c>
      <c r="K10" s="1">
        <v>0.37911099999999998</v>
      </c>
      <c r="N10" s="2">
        <f t="shared" ref="N10:N30" si="0">B10</f>
        <v>320.35500000000002</v>
      </c>
      <c r="O10" s="34">
        <f t="shared" ref="O10:O30" si="1">C10*100</f>
        <v>4067.23</v>
      </c>
      <c r="P10" s="2">
        <f t="shared" ref="P10:P30" si="2">F10</f>
        <v>329.82600000000002</v>
      </c>
      <c r="Q10" s="35">
        <f t="shared" ref="Q10:Q30" si="3">G10*0.000001</f>
        <v>-2.8871600000000001E-4</v>
      </c>
      <c r="R10" s="2">
        <f t="shared" ref="R10:U13" si="4">H10</f>
        <v>370.14699999999999</v>
      </c>
      <c r="S10" s="25">
        <f t="shared" si="4"/>
        <v>0.54859899999999995</v>
      </c>
      <c r="T10" s="2">
        <f t="shared" si="4"/>
        <v>369.59399999999999</v>
      </c>
      <c r="U10" s="63">
        <f t="shared" si="4"/>
        <v>0.37911099999999998</v>
      </c>
      <c r="V10" s="51">
        <f>((O15*(Q14)^2)/S10)*T10</f>
        <v>0.37110927098714447</v>
      </c>
    </row>
    <row r="11" spans="1:22" x14ac:dyDescent="0.6">
      <c r="B11" s="2">
        <v>330.803</v>
      </c>
      <c r="C11" s="1">
        <v>43.419899999999998</v>
      </c>
      <c r="D11" s="2"/>
      <c r="E11" s="1"/>
      <c r="F11" s="2">
        <v>340.26499999999999</v>
      </c>
      <c r="G11" s="1">
        <v>-290.88900000000001</v>
      </c>
      <c r="H11" s="2">
        <v>468.69200000000001</v>
      </c>
      <c r="I11" s="1">
        <v>0.51260799999999995</v>
      </c>
      <c r="J11" s="2">
        <v>469.70100000000002</v>
      </c>
      <c r="K11" s="1">
        <v>0.81135500000000005</v>
      </c>
      <c r="N11" s="2">
        <f t="shared" si="0"/>
        <v>330.803</v>
      </c>
      <c r="O11" s="34">
        <f t="shared" si="1"/>
        <v>4341.99</v>
      </c>
      <c r="P11" s="2">
        <f t="shared" si="2"/>
        <v>340.26499999999999</v>
      </c>
      <c r="Q11" s="35">
        <f t="shared" si="3"/>
        <v>-2.9088900000000001E-4</v>
      </c>
      <c r="R11" s="2">
        <f t="shared" si="4"/>
        <v>468.69200000000001</v>
      </c>
      <c r="S11" s="25">
        <f t="shared" si="4"/>
        <v>0.51260799999999995</v>
      </c>
      <c r="T11" s="2">
        <f t="shared" si="4"/>
        <v>469.70100000000002</v>
      </c>
      <c r="U11" s="63">
        <f t="shared" si="4"/>
        <v>0.81135500000000005</v>
      </c>
      <c r="V11" s="51">
        <f>((O25*(Q23)^2)/S11)*T11</f>
        <v>0.80880013415571261</v>
      </c>
    </row>
    <row r="12" spans="1:22" x14ac:dyDescent="0.6">
      <c r="B12" s="2">
        <v>340.62</v>
      </c>
      <c r="C12" s="1">
        <v>49.282899999999998</v>
      </c>
      <c r="D12" s="2"/>
      <c r="E12" s="1"/>
      <c r="F12" s="2">
        <v>349.43400000000003</v>
      </c>
      <c r="G12" s="1">
        <v>-299.60199999999998</v>
      </c>
      <c r="H12" s="2">
        <v>570.27300000000002</v>
      </c>
      <c r="I12" s="1">
        <v>0.50448199999999999</v>
      </c>
      <c r="J12" s="2">
        <v>570.99099999999999</v>
      </c>
      <c r="K12" s="1">
        <v>1.0976600000000001</v>
      </c>
      <c r="N12" s="2">
        <f t="shared" si="0"/>
        <v>340.62</v>
      </c>
      <c r="O12" s="34">
        <f t="shared" si="1"/>
        <v>4928.29</v>
      </c>
      <c r="P12" s="2">
        <f t="shared" si="2"/>
        <v>349.43400000000003</v>
      </c>
      <c r="Q12" s="35">
        <f t="shared" si="3"/>
        <v>-2.9960199999999994E-4</v>
      </c>
      <c r="R12" s="2">
        <f t="shared" si="4"/>
        <v>570.27300000000002</v>
      </c>
      <c r="S12" s="25">
        <f t="shared" si="4"/>
        <v>0.50448199999999999</v>
      </c>
      <c r="T12" s="2">
        <f t="shared" si="4"/>
        <v>570.99099999999999</v>
      </c>
      <c r="U12" s="63">
        <f t="shared" si="4"/>
        <v>1.0976600000000001</v>
      </c>
      <c r="V12" s="51">
        <f>((O35*(Q33)^2)/S12)*T12</f>
        <v>1.0983177156699351</v>
      </c>
    </row>
    <row r="13" spans="1:22" x14ac:dyDescent="0.6">
      <c r="B13" s="2">
        <v>349.12200000000001</v>
      </c>
      <c r="C13" s="1">
        <v>53.418399999999998</v>
      </c>
      <c r="D13" s="2"/>
      <c r="E13" s="1"/>
      <c r="F13" s="2">
        <v>359.21</v>
      </c>
      <c r="G13" s="1">
        <v>-299.596</v>
      </c>
      <c r="H13" s="48">
        <v>620.43700000000001</v>
      </c>
      <c r="I13" s="48">
        <v>0.51676599999999995</v>
      </c>
      <c r="J13" s="48">
        <v>620.40800000000002</v>
      </c>
      <c r="K13" s="48">
        <v>1.20435</v>
      </c>
      <c r="N13" s="2">
        <f t="shared" si="0"/>
        <v>349.12200000000001</v>
      </c>
      <c r="O13" s="34">
        <f t="shared" si="1"/>
        <v>5341.84</v>
      </c>
      <c r="P13" s="2">
        <f t="shared" si="2"/>
        <v>359.21</v>
      </c>
      <c r="Q13" s="35">
        <f t="shared" si="3"/>
        <v>-2.9959600000000001E-4</v>
      </c>
      <c r="R13" s="2">
        <f t="shared" si="4"/>
        <v>620.43700000000001</v>
      </c>
      <c r="S13" s="25">
        <f t="shared" si="4"/>
        <v>0.51676599999999995</v>
      </c>
      <c r="T13" s="2">
        <f t="shared" si="4"/>
        <v>620.40800000000002</v>
      </c>
      <c r="U13" s="63">
        <f t="shared" si="4"/>
        <v>1.20435</v>
      </c>
      <c r="V13" s="51">
        <f>((O40*(Q38)^2)/S13)*T13</f>
        <v>1.1973146412709341</v>
      </c>
    </row>
    <row r="14" spans="1:22" x14ac:dyDescent="0.6">
      <c r="B14" s="2">
        <v>359.56299999999999</v>
      </c>
      <c r="C14" s="1">
        <v>55.127899999999997</v>
      </c>
      <c r="D14" s="2"/>
      <c r="E14" s="1"/>
      <c r="F14" s="2">
        <v>369.65199999999999</v>
      </c>
      <c r="G14" s="1">
        <v>-302.25299999999999</v>
      </c>
      <c r="H14" s="2"/>
      <c r="I14" s="1"/>
      <c r="J14" s="2"/>
      <c r="K14" s="1"/>
      <c r="N14" s="2">
        <f t="shared" si="0"/>
        <v>359.56299999999999</v>
      </c>
      <c r="O14" s="34">
        <f t="shared" si="1"/>
        <v>5512.79</v>
      </c>
      <c r="P14" s="2">
        <f t="shared" si="2"/>
        <v>369.65199999999999</v>
      </c>
      <c r="Q14" s="35">
        <f t="shared" si="3"/>
        <v>-3.0225299999999999E-4</v>
      </c>
      <c r="R14" s="2"/>
      <c r="S14" s="25"/>
      <c r="T14" s="2"/>
      <c r="U14" s="25"/>
    </row>
    <row r="15" spans="1:22" x14ac:dyDescent="0.6">
      <c r="B15" s="2">
        <v>370.67899999999997</v>
      </c>
      <c r="C15" s="1">
        <v>60.296300000000002</v>
      </c>
      <c r="D15" s="2"/>
      <c r="E15" s="1"/>
      <c r="F15" s="2">
        <v>379.411</v>
      </c>
      <c r="G15" s="1">
        <v>-298.85500000000002</v>
      </c>
      <c r="H15" s="2"/>
      <c r="I15" s="1"/>
      <c r="J15" s="2"/>
      <c r="K15" s="1"/>
      <c r="N15" s="2">
        <f t="shared" si="0"/>
        <v>370.67899999999997</v>
      </c>
      <c r="O15" s="34">
        <f t="shared" si="1"/>
        <v>6029.63</v>
      </c>
      <c r="P15" s="2">
        <f t="shared" si="2"/>
        <v>379.411</v>
      </c>
      <c r="Q15" s="35">
        <f t="shared" si="3"/>
        <v>-2.98855E-4</v>
      </c>
      <c r="R15" s="2"/>
      <c r="S15" s="25"/>
      <c r="T15" s="2"/>
      <c r="U15" s="25"/>
    </row>
    <row r="16" spans="1:22" x14ac:dyDescent="0.6">
      <c r="B16" s="2">
        <v>380.52100000000002</v>
      </c>
      <c r="C16" s="1">
        <v>69.619500000000002</v>
      </c>
      <c r="D16" s="2"/>
      <c r="E16" s="1"/>
      <c r="F16" s="2">
        <v>389.83600000000001</v>
      </c>
      <c r="G16" s="1">
        <v>-298.12099999999998</v>
      </c>
      <c r="H16" s="2"/>
      <c r="I16" s="1"/>
      <c r="J16" s="2"/>
      <c r="K16" s="1"/>
      <c r="N16" s="2">
        <f t="shared" si="0"/>
        <v>380.52100000000002</v>
      </c>
      <c r="O16" s="34">
        <f t="shared" si="1"/>
        <v>6961.95</v>
      </c>
      <c r="P16" s="2">
        <f t="shared" si="2"/>
        <v>389.83600000000001</v>
      </c>
      <c r="Q16" s="35">
        <f t="shared" si="3"/>
        <v>-2.9812099999999999E-4</v>
      </c>
      <c r="R16" s="2"/>
      <c r="S16" s="25"/>
      <c r="T16" s="2"/>
      <c r="U16" s="25"/>
    </row>
    <row r="17" spans="2:21" customFormat="1" x14ac:dyDescent="0.6">
      <c r="B17" s="2">
        <v>390.322</v>
      </c>
      <c r="C17" s="1">
        <v>73.060400000000001</v>
      </c>
      <c r="D17" s="2"/>
      <c r="E17" s="1"/>
      <c r="F17" s="2">
        <v>400.28300000000002</v>
      </c>
      <c r="G17" s="1">
        <v>-301.98899999999998</v>
      </c>
      <c r="H17" s="2"/>
      <c r="I17" s="1"/>
      <c r="J17" s="2"/>
      <c r="K17" s="1"/>
      <c r="N17" s="2">
        <f t="shared" si="0"/>
        <v>390.322</v>
      </c>
      <c r="O17" s="34">
        <f t="shared" si="1"/>
        <v>7306.04</v>
      </c>
      <c r="P17" s="2">
        <f t="shared" si="2"/>
        <v>400.28300000000002</v>
      </c>
      <c r="Q17" s="35">
        <f t="shared" si="3"/>
        <v>-3.0198899999999996E-4</v>
      </c>
      <c r="R17" s="2"/>
      <c r="S17" s="25"/>
      <c r="T17" s="2"/>
      <c r="U17" s="25"/>
    </row>
    <row r="18" spans="2:21" customFormat="1" x14ac:dyDescent="0.6">
      <c r="B18" s="2">
        <v>400.11500000000001</v>
      </c>
      <c r="C18" s="1">
        <v>75.463200000000001</v>
      </c>
      <c r="D18" s="2"/>
      <c r="E18" s="1"/>
      <c r="F18" s="2">
        <v>409.41899999999998</v>
      </c>
      <c r="G18" s="1">
        <v>-304.16300000000001</v>
      </c>
      <c r="H18" s="2"/>
      <c r="I18" s="1"/>
      <c r="J18" s="2"/>
      <c r="K18" s="1"/>
      <c r="N18" s="2">
        <f t="shared" si="0"/>
        <v>400.11500000000001</v>
      </c>
      <c r="O18" s="34">
        <f t="shared" si="1"/>
        <v>7546.32</v>
      </c>
      <c r="P18" s="2">
        <f t="shared" si="2"/>
        <v>409.41899999999998</v>
      </c>
      <c r="Q18" s="35">
        <f t="shared" si="3"/>
        <v>-3.0416299999999998E-4</v>
      </c>
      <c r="R18" s="2"/>
      <c r="S18" s="25"/>
      <c r="T18" s="2"/>
      <c r="U18" s="25"/>
    </row>
    <row r="19" spans="2:21" customFormat="1" x14ac:dyDescent="0.6">
      <c r="B19" s="2">
        <v>410.584</v>
      </c>
      <c r="C19" s="1">
        <v>81.3249</v>
      </c>
      <c r="D19" s="2"/>
      <c r="E19" s="1"/>
      <c r="F19" s="2">
        <v>428.947</v>
      </c>
      <c r="G19" s="1">
        <v>-299.06299999999999</v>
      </c>
      <c r="H19" s="2"/>
      <c r="I19" s="1"/>
      <c r="J19" s="2"/>
      <c r="K19" s="1"/>
      <c r="N19" s="2">
        <f t="shared" si="0"/>
        <v>410.584</v>
      </c>
      <c r="O19" s="34">
        <f t="shared" si="1"/>
        <v>8132.49</v>
      </c>
      <c r="P19" s="2">
        <f t="shared" si="2"/>
        <v>428.947</v>
      </c>
      <c r="Q19" s="35">
        <f t="shared" si="3"/>
        <v>-2.9906299999999997E-4</v>
      </c>
      <c r="R19" s="2"/>
      <c r="S19" s="25"/>
      <c r="T19" s="2"/>
      <c r="U19" s="25"/>
    </row>
    <row r="20" spans="2:21" customFormat="1" x14ac:dyDescent="0.6">
      <c r="B20" s="2">
        <v>420.39699999999999</v>
      </c>
      <c r="C20" s="1">
        <v>86.495900000000006</v>
      </c>
      <c r="D20" s="2"/>
      <c r="E20" s="1"/>
      <c r="F20" s="2">
        <v>440.00400000000002</v>
      </c>
      <c r="G20" s="1">
        <v>-294.45299999999997</v>
      </c>
      <c r="H20" s="2"/>
      <c r="I20" s="1"/>
      <c r="J20" s="2"/>
      <c r="K20" s="1"/>
      <c r="N20" s="2">
        <f t="shared" si="0"/>
        <v>420.39699999999999</v>
      </c>
      <c r="O20" s="34">
        <f t="shared" si="1"/>
        <v>8649.59</v>
      </c>
      <c r="P20" s="2">
        <f t="shared" si="2"/>
        <v>440.00400000000002</v>
      </c>
      <c r="Q20" s="35">
        <f t="shared" si="3"/>
        <v>-2.9445299999999997E-4</v>
      </c>
      <c r="R20" s="2"/>
      <c r="S20" s="25"/>
      <c r="T20" s="2"/>
      <c r="U20" s="25"/>
    </row>
    <row r="21" spans="2:21" customFormat="1" x14ac:dyDescent="0.6">
      <c r="B21" s="2">
        <v>430.18799999999999</v>
      </c>
      <c r="C21" s="1">
        <v>88.552700000000002</v>
      </c>
      <c r="D21" s="2"/>
      <c r="E21" s="1"/>
      <c r="F21" s="2">
        <v>448.47500000000002</v>
      </c>
      <c r="G21" s="1">
        <v>-294.20499999999998</v>
      </c>
      <c r="H21" s="2"/>
      <c r="I21" s="1"/>
      <c r="J21" s="2"/>
      <c r="K21" s="1"/>
      <c r="N21" s="2">
        <f t="shared" si="0"/>
        <v>430.18799999999999</v>
      </c>
      <c r="O21" s="34">
        <f t="shared" si="1"/>
        <v>8855.27</v>
      </c>
      <c r="P21" s="2">
        <f t="shared" si="2"/>
        <v>448.47500000000002</v>
      </c>
      <c r="Q21" s="35">
        <f t="shared" si="3"/>
        <v>-2.9420499999999997E-4</v>
      </c>
      <c r="R21" s="2"/>
      <c r="S21" s="25"/>
      <c r="T21" s="2"/>
      <c r="U21" s="25"/>
    </row>
    <row r="22" spans="2:21" customFormat="1" x14ac:dyDescent="0.6">
      <c r="B22" s="2">
        <v>440.64800000000002</v>
      </c>
      <c r="C22" s="1">
        <v>93.0304</v>
      </c>
      <c r="D22" s="2"/>
      <c r="E22" s="1"/>
      <c r="F22" s="2">
        <v>459.52800000000002</v>
      </c>
      <c r="G22" s="1">
        <v>-288.62599999999998</v>
      </c>
      <c r="H22" s="2"/>
      <c r="I22" s="1"/>
      <c r="J22" s="2"/>
      <c r="K22" s="1"/>
      <c r="N22" s="2">
        <f t="shared" si="0"/>
        <v>440.64800000000002</v>
      </c>
      <c r="O22" s="34">
        <f t="shared" si="1"/>
        <v>9303.0400000000009</v>
      </c>
      <c r="P22" s="2">
        <f t="shared" si="2"/>
        <v>459.52800000000002</v>
      </c>
      <c r="Q22" s="35">
        <f t="shared" si="3"/>
        <v>-2.8862599999999994E-4</v>
      </c>
      <c r="R22" s="2"/>
      <c r="S22" s="25"/>
      <c r="T22" s="2"/>
      <c r="U22" s="25"/>
    </row>
    <row r="23" spans="2:21" customFormat="1" x14ac:dyDescent="0.6">
      <c r="B23" s="2">
        <v>451.76400000000001</v>
      </c>
      <c r="C23" s="1">
        <v>98.198800000000006</v>
      </c>
      <c r="D23" s="2"/>
      <c r="E23" s="1"/>
      <c r="F23" s="2">
        <v>469.976</v>
      </c>
      <c r="G23" s="1">
        <v>-292.73700000000002</v>
      </c>
      <c r="H23" s="2"/>
      <c r="I23" s="1"/>
      <c r="J23" s="2"/>
      <c r="K23" s="1"/>
      <c r="N23" s="2">
        <f t="shared" si="0"/>
        <v>451.76400000000001</v>
      </c>
      <c r="O23" s="34">
        <f t="shared" si="1"/>
        <v>9819.880000000001</v>
      </c>
      <c r="P23" s="2">
        <f t="shared" si="2"/>
        <v>469.976</v>
      </c>
      <c r="Q23" s="35">
        <f t="shared" si="3"/>
        <v>-2.92737E-4</v>
      </c>
      <c r="R23" s="2"/>
      <c r="S23" s="25"/>
      <c r="T23" s="2"/>
      <c r="U23" s="25"/>
    </row>
    <row r="24" spans="2:21" customFormat="1" x14ac:dyDescent="0.6">
      <c r="B24" s="2">
        <v>462.20699999999999</v>
      </c>
      <c r="C24" s="1">
        <v>100.254</v>
      </c>
      <c r="D24" s="2"/>
      <c r="E24" s="1"/>
      <c r="F24" s="2">
        <v>480.39299999999997</v>
      </c>
      <c r="G24" s="1">
        <v>-290.30799999999999</v>
      </c>
      <c r="H24" s="2"/>
      <c r="I24" s="1"/>
      <c r="J24" s="2"/>
      <c r="K24" s="1"/>
      <c r="N24" s="2">
        <f t="shared" si="0"/>
        <v>462.20699999999999</v>
      </c>
      <c r="O24" s="34">
        <f t="shared" si="1"/>
        <v>10025.4</v>
      </c>
      <c r="P24" s="2">
        <f t="shared" si="2"/>
        <v>480.39299999999997</v>
      </c>
      <c r="Q24" s="35">
        <f t="shared" si="3"/>
        <v>-2.9030799999999997E-4</v>
      </c>
      <c r="R24" s="2"/>
      <c r="S24" s="25"/>
      <c r="T24" s="2"/>
      <c r="U24" s="25"/>
    </row>
    <row r="25" spans="2:21" customFormat="1" x14ac:dyDescent="0.6">
      <c r="B25" s="2">
        <v>472.00299999999999</v>
      </c>
      <c r="C25" s="1">
        <v>103.003</v>
      </c>
      <c r="D25" s="2"/>
      <c r="E25" s="1"/>
      <c r="F25" s="2">
        <v>490.178</v>
      </c>
      <c r="G25" s="1">
        <v>-291.99599999999998</v>
      </c>
      <c r="H25" s="2"/>
      <c r="I25" s="1"/>
      <c r="J25" s="2"/>
      <c r="K25" s="1"/>
      <c r="N25" s="2">
        <f t="shared" si="0"/>
        <v>472.00299999999999</v>
      </c>
      <c r="O25" s="34">
        <f t="shared" si="1"/>
        <v>10300.299999999999</v>
      </c>
      <c r="P25" s="2">
        <f t="shared" si="2"/>
        <v>490.178</v>
      </c>
      <c r="Q25" s="35">
        <f t="shared" si="3"/>
        <v>-2.9199599999999999E-4</v>
      </c>
      <c r="R25" s="2"/>
      <c r="S25" s="25"/>
      <c r="T25" s="2"/>
      <c r="U25" s="25"/>
    </row>
    <row r="26" spans="2:21" customFormat="1" x14ac:dyDescent="0.6">
      <c r="B26" s="2">
        <v>480.495</v>
      </c>
      <c r="C26" s="1">
        <v>105.755</v>
      </c>
      <c r="D26" s="2"/>
      <c r="E26" s="1"/>
      <c r="F26" s="2">
        <v>499.95400000000001</v>
      </c>
      <c r="G26" s="1">
        <v>-291.99</v>
      </c>
      <c r="H26" s="2"/>
      <c r="I26" s="1"/>
      <c r="J26" s="2"/>
      <c r="K26" s="1"/>
      <c r="N26" s="2">
        <f t="shared" si="0"/>
        <v>480.495</v>
      </c>
      <c r="O26" s="34">
        <f t="shared" si="1"/>
        <v>10575.5</v>
      </c>
      <c r="P26" s="2">
        <f t="shared" si="2"/>
        <v>499.95400000000001</v>
      </c>
      <c r="Q26" s="35">
        <f t="shared" si="3"/>
        <v>-2.9199E-4</v>
      </c>
      <c r="R26" s="2"/>
      <c r="S26" s="25"/>
      <c r="T26" s="2"/>
      <c r="U26" s="25"/>
    </row>
    <row r="27" spans="2:21" customFormat="1" x14ac:dyDescent="0.6">
      <c r="B27" s="2">
        <v>491.59</v>
      </c>
      <c r="C27" s="1">
        <v>107.809</v>
      </c>
      <c r="D27" s="2"/>
      <c r="E27" s="1"/>
      <c r="F27" s="2">
        <v>509.70600000000002</v>
      </c>
      <c r="G27" s="1">
        <v>-287.13799999999998</v>
      </c>
      <c r="H27" s="2"/>
      <c r="I27" s="1"/>
      <c r="J27" s="2"/>
      <c r="K27" s="1"/>
      <c r="N27" s="2">
        <f t="shared" si="0"/>
        <v>491.59</v>
      </c>
      <c r="O27" s="34">
        <f t="shared" si="1"/>
        <v>10780.9</v>
      </c>
      <c r="P27" s="2">
        <f t="shared" si="2"/>
        <v>509.70600000000002</v>
      </c>
      <c r="Q27" s="35">
        <f t="shared" si="3"/>
        <v>-2.8713799999999999E-4</v>
      </c>
      <c r="R27" s="2"/>
      <c r="S27" s="25"/>
      <c r="T27" s="2"/>
      <c r="U27" s="25"/>
    </row>
    <row r="28" spans="2:21" customFormat="1" x14ac:dyDescent="0.6">
      <c r="B28" s="2">
        <v>500.077</v>
      </c>
      <c r="C28" s="1">
        <v>109.86799999999999</v>
      </c>
      <c r="D28" s="2"/>
      <c r="E28" s="1"/>
      <c r="F28" s="2">
        <v>518.84900000000005</v>
      </c>
      <c r="G28" s="1">
        <v>-290.76499999999999</v>
      </c>
      <c r="H28" s="2"/>
      <c r="I28" s="1"/>
      <c r="J28" s="2"/>
      <c r="K28" s="1"/>
      <c r="N28" s="2">
        <f t="shared" si="0"/>
        <v>500.077</v>
      </c>
      <c r="O28" s="34">
        <f t="shared" si="1"/>
        <v>10986.8</v>
      </c>
      <c r="P28" s="2">
        <f t="shared" si="2"/>
        <v>518.84900000000005</v>
      </c>
      <c r="Q28" s="35">
        <f t="shared" si="3"/>
        <v>-2.9076499999999996E-4</v>
      </c>
      <c r="R28" s="2"/>
      <c r="S28" s="25"/>
      <c r="T28" s="2"/>
      <c r="U28" s="25"/>
    </row>
    <row r="29" spans="2:21" customFormat="1" x14ac:dyDescent="0.6">
      <c r="B29" s="2">
        <v>511.16699999999997</v>
      </c>
      <c r="C29" s="1">
        <v>111.23</v>
      </c>
      <c r="D29" s="2"/>
      <c r="E29" s="1"/>
      <c r="F29" s="2">
        <v>529.28399999999999</v>
      </c>
      <c r="G29" s="1">
        <v>-291.96899999999999</v>
      </c>
      <c r="H29" s="2"/>
      <c r="I29" s="1"/>
      <c r="J29" s="2"/>
      <c r="K29" s="1"/>
      <c r="N29" s="2">
        <f t="shared" si="0"/>
        <v>511.16699999999997</v>
      </c>
      <c r="O29" s="34">
        <f t="shared" si="1"/>
        <v>11123</v>
      </c>
      <c r="P29" s="2">
        <f t="shared" si="2"/>
        <v>529.28399999999999</v>
      </c>
      <c r="Q29" s="35">
        <f t="shared" si="3"/>
        <v>-2.91969E-4</v>
      </c>
      <c r="R29" s="2"/>
      <c r="S29" s="25"/>
      <c r="T29" s="2"/>
      <c r="U29" s="25"/>
    </row>
    <row r="30" spans="2:21" customFormat="1" x14ac:dyDescent="0.6">
      <c r="B30" s="2">
        <v>520.94500000000005</v>
      </c>
      <c r="C30" s="1">
        <v>111.557</v>
      </c>
      <c r="D30" s="2"/>
      <c r="E30" s="1"/>
      <c r="F30" s="2">
        <v>540.38199999999995</v>
      </c>
      <c r="G30" s="1">
        <v>-295.59500000000003</v>
      </c>
      <c r="H30" s="2"/>
      <c r="I30" s="1"/>
      <c r="J30" s="2"/>
      <c r="K30" s="1"/>
      <c r="N30" s="2">
        <f t="shared" si="0"/>
        <v>520.94500000000005</v>
      </c>
      <c r="O30" s="34">
        <f t="shared" si="1"/>
        <v>11155.7</v>
      </c>
      <c r="P30" s="2">
        <f t="shared" si="2"/>
        <v>540.38199999999995</v>
      </c>
      <c r="Q30" s="35">
        <f t="shared" si="3"/>
        <v>-2.95595E-4</v>
      </c>
      <c r="R30" s="2"/>
      <c r="S30" s="25"/>
      <c r="T30" s="2"/>
      <c r="U30" s="25"/>
    </row>
    <row r="31" spans="2:21" x14ac:dyDescent="0.6">
      <c r="B31" s="2">
        <v>530.73400000000004</v>
      </c>
      <c r="C31" s="1">
        <v>113.268</v>
      </c>
      <c r="D31" s="2"/>
      <c r="E31" s="1"/>
      <c r="F31" s="2">
        <v>548.83199999999999</v>
      </c>
      <c r="G31" s="1">
        <v>-290.98700000000002</v>
      </c>
      <c r="H31" s="2"/>
      <c r="I31" s="1"/>
      <c r="J31" s="2"/>
      <c r="K31" s="1"/>
      <c r="N31" s="2">
        <f t="shared" ref="N31:N43" si="5">B31</f>
        <v>530.73400000000004</v>
      </c>
      <c r="O31" s="34">
        <f t="shared" ref="O31:O43" si="6">C31*100</f>
        <v>11326.8</v>
      </c>
      <c r="P31" s="2">
        <f t="shared" ref="P31:P39" si="7">F31</f>
        <v>548.83199999999999</v>
      </c>
      <c r="Q31" s="35">
        <f t="shared" ref="Q31:Q39" si="8">G31*0.000001</f>
        <v>-2.9098699999999998E-4</v>
      </c>
      <c r="R31" s="2"/>
      <c r="S31" s="25"/>
      <c r="T31" s="2"/>
      <c r="U31" s="25"/>
    </row>
    <row r="32" spans="2:21" x14ac:dyDescent="0.6">
      <c r="B32" s="2">
        <v>541.16200000000003</v>
      </c>
      <c r="C32" s="1">
        <v>113.247</v>
      </c>
      <c r="D32" s="2"/>
      <c r="E32" s="1"/>
      <c r="F32" s="2">
        <v>559.27599999999995</v>
      </c>
      <c r="G32" s="1">
        <v>-294.12799999999999</v>
      </c>
      <c r="H32" s="2"/>
      <c r="I32" s="1"/>
      <c r="J32" s="2"/>
      <c r="K32" s="1"/>
      <c r="N32" s="2">
        <f t="shared" si="5"/>
        <v>541.16200000000003</v>
      </c>
      <c r="O32" s="34">
        <f t="shared" si="6"/>
        <v>11324.7</v>
      </c>
      <c r="P32" s="2">
        <f t="shared" si="7"/>
        <v>559.27599999999995</v>
      </c>
      <c r="Q32" s="35">
        <f t="shared" si="8"/>
        <v>-2.9412799999999995E-4</v>
      </c>
      <c r="R32" s="2"/>
      <c r="S32" s="25"/>
      <c r="T32" s="2"/>
      <c r="U32" s="25"/>
    </row>
    <row r="33" spans="2:21" x14ac:dyDescent="0.6">
      <c r="B33" s="2">
        <v>548.98099999999999</v>
      </c>
      <c r="C33" s="1">
        <v>112.886</v>
      </c>
      <c r="D33" s="2"/>
      <c r="E33" s="1"/>
      <c r="F33" s="2">
        <v>569.05499999999995</v>
      </c>
      <c r="G33" s="1">
        <v>-294.60599999999999</v>
      </c>
      <c r="H33" s="2"/>
      <c r="I33" s="1"/>
      <c r="J33" s="2"/>
      <c r="K33" s="1"/>
      <c r="N33" s="2">
        <f t="shared" si="5"/>
        <v>548.98099999999999</v>
      </c>
      <c r="O33" s="34">
        <f t="shared" si="6"/>
        <v>11288.6</v>
      </c>
      <c r="P33" s="2">
        <f t="shared" si="7"/>
        <v>569.05499999999995</v>
      </c>
      <c r="Q33" s="35">
        <f t="shared" si="8"/>
        <v>-2.9460599999999999E-4</v>
      </c>
      <c r="R33" s="2"/>
      <c r="S33" s="25"/>
      <c r="T33" s="2"/>
      <c r="U33" s="25"/>
    </row>
    <row r="34" spans="2:21" x14ac:dyDescent="0.6">
      <c r="B34" s="2">
        <v>561.35900000000004</v>
      </c>
      <c r="C34" s="1">
        <v>112.169</v>
      </c>
      <c r="D34" s="2"/>
      <c r="E34" s="1"/>
      <c r="F34" s="2">
        <v>578.83500000000004</v>
      </c>
      <c r="G34" s="1">
        <v>-295.32600000000002</v>
      </c>
      <c r="H34" s="2"/>
      <c r="I34" s="1"/>
      <c r="J34" s="2"/>
      <c r="K34" s="1"/>
      <c r="N34" s="2">
        <f t="shared" si="5"/>
        <v>561.35900000000004</v>
      </c>
      <c r="O34" s="34">
        <f t="shared" si="6"/>
        <v>11216.9</v>
      </c>
      <c r="P34" s="2">
        <f t="shared" si="7"/>
        <v>578.83500000000004</v>
      </c>
      <c r="Q34" s="35">
        <f t="shared" si="8"/>
        <v>-2.95326E-4</v>
      </c>
      <c r="R34" s="2"/>
      <c r="S34" s="25"/>
      <c r="T34" s="2"/>
      <c r="U34" s="25"/>
    </row>
    <row r="35" spans="2:21" x14ac:dyDescent="0.6">
      <c r="B35" s="2">
        <v>570.48199999999997</v>
      </c>
      <c r="C35" s="1">
        <v>111.80500000000001</v>
      </c>
      <c r="D35" s="2"/>
      <c r="E35" s="1"/>
      <c r="F35" s="2">
        <v>589.29100000000005</v>
      </c>
      <c r="G35" s="1">
        <v>-300.89</v>
      </c>
      <c r="H35" s="2"/>
      <c r="I35" s="1"/>
      <c r="J35" s="2"/>
      <c r="K35" s="1"/>
      <c r="N35" s="2">
        <f t="shared" si="5"/>
        <v>570.48199999999997</v>
      </c>
      <c r="O35" s="34">
        <f t="shared" si="6"/>
        <v>11180.5</v>
      </c>
      <c r="P35" s="2">
        <f t="shared" si="7"/>
        <v>589.29100000000005</v>
      </c>
      <c r="Q35" s="35">
        <f t="shared" si="8"/>
        <v>-3.0088999999999995E-4</v>
      </c>
      <c r="R35" s="2"/>
      <c r="S35" s="25"/>
      <c r="T35" s="2"/>
      <c r="U35" s="25"/>
    </row>
    <row r="36" spans="2:21" x14ac:dyDescent="0.6">
      <c r="B36" s="2">
        <v>581.55200000000002</v>
      </c>
      <c r="C36" s="1">
        <v>110.399</v>
      </c>
      <c r="D36" s="2"/>
      <c r="E36" s="1"/>
      <c r="F36" s="2">
        <v>599.71900000000005</v>
      </c>
      <c r="G36" s="1">
        <v>-300.88299999999998</v>
      </c>
      <c r="H36" s="2"/>
      <c r="I36" s="1"/>
      <c r="J36" s="2"/>
      <c r="K36" s="1"/>
      <c r="N36" s="2">
        <f t="shared" si="5"/>
        <v>581.55200000000002</v>
      </c>
      <c r="O36" s="34">
        <f t="shared" si="6"/>
        <v>11039.9</v>
      </c>
      <c r="P36" s="2">
        <f t="shared" si="7"/>
        <v>599.71900000000005</v>
      </c>
      <c r="Q36" s="35">
        <f t="shared" si="8"/>
        <v>-3.0088299999999994E-4</v>
      </c>
      <c r="R36" s="2"/>
      <c r="S36" s="25"/>
      <c r="T36" s="2"/>
      <c r="U36" s="25"/>
    </row>
    <row r="37" spans="2:21" x14ac:dyDescent="0.6">
      <c r="B37" s="2">
        <v>591.33100000000002</v>
      </c>
      <c r="C37" s="1">
        <v>110.726</v>
      </c>
      <c r="D37" s="2"/>
      <c r="E37" s="1"/>
      <c r="F37" s="2">
        <v>610.15099999999995</v>
      </c>
      <c r="G37" s="1">
        <v>-301.60199999999998</v>
      </c>
      <c r="H37" s="2"/>
      <c r="I37" s="1"/>
      <c r="J37" s="2"/>
      <c r="K37" s="1"/>
      <c r="N37" s="2">
        <f t="shared" si="5"/>
        <v>591.33100000000002</v>
      </c>
      <c r="O37" s="34">
        <f t="shared" si="6"/>
        <v>11072.6</v>
      </c>
      <c r="P37" s="2">
        <f t="shared" si="7"/>
        <v>610.15099999999995</v>
      </c>
      <c r="Q37" s="35">
        <f t="shared" si="8"/>
        <v>-3.0160199999999994E-4</v>
      </c>
      <c r="R37" s="2"/>
      <c r="S37" s="25"/>
      <c r="T37" s="2"/>
      <c r="U37" s="25"/>
    </row>
    <row r="38" spans="2:21" x14ac:dyDescent="0.6">
      <c r="B38" s="2">
        <v>599.14200000000005</v>
      </c>
      <c r="C38" s="1">
        <v>109.32599999999999</v>
      </c>
      <c r="D38" s="2"/>
      <c r="E38" s="1"/>
      <c r="F38" s="2">
        <v>620.58900000000006</v>
      </c>
      <c r="G38" s="1">
        <v>-303.53199999999998</v>
      </c>
      <c r="H38" s="2"/>
      <c r="I38" s="1"/>
      <c r="J38" s="2"/>
      <c r="K38" s="1"/>
      <c r="N38" s="2">
        <f t="shared" si="5"/>
        <v>599.14200000000005</v>
      </c>
      <c r="O38" s="34">
        <f t="shared" si="6"/>
        <v>10932.599999999999</v>
      </c>
      <c r="P38" s="2">
        <f t="shared" si="7"/>
        <v>620.58900000000006</v>
      </c>
      <c r="Q38" s="35">
        <f t="shared" si="8"/>
        <v>-3.0353199999999997E-4</v>
      </c>
      <c r="R38" s="2"/>
      <c r="S38" s="25"/>
      <c r="T38" s="2"/>
      <c r="U38" s="25"/>
    </row>
    <row r="39" spans="2:21" x14ac:dyDescent="0.6">
      <c r="B39" s="2">
        <v>610.86900000000003</v>
      </c>
      <c r="C39" s="1">
        <v>108.611</v>
      </c>
      <c r="D39" s="2"/>
      <c r="E39" s="1"/>
      <c r="F39" s="48">
        <v>629.07600000000002</v>
      </c>
      <c r="G39" s="48">
        <v>-306.19099999999997</v>
      </c>
      <c r="H39" s="2"/>
      <c r="I39" s="1"/>
      <c r="J39" s="2"/>
      <c r="K39" s="1"/>
      <c r="N39" s="2">
        <f t="shared" si="5"/>
        <v>610.86900000000003</v>
      </c>
      <c r="O39" s="34">
        <f t="shared" si="6"/>
        <v>10861.1</v>
      </c>
      <c r="P39" s="2">
        <f t="shared" si="7"/>
        <v>629.07600000000002</v>
      </c>
      <c r="Q39" s="35">
        <f t="shared" si="8"/>
        <v>-3.0619099999999998E-4</v>
      </c>
      <c r="R39" s="2"/>
      <c r="S39" s="25"/>
      <c r="T39" s="2"/>
      <c r="U39" s="25"/>
    </row>
    <row r="40" spans="2:21" x14ac:dyDescent="0.6">
      <c r="B40" s="2">
        <v>619.99099999999999</v>
      </c>
      <c r="C40" s="1">
        <v>108.247</v>
      </c>
      <c r="D40" s="2"/>
      <c r="E40" s="1"/>
      <c r="F40" s="2"/>
      <c r="G40" s="1"/>
      <c r="H40" s="2"/>
      <c r="I40" s="1"/>
      <c r="J40" s="2"/>
      <c r="K40" s="1"/>
      <c r="N40" s="2">
        <f t="shared" si="5"/>
        <v>619.99099999999999</v>
      </c>
      <c r="O40" s="34">
        <f t="shared" si="6"/>
        <v>10824.7</v>
      </c>
      <c r="P40" s="2"/>
      <c r="Q40" s="35"/>
      <c r="R40" s="2"/>
      <c r="S40" s="25"/>
      <c r="T40" s="2"/>
      <c r="U40" s="25"/>
    </row>
    <row r="41" spans="2:21" x14ac:dyDescent="0.6">
      <c r="B41" s="2">
        <v>630.4</v>
      </c>
      <c r="C41" s="1">
        <v>105.458</v>
      </c>
      <c r="D41" s="2"/>
      <c r="E41" s="1"/>
      <c r="F41" s="2"/>
      <c r="G41" s="1"/>
      <c r="H41" s="2"/>
      <c r="I41" s="1"/>
      <c r="J41" s="2"/>
      <c r="K41" s="1"/>
      <c r="N41" s="2">
        <f t="shared" si="5"/>
        <v>630.4</v>
      </c>
      <c r="O41" s="34">
        <f t="shared" si="6"/>
        <v>10545.8</v>
      </c>
      <c r="P41" s="2"/>
      <c r="Q41" s="35"/>
      <c r="R41" s="2"/>
      <c r="S41" s="25"/>
      <c r="T41" s="2"/>
      <c r="U41" s="25"/>
    </row>
    <row r="42" spans="2:21" x14ac:dyDescent="0.6">
      <c r="B42" s="2">
        <v>641.48500000000001</v>
      </c>
      <c r="C42" s="1">
        <v>106.128</v>
      </c>
      <c r="D42" s="2"/>
      <c r="E42" s="1"/>
      <c r="F42" s="2"/>
      <c r="G42" s="1"/>
      <c r="H42" s="2"/>
      <c r="I42" s="1"/>
      <c r="J42" s="2"/>
      <c r="K42" s="1"/>
      <c r="N42" s="2">
        <f t="shared" si="5"/>
        <v>641.48500000000001</v>
      </c>
      <c r="O42" s="34">
        <f t="shared" si="6"/>
        <v>10612.8</v>
      </c>
      <c r="P42" s="2"/>
      <c r="Q42" s="35"/>
      <c r="R42" s="2"/>
      <c r="S42" s="25"/>
      <c r="T42" s="2"/>
      <c r="U42" s="25"/>
    </row>
    <row r="43" spans="2:21" x14ac:dyDescent="0.6">
      <c r="B43" s="48">
        <v>649.298</v>
      </c>
      <c r="C43" s="48">
        <v>105.075</v>
      </c>
      <c r="D43" s="2"/>
      <c r="E43" s="1"/>
      <c r="F43" s="2"/>
      <c r="G43" s="1"/>
      <c r="H43" s="2"/>
      <c r="I43" s="1"/>
      <c r="J43" s="2"/>
      <c r="K43" s="1"/>
      <c r="N43" s="2">
        <f t="shared" si="5"/>
        <v>649.298</v>
      </c>
      <c r="O43" s="34">
        <f t="shared" si="6"/>
        <v>10507.5</v>
      </c>
      <c r="P43" s="2"/>
      <c r="Q43" s="35"/>
      <c r="R43" s="2"/>
      <c r="S43" s="25"/>
      <c r="T43" s="2"/>
      <c r="U43" s="25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68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44" t="s">
        <v>42</v>
      </c>
      <c r="G8" s="43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4.6367000000000003</v>
      </c>
      <c r="E9" s="47">
        <v>0.11440599999999999</v>
      </c>
      <c r="F9" s="48">
        <v>2.64900662251656</v>
      </c>
      <c r="G9" s="48">
        <v>-7.5313807531380199</v>
      </c>
      <c r="H9" s="47">
        <v>324.71800000000002</v>
      </c>
      <c r="I9" s="47">
        <v>2.6507299999999998</v>
      </c>
      <c r="J9" s="47">
        <v>323.673</v>
      </c>
      <c r="K9" s="47">
        <v>8.3315200000000006E-2</v>
      </c>
      <c r="N9" s="3">
        <f>D9</f>
        <v>4.6367000000000003</v>
      </c>
      <c r="O9" s="21">
        <f>1/(E9*10^(-3)*0.01)</f>
        <v>874080.03076761693</v>
      </c>
      <c r="P9" s="3">
        <f>F9</f>
        <v>2.64900662251656</v>
      </c>
      <c r="Q9" s="17">
        <f>G9*0.000001</f>
        <v>-7.5313807531380193E-6</v>
      </c>
      <c r="R9" s="3">
        <f>H9</f>
        <v>324.71800000000002</v>
      </c>
      <c r="S9" s="24">
        <f>I9</f>
        <v>2.6507299999999998</v>
      </c>
      <c r="T9" s="3">
        <f>J9</f>
        <v>323.673</v>
      </c>
      <c r="U9" s="24">
        <f>K9</f>
        <v>8.3315200000000006E-2</v>
      </c>
      <c r="V9" s="22">
        <f>((O24*(Q25)^2)/S9)*T9</f>
        <v>7.8536381562172561E-2</v>
      </c>
    </row>
    <row r="10" spans="1:22" x14ac:dyDescent="0.6">
      <c r="B10" s="3"/>
      <c r="C10" s="4"/>
      <c r="D10" s="3">
        <v>18.383500000000002</v>
      </c>
      <c r="E10" s="4">
        <v>0.122345</v>
      </c>
      <c r="F10" s="48">
        <v>22.781456953642301</v>
      </c>
      <c r="G10" s="48">
        <v>-8.5355648535565294</v>
      </c>
      <c r="H10" s="3">
        <v>376.44200000000001</v>
      </c>
      <c r="I10" s="4">
        <v>2.2340100000000001</v>
      </c>
      <c r="J10" s="3">
        <v>369.38400000000001</v>
      </c>
      <c r="K10" s="4">
        <v>0.17160300000000001</v>
      </c>
      <c r="N10" s="3">
        <f t="shared" ref="N10:N33" si="0">D10</f>
        <v>18.383500000000002</v>
      </c>
      <c r="O10" s="21">
        <f t="shared" ref="O10:O33" si="1">1/(E10*10^(-3)*0.01)</f>
        <v>817360.74216355395</v>
      </c>
      <c r="P10" s="3">
        <f t="shared" ref="P10:P26" si="2">F10</f>
        <v>22.781456953642301</v>
      </c>
      <c r="Q10" s="17">
        <f t="shared" ref="Q10:Q26" si="3">G10*0.000001</f>
        <v>-8.535564853556529E-6</v>
      </c>
      <c r="R10" s="3">
        <f t="shared" ref="R10:U18" si="4">H10</f>
        <v>376.44200000000001</v>
      </c>
      <c r="S10" s="24">
        <f t="shared" si="4"/>
        <v>2.2340100000000001</v>
      </c>
      <c r="T10" s="3">
        <f t="shared" si="4"/>
        <v>369.38400000000001</v>
      </c>
      <c r="U10" s="24">
        <f t="shared" si="4"/>
        <v>0.17160300000000001</v>
      </c>
      <c r="V10" s="22">
        <f>((O25*(Q27)^2)/S10)*T10</f>
        <v>0.17146001514190756</v>
      </c>
    </row>
    <row r="11" spans="1:22" x14ac:dyDescent="0.6">
      <c r="B11" s="2"/>
      <c r="C11" s="1"/>
      <c r="D11" s="2">
        <v>36.708300000000001</v>
      </c>
      <c r="E11" s="1">
        <v>0.13259899999999999</v>
      </c>
      <c r="F11" s="48">
        <v>33.907284768211902</v>
      </c>
      <c r="G11" s="48">
        <v>-7.7824267782426597</v>
      </c>
      <c r="H11" s="2">
        <v>473.685</v>
      </c>
      <c r="I11" s="1">
        <v>1.5853600000000001</v>
      </c>
      <c r="J11" s="2">
        <v>413.58800000000002</v>
      </c>
      <c r="K11" s="1">
        <v>0.33102300000000001</v>
      </c>
      <c r="N11" s="3">
        <f t="shared" si="0"/>
        <v>36.708300000000001</v>
      </c>
      <c r="O11" s="21">
        <f t="shared" si="1"/>
        <v>754153.50040347211</v>
      </c>
      <c r="P11" s="3">
        <f t="shared" si="2"/>
        <v>33.907284768211902</v>
      </c>
      <c r="Q11" s="17">
        <f t="shared" si="3"/>
        <v>-7.7824267782426586E-6</v>
      </c>
      <c r="R11" s="3">
        <f t="shared" si="4"/>
        <v>473.685</v>
      </c>
      <c r="S11" s="24">
        <f t="shared" si="4"/>
        <v>1.5853600000000001</v>
      </c>
      <c r="T11" s="3">
        <f t="shared" si="4"/>
        <v>413.58800000000002</v>
      </c>
      <c r="U11" s="24">
        <f t="shared" si="4"/>
        <v>0.33102300000000001</v>
      </c>
      <c r="V11" s="22">
        <f>((O26*(Q29)^2)/S11)*T11</f>
        <v>0.39588450075719245</v>
      </c>
    </row>
    <row r="12" spans="1:22" x14ac:dyDescent="0.6">
      <c r="B12" s="2"/>
      <c r="C12" s="1"/>
      <c r="D12" s="2">
        <v>52.753900000000002</v>
      </c>
      <c r="E12" s="1">
        <v>0.14566699999999999</v>
      </c>
      <c r="F12" s="48">
        <v>51.920529801324498</v>
      </c>
      <c r="G12" s="48">
        <v>-7.5313807531380199</v>
      </c>
      <c r="H12" s="2">
        <v>520.81600000000003</v>
      </c>
      <c r="I12" s="1">
        <v>1.43414</v>
      </c>
      <c r="J12" s="2">
        <v>462.52300000000002</v>
      </c>
      <c r="K12" s="1">
        <v>0.50223300000000004</v>
      </c>
      <c r="N12" s="3">
        <f t="shared" si="0"/>
        <v>52.753900000000002</v>
      </c>
      <c r="O12" s="21">
        <f t="shared" si="1"/>
        <v>686497.28490323818</v>
      </c>
      <c r="P12" s="3">
        <f t="shared" si="2"/>
        <v>51.920529801324498</v>
      </c>
      <c r="Q12" s="17">
        <f t="shared" si="3"/>
        <v>-7.5313807531380193E-6</v>
      </c>
      <c r="R12" s="3">
        <f t="shared" si="4"/>
        <v>520.81600000000003</v>
      </c>
      <c r="S12" s="24">
        <f t="shared" si="4"/>
        <v>1.43414</v>
      </c>
      <c r="T12" s="3">
        <f t="shared" si="4"/>
        <v>462.52300000000002</v>
      </c>
      <c r="U12" s="24">
        <f t="shared" si="4"/>
        <v>0.50223300000000004</v>
      </c>
      <c r="V12" s="22">
        <f>((O27*(Q30)^2)/S11)*T12</f>
        <v>0.54787813755379955</v>
      </c>
    </row>
    <row r="13" spans="1:22" x14ac:dyDescent="0.6">
      <c r="B13" s="2"/>
      <c r="C13" s="1"/>
      <c r="D13" s="2">
        <v>64.201899999999995</v>
      </c>
      <c r="E13" s="1">
        <v>0.151643</v>
      </c>
      <c r="F13" s="48">
        <v>81.059602649006493</v>
      </c>
      <c r="G13" s="48">
        <v>-7.5313807531380199</v>
      </c>
      <c r="H13" s="2">
        <v>574.19100000000003</v>
      </c>
      <c r="I13" s="1">
        <v>1.17893</v>
      </c>
      <c r="J13" s="2">
        <v>506.80399999999997</v>
      </c>
      <c r="K13" s="1">
        <v>0.74461500000000003</v>
      </c>
      <c r="N13" s="3">
        <f t="shared" si="0"/>
        <v>64.201899999999995</v>
      </c>
      <c r="O13" s="21">
        <f t="shared" si="1"/>
        <v>659443.56152278709</v>
      </c>
      <c r="P13" s="3">
        <f t="shared" si="2"/>
        <v>81.059602649006493</v>
      </c>
      <c r="Q13" s="17">
        <f t="shared" si="3"/>
        <v>-7.5313807531380193E-6</v>
      </c>
      <c r="R13" s="3">
        <f t="shared" si="4"/>
        <v>574.19100000000003</v>
      </c>
      <c r="S13" s="24">
        <f t="shared" si="4"/>
        <v>1.17893</v>
      </c>
      <c r="T13" s="3">
        <f t="shared" si="4"/>
        <v>506.80399999999997</v>
      </c>
      <c r="U13" s="24">
        <f t="shared" si="4"/>
        <v>0.74461500000000003</v>
      </c>
      <c r="V13" s="22">
        <f>((O28*(Q31)^2)/S12)*T13</f>
        <v>0.74129118411995909</v>
      </c>
    </row>
    <row r="14" spans="1:22" x14ac:dyDescent="0.6">
      <c r="B14" s="2"/>
      <c r="C14" s="1"/>
      <c r="D14" s="2">
        <v>80.241</v>
      </c>
      <c r="E14" s="1">
        <v>0.16435900000000001</v>
      </c>
      <c r="F14" s="48">
        <v>89.536423841059602</v>
      </c>
      <c r="G14" s="48">
        <v>-7.2803347280334298</v>
      </c>
      <c r="H14" s="2">
        <v>624.48500000000001</v>
      </c>
      <c r="I14" s="1">
        <v>1.0622499999999999</v>
      </c>
      <c r="J14" s="2">
        <v>554.21500000000003</v>
      </c>
      <c r="K14" s="1">
        <v>0.96917900000000001</v>
      </c>
      <c r="N14" s="3">
        <f t="shared" si="0"/>
        <v>80.241</v>
      </c>
      <c r="O14" s="21">
        <f t="shared" si="1"/>
        <v>608424.24205550039</v>
      </c>
      <c r="P14" s="3">
        <f t="shared" si="2"/>
        <v>89.536423841059602</v>
      </c>
      <c r="Q14" s="17">
        <f t="shared" si="3"/>
        <v>-7.2803347280334292E-6</v>
      </c>
      <c r="R14" s="3">
        <f t="shared" si="4"/>
        <v>624.48500000000001</v>
      </c>
      <c r="S14" s="24">
        <f t="shared" si="4"/>
        <v>1.0622499999999999</v>
      </c>
      <c r="T14" s="3">
        <f t="shared" si="4"/>
        <v>554.21500000000003</v>
      </c>
      <c r="U14" s="24">
        <f t="shared" si="4"/>
        <v>0.96917900000000001</v>
      </c>
    </row>
    <row r="15" spans="1:22" x14ac:dyDescent="0.6">
      <c r="B15" s="2"/>
      <c r="C15" s="1"/>
      <c r="D15" s="2">
        <v>100.864</v>
      </c>
      <c r="E15" s="1">
        <v>0.18299000000000001</v>
      </c>
      <c r="F15" s="48">
        <v>101.192052980132</v>
      </c>
      <c r="G15" s="48">
        <v>-5.2719665271965797</v>
      </c>
      <c r="H15" s="2">
        <v>673.23900000000003</v>
      </c>
      <c r="I15" s="1">
        <v>1.01485</v>
      </c>
      <c r="J15" s="2">
        <v>600.07000000000005</v>
      </c>
      <c r="K15" s="1">
        <v>1.2115400000000001</v>
      </c>
      <c r="N15" s="3">
        <f t="shared" si="0"/>
        <v>100.864</v>
      </c>
      <c r="O15" s="21">
        <f t="shared" si="1"/>
        <v>546477.94961473299</v>
      </c>
      <c r="P15" s="3">
        <f t="shared" si="2"/>
        <v>101.192052980132</v>
      </c>
      <c r="Q15" s="17">
        <f t="shared" si="3"/>
        <v>-5.2719665271965793E-6</v>
      </c>
      <c r="R15" s="3">
        <f t="shared" si="4"/>
        <v>673.23900000000003</v>
      </c>
      <c r="S15" s="24">
        <f t="shared" si="4"/>
        <v>1.01485</v>
      </c>
      <c r="T15" s="3">
        <f t="shared" si="4"/>
        <v>600.07000000000005</v>
      </c>
      <c r="U15" s="24">
        <f t="shared" si="4"/>
        <v>1.2115400000000001</v>
      </c>
    </row>
    <row r="16" spans="1:22" x14ac:dyDescent="0.6">
      <c r="B16" s="2"/>
      <c r="C16" s="1"/>
      <c r="D16" s="2">
        <v>119.18899999999999</v>
      </c>
      <c r="E16" s="1">
        <v>0.198327</v>
      </c>
      <c r="F16" s="48">
        <v>120.794701986755</v>
      </c>
      <c r="G16" s="48">
        <v>-3.26359832635984</v>
      </c>
      <c r="H16" s="2">
        <v>723.56600000000003</v>
      </c>
      <c r="I16" s="1">
        <v>0.96740199999999998</v>
      </c>
      <c r="J16" s="2">
        <v>645.91300000000001</v>
      </c>
      <c r="K16" s="1">
        <v>1.4420500000000001</v>
      </c>
      <c r="N16" s="3">
        <f t="shared" si="0"/>
        <v>119.18899999999999</v>
      </c>
      <c r="O16" s="21">
        <f t="shared" si="1"/>
        <v>504217.78174429096</v>
      </c>
      <c r="P16" s="3">
        <f t="shared" si="2"/>
        <v>120.794701986755</v>
      </c>
      <c r="Q16" s="17">
        <f t="shared" si="3"/>
        <v>-3.26359832635984E-6</v>
      </c>
      <c r="R16" s="3">
        <f t="shared" si="4"/>
        <v>723.56600000000003</v>
      </c>
      <c r="S16" s="24">
        <f t="shared" si="4"/>
        <v>0.96740199999999998</v>
      </c>
      <c r="T16" s="3">
        <f t="shared" si="4"/>
        <v>645.91300000000001</v>
      </c>
      <c r="U16" s="24">
        <f t="shared" si="4"/>
        <v>1.4420500000000001</v>
      </c>
      <c r="V16" s="22">
        <f>((O31*(Q30)^2)/S15)*T16</f>
        <v>0.43085862073989756</v>
      </c>
    </row>
    <row r="17" spans="2:22" x14ac:dyDescent="0.6">
      <c r="B17" s="2"/>
      <c r="C17" s="1"/>
      <c r="D17" s="2">
        <v>139.81899999999999</v>
      </c>
      <c r="E17" s="1">
        <v>0.223802</v>
      </c>
      <c r="F17" s="48">
        <v>140.92715231788</v>
      </c>
      <c r="G17" s="48">
        <v>-0.75313807531375598</v>
      </c>
      <c r="H17" s="48">
        <v>772.33</v>
      </c>
      <c r="I17" s="48">
        <v>0.94307399999999997</v>
      </c>
      <c r="J17" s="48">
        <v>693.23099999999999</v>
      </c>
      <c r="K17" s="48">
        <v>1.5658700000000001</v>
      </c>
      <c r="N17" s="3">
        <f t="shared" si="0"/>
        <v>139.81899999999999</v>
      </c>
      <c r="O17" s="21">
        <f t="shared" si="1"/>
        <v>446823.53151446366</v>
      </c>
      <c r="P17" s="3">
        <f t="shared" si="2"/>
        <v>140.92715231788</v>
      </c>
      <c r="Q17" s="17">
        <f t="shared" si="3"/>
        <v>-7.5313807531375592E-7</v>
      </c>
      <c r="R17" s="3">
        <f t="shared" si="4"/>
        <v>772.33</v>
      </c>
      <c r="S17" s="24">
        <f t="shared" si="4"/>
        <v>0.94307399999999997</v>
      </c>
      <c r="T17" s="3">
        <f t="shared" si="4"/>
        <v>693.23099999999999</v>
      </c>
      <c r="U17" s="24">
        <f t="shared" si="4"/>
        <v>1.5658700000000001</v>
      </c>
      <c r="V17" s="22">
        <f>((O32*(Q35)^2)/S15)*T17</f>
        <v>1.5284099694049169</v>
      </c>
    </row>
    <row r="18" spans="2:22" x14ac:dyDescent="0.6">
      <c r="B18" s="2"/>
      <c r="C18" s="1"/>
      <c r="D18" s="2">
        <v>160.43600000000001</v>
      </c>
      <c r="E18" s="1">
        <v>0.245838</v>
      </c>
      <c r="F18" s="48">
        <v>161.059602649006</v>
      </c>
      <c r="G18" s="48">
        <v>2.5104602510459699</v>
      </c>
      <c r="H18" s="2"/>
      <c r="I18" s="1"/>
      <c r="J18" s="48">
        <v>741.96799999999996</v>
      </c>
      <c r="K18" s="48">
        <v>1.5237499999999999</v>
      </c>
      <c r="N18" s="3">
        <f t="shared" si="0"/>
        <v>160.43600000000001</v>
      </c>
      <c r="O18" s="21">
        <f t="shared" si="1"/>
        <v>406771.93924454309</v>
      </c>
      <c r="P18" s="3">
        <f t="shared" si="2"/>
        <v>161.059602649006</v>
      </c>
      <c r="Q18" s="17">
        <f t="shared" si="3"/>
        <v>2.51046025104597E-6</v>
      </c>
      <c r="R18" s="3"/>
      <c r="S18" s="24"/>
      <c r="T18" s="3">
        <f t="shared" si="4"/>
        <v>741.96799999999996</v>
      </c>
      <c r="U18" s="24">
        <f t="shared" si="4"/>
        <v>1.5237499999999999</v>
      </c>
      <c r="V18" s="22">
        <f>((O33*(Q36)^2)/S16)*T18</f>
        <v>1.5727003815785199</v>
      </c>
    </row>
    <row r="19" spans="2:22" x14ac:dyDescent="0.6">
      <c r="B19" s="2"/>
      <c r="C19" s="1"/>
      <c r="D19" s="2">
        <v>199.37799999999999</v>
      </c>
      <c r="E19" s="1">
        <v>0.29267799999999999</v>
      </c>
      <c r="F19" s="48">
        <v>197.615894039735</v>
      </c>
      <c r="G19" s="48">
        <v>7.0292887029288504</v>
      </c>
      <c r="H19" s="2"/>
      <c r="I19" s="1"/>
      <c r="J19" s="2"/>
      <c r="K19" s="1"/>
      <c r="N19" s="3">
        <f t="shared" si="0"/>
        <v>199.37799999999999</v>
      </c>
      <c r="O19" s="21">
        <f t="shared" si="1"/>
        <v>341672.41815237224</v>
      </c>
      <c r="P19" s="3">
        <f t="shared" si="2"/>
        <v>197.615894039735</v>
      </c>
      <c r="Q19" s="17">
        <f t="shared" si="3"/>
        <v>7.0292887029288501E-6</v>
      </c>
      <c r="R19" s="3"/>
      <c r="S19" s="24"/>
      <c r="T19" s="3"/>
      <c r="U19" s="24"/>
      <c r="V19"/>
    </row>
    <row r="20" spans="2:22" x14ac:dyDescent="0.6">
      <c r="B20" s="2"/>
      <c r="C20" s="1"/>
      <c r="D20" s="2">
        <v>219.988</v>
      </c>
      <c r="E20" s="1">
        <v>0.31719599999999998</v>
      </c>
      <c r="F20" s="48">
        <v>201.32450331125801</v>
      </c>
      <c r="G20" s="48">
        <v>11.046025104602499</v>
      </c>
      <c r="H20" s="2"/>
      <c r="I20" s="1"/>
      <c r="J20" s="2"/>
      <c r="K20" s="1"/>
      <c r="N20" s="3">
        <f t="shared" si="0"/>
        <v>219.988</v>
      </c>
      <c r="O20" s="21">
        <f t="shared" si="1"/>
        <v>315262.48754713172</v>
      </c>
      <c r="P20" s="3">
        <f t="shared" si="2"/>
        <v>201.32450331125801</v>
      </c>
      <c r="Q20" s="17">
        <f t="shared" si="3"/>
        <v>1.1046025104602498E-5</v>
      </c>
      <c r="R20" s="3"/>
      <c r="S20" s="24"/>
      <c r="T20" s="3"/>
      <c r="U20" s="24"/>
      <c r="V20"/>
    </row>
    <row r="21" spans="2:22" x14ac:dyDescent="0.6">
      <c r="B21" s="2"/>
      <c r="C21" s="1"/>
      <c r="D21" s="2">
        <v>242.87799999999999</v>
      </c>
      <c r="E21" s="1">
        <v>0.33915800000000002</v>
      </c>
      <c r="F21" s="48">
        <v>220.92715231788</v>
      </c>
      <c r="G21" s="48">
        <v>16.820083682008399</v>
      </c>
      <c r="H21" s="2"/>
      <c r="I21" s="1"/>
      <c r="J21" s="2"/>
      <c r="K21" s="1"/>
      <c r="N21" s="3">
        <f t="shared" si="0"/>
        <v>242.87799999999999</v>
      </c>
      <c r="O21" s="21">
        <f t="shared" si="1"/>
        <v>294847.82903543476</v>
      </c>
      <c r="P21" s="3">
        <f t="shared" si="2"/>
        <v>220.92715231788</v>
      </c>
      <c r="Q21" s="17">
        <f t="shared" si="3"/>
        <v>1.6820083682008397E-5</v>
      </c>
      <c r="R21" s="3"/>
      <c r="S21" s="24"/>
      <c r="T21" s="3"/>
      <c r="U21" s="24"/>
      <c r="V21"/>
    </row>
    <row r="22" spans="2:22" x14ac:dyDescent="0.6">
      <c r="B22" s="2"/>
      <c r="C22" s="1"/>
      <c r="D22" s="2">
        <v>279.54700000000003</v>
      </c>
      <c r="E22" s="1">
        <v>0.41481499999999999</v>
      </c>
      <c r="F22" s="48">
        <v>241.059602649006</v>
      </c>
      <c r="G22" s="48">
        <v>23.096234309623402</v>
      </c>
      <c r="H22" s="2"/>
      <c r="I22" s="1"/>
      <c r="J22" s="2"/>
      <c r="K22" s="1"/>
      <c r="N22" s="3">
        <f t="shared" si="0"/>
        <v>279.54700000000003</v>
      </c>
      <c r="O22" s="21">
        <f t="shared" si="1"/>
        <v>241071.32095030314</v>
      </c>
      <c r="P22" s="3">
        <f t="shared" si="2"/>
        <v>241.059602649006</v>
      </c>
      <c r="Q22" s="17">
        <f t="shared" si="3"/>
        <v>2.3096234309623401E-5</v>
      </c>
      <c r="R22" s="3"/>
      <c r="S22" s="24"/>
      <c r="T22" s="3"/>
      <c r="U22" s="24"/>
      <c r="V22"/>
    </row>
    <row r="23" spans="2:22" x14ac:dyDescent="0.6">
      <c r="B23" s="2"/>
      <c r="C23" s="1"/>
      <c r="D23" s="2">
        <v>300.15800000000002</v>
      </c>
      <c r="E23" s="1">
        <v>0.44956499999999999</v>
      </c>
      <c r="F23" s="48">
        <v>281.32450331125801</v>
      </c>
      <c r="G23" s="48">
        <v>38.912133891213401</v>
      </c>
      <c r="H23" s="2"/>
      <c r="I23" s="1"/>
      <c r="J23" s="2"/>
      <c r="K23" s="1"/>
      <c r="N23" s="3">
        <f t="shared" si="0"/>
        <v>300.15800000000002</v>
      </c>
      <c r="O23" s="21">
        <f t="shared" si="1"/>
        <v>222437.24489228474</v>
      </c>
      <c r="P23" s="3">
        <f t="shared" si="2"/>
        <v>281.32450331125801</v>
      </c>
      <c r="Q23" s="17">
        <f t="shared" si="3"/>
        <v>3.89121338912134E-5</v>
      </c>
      <c r="R23" s="3"/>
      <c r="S23" s="24"/>
      <c r="T23" s="3"/>
      <c r="U23" s="24"/>
      <c r="V23"/>
    </row>
    <row r="24" spans="2:22" x14ac:dyDescent="0.6">
      <c r="B24" s="2"/>
      <c r="C24" s="1"/>
      <c r="D24" s="48">
        <v>325.35199999999998</v>
      </c>
      <c r="E24" s="48">
        <v>0.50048800000000004</v>
      </c>
      <c r="F24" s="48">
        <v>300.92715231787997</v>
      </c>
      <c r="G24" s="48">
        <v>48.200836820083602</v>
      </c>
      <c r="H24" s="2"/>
      <c r="I24" s="1"/>
      <c r="J24" s="2"/>
      <c r="K24" s="1"/>
      <c r="N24" s="3">
        <f t="shared" si="0"/>
        <v>325.35199999999998</v>
      </c>
      <c r="O24" s="21">
        <f t="shared" si="1"/>
        <v>199804.99032943841</v>
      </c>
      <c r="P24" s="3">
        <f t="shared" si="2"/>
        <v>300.92715231787997</v>
      </c>
      <c r="Q24" s="17">
        <f t="shared" si="3"/>
        <v>4.8200836820083597E-5</v>
      </c>
      <c r="R24" s="3"/>
      <c r="S24" s="24"/>
      <c r="T24" s="3"/>
      <c r="U24" s="24"/>
      <c r="V24"/>
    </row>
    <row r="25" spans="2:22" x14ac:dyDescent="0.6">
      <c r="B25" s="2"/>
      <c r="C25" s="1"/>
      <c r="D25" s="2">
        <v>371.19</v>
      </c>
      <c r="E25" s="1">
        <v>0.64590999999999998</v>
      </c>
      <c r="F25" s="48">
        <v>322.11920529801301</v>
      </c>
      <c r="G25" s="48">
        <v>56.736401673640302</v>
      </c>
      <c r="H25" s="2"/>
      <c r="I25" s="1"/>
      <c r="J25" s="2"/>
      <c r="K25" s="1"/>
      <c r="N25" s="3">
        <f t="shared" si="0"/>
        <v>371.19</v>
      </c>
      <c r="O25" s="21">
        <f t="shared" si="1"/>
        <v>154820.33100586769</v>
      </c>
      <c r="P25" s="3">
        <f t="shared" si="2"/>
        <v>322.11920529801301</v>
      </c>
      <c r="Q25" s="17">
        <f t="shared" si="3"/>
        <v>5.6736401673640299E-5</v>
      </c>
      <c r="R25" s="3"/>
      <c r="S25" s="24"/>
      <c r="T25" s="3"/>
      <c r="U25" s="24"/>
      <c r="V25"/>
    </row>
    <row r="26" spans="2:22" x14ac:dyDescent="0.6">
      <c r="B26" s="2"/>
      <c r="C26" s="1"/>
      <c r="D26" s="2">
        <v>419.31400000000002</v>
      </c>
      <c r="E26" s="1">
        <v>0.83355500000000005</v>
      </c>
      <c r="F26" s="48">
        <v>361.32450331125801</v>
      </c>
      <c r="G26" s="48">
        <v>79.8326359832636</v>
      </c>
      <c r="H26" s="2"/>
      <c r="I26" s="1"/>
      <c r="J26" s="2"/>
      <c r="K26" s="1"/>
      <c r="N26" s="3">
        <f t="shared" si="0"/>
        <v>419.31400000000002</v>
      </c>
      <c r="O26" s="21">
        <f t="shared" si="1"/>
        <v>119968.08848846206</v>
      </c>
      <c r="P26" s="3">
        <f t="shared" si="2"/>
        <v>361.32450331125801</v>
      </c>
      <c r="Q26" s="17">
        <f t="shared" si="3"/>
        <v>7.9832635983263602E-5</v>
      </c>
      <c r="R26" s="3"/>
      <c r="S26" s="24"/>
      <c r="T26" s="3"/>
      <c r="U26" s="24"/>
      <c r="V26"/>
    </row>
    <row r="27" spans="2:22" x14ac:dyDescent="0.6">
      <c r="B27" s="2"/>
      <c r="C27" s="1"/>
      <c r="D27" s="2">
        <v>462.87299999999999</v>
      </c>
      <c r="E27" s="1">
        <v>1.0903799999999999</v>
      </c>
      <c r="F27" s="48">
        <v>369.271523178807</v>
      </c>
      <c r="G27" s="48">
        <v>81.841004184100498</v>
      </c>
      <c r="H27" s="2"/>
      <c r="I27" s="1"/>
      <c r="J27" s="2"/>
      <c r="K27" s="1"/>
      <c r="N27" s="3">
        <f t="shared" si="0"/>
        <v>462.87299999999999</v>
      </c>
      <c r="O27" s="21">
        <f t="shared" si="1"/>
        <v>91711.146572754442</v>
      </c>
      <c r="P27" s="3">
        <f t="shared" ref="P27:P36" si="5">F27</f>
        <v>369.271523178807</v>
      </c>
      <c r="Q27" s="17">
        <f t="shared" ref="Q27:Q36" si="6">G27*0.000001</f>
        <v>8.1841004184100499E-5</v>
      </c>
      <c r="R27" s="3"/>
      <c r="S27" s="24"/>
      <c r="T27" s="3"/>
      <c r="U27" s="24"/>
      <c r="V27"/>
    </row>
    <row r="28" spans="2:22" x14ac:dyDescent="0.6">
      <c r="B28" s="2"/>
      <c r="C28" s="1"/>
      <c r="D28" s="2">
        <v>508.71699999999998</v>
      </c>
      <c r="E28" s="1">
        <v>1.42628</v>
      </c>
      <c r="F28" s="48">
        <v>401.05960264900602</v>
      </c>
      <c r="G28" s="48">
        <v>106.694560669456</v>
      </c>
      <c r="H28" s="2"/>
      <c r="I28" s="1"/>
      <c r="J28" s="2"/>
      <c r="K28" s="1"/>
      <c r="N28" s="3">
        <f t="shared" si="0"/>
        <v>508.71699999999998</v>
      </c>
      <c r="O28" s="21">
        <f t="shared" si="1"/>
        <v>70112.460386459876</v>
      </c>
      <c r="P28" s="3">
        <f t="shared" si="5"/>
        <v>401.05960264900602</v>
      </c>
      <c r="Q28" s="17">
        <f t="shared" si="6"/>
        <v>1.0669456066945599E-4</v>
      </c>
      <c r="R28" s="3"/>
      <c r="S28" s="24"/>
      <c r="T28" s="3"/>
      <c r="U28" s="24"/>
      <c r="V28"/>
    </row>
    <row r="29" spans="2:22" x14ac:dyDescent="0.6">
      <c r="B29" s="2"/>
      <c r="C29" s="1"/>
      <c r="D29" s="2">
        <v>554.56899999999996</v>
      </c>
      <c r="E29" s="1">
        <v>1.8909499999999999</v>
      </c>
      <c r="F29" s="48">
        <v>415.36423841059599</v>
      </c>
      <c r="G29" s="48">
        <v>112.468619246861</v>
      </c>
      <c r="H29" s="2"/>
      <c r="I29" s="1"/>
      <c r="J29" s="2"/>
      <c r="K29" s="1"/>
      <c r="N29" s="3">
        <f t="shared" si="0"/>
        <v>554.56899999999996</v>
      </c>
      <c r="O29" s="21">
        <f t="shared" si="1"/>
        <v>52883.471271054237</v>
      </c>
      <c r="P29" s="3">
        <f t="shared" si="5"/>
        <v>415.36423841059599</v>
      </c>
      <c r="Q29" s="17">
        <f t="shared" si="6"/>
        <v>1.1246861924686099E-4</v>
      </c>
      <c r="R29" s="3"/>
      <c r="S29" s="24"/>
      <c r="T29" s="3"/>
      <c r="U29" s="24"/>
      <c r="V29"/>
    </row>
    <row r="30" spans="2:22" x14ac:dyDescent="0.6">
      <c r="B30" s="2"/>
      <c r="C30" s="1"/>
      <c r="D30" s="2">
        <v>602.673</v>
      </c>
      <c r="E30" s="1">
        <v>2.34368</v>
      </c>
      <c r="F30" s="48">
        <v>461.98675496688702</v>
      </c>
      <c r="G30" s="48">
        <v>143.09623430962299</v>
      </c>
      <c r="H30" s="2"/>
      <c r="I30" s="1"/>
      <c r="J30" s="2"/>
      <c r="K30" s="1"/>
      <c r="N30" s="3">
        <f t="shared" si="0"/>
        <v>602.673</v>
      </c>
      <c r="O30" s="21">
        <f t="shared" si="1"/>
        <v>42667.94101583834</v>
      </c>
      <c r="P30" s="3">
        <f t="shared" si="5"/>
        <v>461.98675496688702</v>
      </c>
      <c r="Q30" s="17">
        <f t="shared" si="6"/>
        <v>1.4309623430962297E-4</v>
      </c>
      <c r="R30" s="3"/>
      <c r="S30" s="24"/>
      <c r="T30" s="3"/>
      <c r="U30" s="24"/>
      <c r="V30"/>
    </row>
    <row r="31" spans="2:22" x14ac:dyDescent="0.6">
      <c r="B31" s="2"/>
      <c r="C31" s="1"/>
      <c r="D31" s="2">
        <v>646.22500000000002</v>
      </c>
      <c r="E31" s="1">
        <v>3.0247799999999998</v>
      </c>
      <c r="F31" s="48">
        <v>507.54966887417203</v>
      </c>
      <c r="G31" s="48">
        <v>172.97071129707101</v>
      </c>
      <c r="H31" s="2"/>
      <c r="I31" s="1"/>
      <c r="J31" s="2"/>
      <c r="K31" s="1"/>
      <c r="N31" s="2">
        <f t="shared" si="0"/>
        <v>646.22500000000002</v>
      </c>
      <c r="O31" s="34">
        <f t="shared" si="1"/>
        <v>33060.255621896467</v>
      </c>
      <c r="P31" s="3">
        <f t="shared" si="5"/>
        <v>507.54966887417203</v>
      </c>
      <c r="Q31" s="17">
        <f t="shared" si="6"/>
        <v>1.7297071129707099E-4</v>
      </c>
      <c r="R31" s="2"/>
      <c r="S31" s="25"/>
      <c r="T31" s="2"/>
      <c r="U31" s="25"/>
    </row>
    <row r="32" spans="2:22" x14ac:dyDescent="0.6">
      <c r="B32" s="2"/>
      <c r="C32" s="1"/>
      <c r="D32" s="2">
        <v>694.29</v>
      </c>
      <c r="E32" s="1">
        <v>3.4579800000000001</v>
      </c>
      <c r="F32" s="48">
        <v>554.17218543046295</v>
      </c>
      <c r="G32" s="48">
        <v>202.845188284518</v>
      </c>
      <c r="H32" s="2"/>
      <c r="I32" s="1"/>
      <c r="J32" s="2"/>
      <c r="K32" s="1"/>
      <c r="N32" s="2">
        <f t="shared" si="0"/>
        <v>694.29</v>
      </c>
      <c r="O32" s="34">
        <f t="shared" si="1"/>
        <v>28918.617227398652</v>
      </c>
      <c r="P32" s="3">
        <f t="shared" si="5"/>
        <v>554.17218543046295</v>
      </c>
      <c r="Q32" s="17">
        <f t="shared" si="6"/>
        <v>2.02845188284518E-4</v>
      </c>
      <c r="R32" s="2"/>
      <c r="S32" s="25"/>
      <c r="T32" s="2"/>
      <c r="U32" s="25"/>
    </row>
    <row r="33" spans="2:22" x14ac:dyDescent="0.6">
      <c r="B33" s="2"/>
      <c r="C33" s="1"/>
      <c r="D33" s="48">
        <v>740.04300000000001</v>
      </c>
      <c r="E33" s="48">
        <v>3.7460800000000001</v>
      </c>
      <c r="F33" s="48">
        <v>599.73509933774801</v>
      </c>
      <c r="G33" s="48">
        <v>232.97071129707101</v>
      </c>
      <c r="H33" s="2"/>
      <c r="I33" s="1"/>
      <c r="J33" s="2"/>
      <c r="K33" s="1"/>
      <c r="N33" s="2">
        <f t="shared" si="0"/>
        <v>740.04300000000001</v>
      </c>
      <c r="O33" s="34">
        <f t="shared" si="1"/>
        <v>26694.571391961726</v>
      </c>
      <c r="P33" s="3">
        <f t="shared" si="5"/>
        <v>599.73509933774801</v>
      </c>
      <c r="Q33" s="17">
        <f t="shared" si="6"/>
        <v>2.3297071129707101E-4</v>
      </c>
      <c r="R33" s="2"/>
      <c r="S33" s="25"/>
      <c r="T33" s="2"/>
      <c r="U33" s="25"/>
    </row>
    <row r="34" spans="2:22" x14ac:dyDescent="0.6">
      <c r="B34" s="2"/>
      <c r="C34" s="1"/>
      <c r="D34" s="2"/>
      <c r="E34" s="1"/>
      <c r="F34" s="48">
        <v>646.35761589403899</v>
      </c>
      <c r="G34" s="48">
        <v>265.355648535564</v>
      </c>
      <c r="H34" s="2"/>
      <c r="I34" s="1"/>
      <c r="J34" s="2"/>
      <c r="K34" s="1"/>
      <c r="P34" s="3">
        <f t="shared" si="5"/>
        <v>646.35761589403899</v>
      </c>
      <c r="Q34" s="17">
        <f t="shared" si="6"/>
        <v>2.6535564853556401E-4</v>
      </c>
    </row>
    <row r="35" spans="2:22" x14ac:dyDescent="0.6">
      <c r="B35" s="2"/>
      <c r="C35" s="1"/>
      <c r="D35" s="2"/>
      <c r="E35" s="1"/>
      <c r="F35" s="48">
        <v>692.98013245033098</v>
      </c>
      <c r="G35" s="48">
        <v>278.158995815899</v>
      </c>
      <c r="H35" s="2"/>
      <c r="I35" s="1"/>
      <c r="J35" s="2"/>
      <c r="K35" s="1"/>
      <c r="P35" s="3">
        <f t="shared" si="5"/>
        <v>692.98013245033098</v>
      </c>
      <c r="Q35" s="17">
        <f t="shared" si="6"/>
        <v>2.7815899581589901E-4</v>
      </c>
    </row>
    <row r="36" spans="2:22" x14ac:dyDescent="0.6">
      <c r="B36" s="2"/>
      <c r="C36" s="1"/>
      <c r="D36" s="2"/>
      <c r="E36" s="1"/>
      <c r="F36" s="48">
        <v>739.60264900662298</v>
      </c>
      <c r="G36" s="48">
        <v>277.154811715481</v>
      </c>
      <c r="H36" s="2"/>
      <c r="I36" s="1"/>
      <c r="J36" s="2"/>
      <c r="K36" s="1"/>
      <c r="P36" s="3">
        <f t="shared" si="5"/>
        <v>739.60264900662298</v>
      </c>
      <c r="Q36" s="17">
        <f t="shared" si="6"/>
        <v>2.7715481171548101E-4</v>
      </c>
    </row>
    <row r="37" spans="2:22" x14ac:dyDescent="0.6">
      <c r="J37" s="18"/>
      <c r="L37" s="14"/>
      <c r="N37" s="22"/>
      <c r="O37"/>
      <c r="P37" s="22"/>
      <c r="Q37" s="22"/>
      <c r="S37"/>
      <c r="U37"/>
      <c r="V37"/>
    </row>
    <row r="38" spans="2:22" x14ac:dyDescent="0.6">
      <c r="J38" s="18"/>
      <c r="L38" s="14"/>
      <c r="N38" s="22"/>
      <c r="O38"/>
      <c r="P38" s="22"/>
      <c r="Q38" s="22"/>
      <c r="S38"/>
      <c r="U38"/>
      <c r="V38"/>
    </row>
    <row r="39" spans="2:22" x14ac:dyDescent="0.6">
      <c r="J39" s="18"/>
      <c r="L39" s="14"/>
      <c r="N39" s="22"/>
      <c r="O39"/>
      <c r="P39" s="22"/>
      <c r="Q39" s="22"/>
      <c r="S39"/>
      <c r="U39"/>
      <c r="V39"/>
    </row>
    <row r="40" spans="2:22" x14ac:dyDescent="0.6">
      <c r="J40" s="18"/>
      <c r="L40" s="14"/>
      <c r="N40" s="22"/>
      <c r="O40"/>
      <c r="P40" s="22"/>
      <c r="Q40" s="22"/>
      <c r="S40"/>
      <c r="U40"/>
      <c r="V40"/>
    </row>
    <row r="41" spans="2:22" x14ac:dyDescent="0.6">
      <c r="J41" s="18"/>
      <c r="L41" s="14"/>
      <c r="N41" s="22"/>
      <c r="O41"/>
      <c r="P41" s="22"/>
      <c r="Q41" s="22"/>
      <c r="S41"/>
      <c r="U41"/>
      <c r="V41"/>
    </row>
    <row r="42" spans="2:22" x14ac:dyDescent="0.6">
      <c r="J42" s="18"/>
      <c r="L42" s="14"/>
      <c r="N42" s="22"/>
      <c r="O42"/>
      <c r="P42" s="22"/>
      <c r="Q42" s="22"/>
      <c r="S42"/>
      <c r="U42"/>
      <c r="V42"/>
    </row>
    <row r="43" spans="2:22" x14ac:dyDescent="0.6">
      <c r="J43" s="18"/>
      <c r="L43" s="14"/>
      <c r="N43" s="22"/>
      <c r="O43"/>
      <c r="P43" s="22"/>
      <c r="Q43" s="22"/>
      <c r="S43"/>
      <c r="U43"/>
      <c r="V43"/>
    </row>
    <row r="44" spans="2:22" x14ac:dyDescent="0.6">
      <c r="J44" s="18"/>
      <c r="L44" s="14"/>
      <c r="N44" s="22"/>
      <c r="O44"/>
      <c r="P44" s="22"/>
      <c r="Q44" s="22"/>
      <c r="S44"/>
      <c r="U44"/>
      <c r="V44"/>
    </row>
    <row r="45" spans="2:22" x14ac:dyDescent="0.6">
      <c r="J45" s="18"/>
      <c r="L45" s="14"/>
      <c r="N45" s="22"/>
      <c r="O45"/>
      <c r="P45" s="22"/>
      <c r="Q45" s="22"/>
      <c r="S45"/>
      <c r="U45"/>
      <c r="V45"/>
    </row>
    <row r="46" spans="2:22" x14ac:dyDescent="0.6">
      <c r="J46" s="18"/>
      <c r="L46" s="14"/>
      <c r="N46" s="22"/>
      <c r="O46"/>
      <c r="P46" s="22"/>
      <c r="Q46" s="22"/>
      <c r="S46"/>
      <c r="U46"/>
      <c r="V46"/>
    </row>
    <row r="47" spans="2:22" x14ac:dyDescent="0.6">
      <c r="J47" s="18"/>
      <c r="L47" s="14"/>
      <c r="N47" s="22"/>
      <c r="O47"/>
      <c r="P47" s="22"/>
      <c r="Q47" s="22"/>
      <c r="S47"/>
      <c r="U47"/>
      <c r="V47"/>
    </row>
    <row r="48" spans="2:22" x14ac:dyDescent="0.6">
      <c r="J48" s="18"/>
      <c r="L48" s="14"/>
      <c r="N48" s="22"/>
      <c r="O48"/>
      <c r="P48" s="22"/>
      <c r="Q48" s="22"/>
      <c r="S48"/>
      <c r="U48"/>
      <c r="V48"/>
    </row>
    <row r="49" spans="10:22" x14ac:dyDescent="0.6">
      <c r="J49" s="18"/>
      <c r="L49" s="14"/>
      <c r="N49" s="22"/>
      <c r="O49"/>
      <c r="P49" s="22"/>
      <c r="Q49" s="22"/>
      <c r="S49"/>
      <c r="U49"/>
      <c r="V49"/>
    </row>
    <row r="50" spans="10:22" x14ac:dyDescent="0.6">
      <c r="J50" s="18"/>
      <c r="L50" s="14"/>
      <c r="N50" s="22"/>
      <c r="O50"/>
      <c r="P50" s="22"/>
      <c r="Q50" s="22"/>
      <c r="S50"/>
      <c r="U50"/>
      <c r="V50"/>
    </row>
    <row r="51" spans="10:22" x14ac:dyDescent="0.6">
      <c r="J51" s="18"/>
      <c r="L51" s="14"/>
      <c r="N51" s="22"/>
      <c r="O51"/>
      <c r="P51" s="22"/>
      <c r="Q51" s="22"/>
      <c r="S51"/>
      <c r="U51"/>
      <c r="V51"/>
    </row>
    <row r="52" spans="10:22" x14ac:dyDescent="0.6">
      <c r="J52" s="18"/>
      <c r="L52" s="14"/>
      <c r="N52" s="22"/>
      <c r="O52"/>
      <c r="P52" s="22"/>
      <c r="Q52" s="22"/>
      <c r="S52"/>
      <c r="U52"/>
      <c r="V52"/>
    </row>
    <row r="53" spans="10:22" x14ac:dyDescent="0.6">
      <c r="J53" s="18"/>
      <c r="L53" s="14"/>
      <c r="N53" s="22"/>
      <c r="O53"/>
      <c r="P53" s="22"/>
      <c r="Q53" s="22"/>
      <c r="S53"/>
      <c r="U53"/>
      <c r="V53"/>
    </row>
    <row r="54" spans="10:22" x14ac:dyDescent="0.6">
      <c r="J54" s="18"/>
      <c r="L54" s="14"/>
      <c r="N54" s="22"/>
      <c r="O54"/>
      <c r="P54" s="22"/>
      <c r="Q54" s="22"/>
      <c r="S54"/>
      <c r="U54"/>
      <c r="V54"/>
    </row>
    <row r="55" spans="10:22" x14ac:dyDescent="0.6">
      <c r="J55" s="18"/>
      <c r="L55" s="14"/>
      <c r="N55" s="22"/>
      <c r="O55"/>
      <c r="P55" s="22"/>
      <c r="Q55" s="22"/>
      <c r="S55"/>
      <c r="U55"/>
      <c r="V55"/>
    </row>
    <row r="56" spans="10:22" x14ac:dyDescent="0.6">
      <c r="J56" s="18"/>
      <c r="L56" s="14"/>
      <c r="N56" s="22"/>
      <c r="O56"/>
      <c r="P56" s="22"/>
      <c r="Q56" s="22"/>
      <c r="S56"/>
      <c r="U56"/>
      <c r="V56"/>
    </row>
    <row r="57" spans="10:22" x14ac:dyDescent="0.6">
      <c r="J57" s="18"/>
      <c r="L57" s="14"/>
      <c r="N57" s="22"/>
      <c r="O57"/>
      <c r="P57" s="22"/>
      <c r="Q57" s="22"/>
      <c r="S57"/>
      <c r="U57"/>
      <c r="V57"/>
    </row>
    <row r="58" spans="10:22" x14ac:dyDescent="0.6">
      <c r="J58" s="18"/>
      <c r="L58" s="14"/>
      <c r="N58" s="22"/>
      <c r="O58"/>
      <c r="P58" s="22"/>
      <c r="Q58" s="22"/>
      <c r="S58"/>
      <c r="U58"/>
      <c r="V58"/>
    </row>
    <row r="59" spans="10:22" x14ac:dyDescent="0.6">
      <c r="J59" s="18"/>
      <c r="L59" s="14"/>
      <c r="N59" s="22"/>
      <c r="O59"/>
      <c r="P59" s="22"/>
      <c r="Q59" s="22"/>
      <c r="S59"/>
      <c r="U59"/>
      <c r="V59"/>
    </row>
    <row r="60" spans="10:22" x14ac:dyDescent="0.6">
      <c r="J60" s="18"/>
      <c r="L60" s="14"/>
      <c r="N60" s="22"/>
      <c r="O60"/>
      <c r="P60" s="22"/>
      <c r="Q60" s="22"/>
      <c r="S60"/>
      <c r="U60"/>
      <c r="V60"/>
    </row>
    <row r="61" spans="10:22" x14ac:dyDescent="0.6">
      <c r="J61" s="18"/>
      <c r="L61" s="14"/>
      <c r="N61" s="22"/>
      <c r="O61"/>
      <c r="P61" s="22"/>
      <c r="Q61" s="22"/>
      <c r="S61"/>
      <c r="U61"/>
      <c r="V61"/>
    </row>
    <row r="62" spans="10:22" x14ac:dyDescent="0.6">
      <c r="J62" s="18"/>
      <c r="L62" s="14"/>
      <c r="N62" s="22"/>
      <c r="O62"/>
      <c r="P62" s="22"/>
      <c r="Q62" s="22"/>
      <c r="S62"/>
      <c r="U62"/>
      <c r="V62"/>
    </row>
    <row r="63" spans="10:22" x14ac:dyDescent="0.6">
      <c r="J63" s="18"/>
      <c r="L63" s="14"/>
      <c r="N63" s="22"/>
      <c r="O63"/>
      <c r="P63" s="22"/>
      <c r="Q63" s="22"/>
      <c r="S63"/>
      <c r="U63"/>
      <c r="V63"/>
    </row>
    <row r="64" spans="10:22" x14ac:dyDescent="0.6">
      <c r="J64" s="18"/>
      <c r="L64" s="14"/>
      <c r="N64" s="22"/>
      <c r="O64"/>
      <c r="P64" s="22"/>
      <c r="Q64" s="22"/>
      <c r="S64"/>
      <c r="U64"/>
      <c r="V64"/>
    </row>
    <row r="65" spans="10:22" x14ac:dyDescent="0.6">
      <c r="J65" s="18"/>
      <c r="L65" s="14"/>
      <c r="N65" s="22"/>
      <c r="O65"/>
      <c r="P65" s="22"/>
      <c r="Q65" s="22"/>
      <c r="S65"/>
      <c r="U65"/>
      <c r="V65"/>
    </row>
    <row r="66" spans="10:22" x14ac:dyDescent="0.6">
      <c r="J66" s="18"/>
      <c r="L66" s="14"/>
      <c r="N66" s="22"/>
      <c r="O66"/>
      <c r="P66" s="22"/>
      <c r="Q66" s="22"/>
      <c r="S66"/>
      <c r="U66"/>
      <c r="V66"/>
    </row>
    <row r="67" spans="10:22" x14ac:dyDescent="0.6">
      <c r="J67" s="18"/>
      <c r="L67" s="14"/>
      <c r="N67" s="22"/>
      <c r="O67"/>
      <c r="P67" s="22"/>
      <c r="Q67" s="22"/>
      <c r="S67"/>
      <c r="U67"/>
      <c r="V67"/>
    </row>
    <row r="68" spans="10:22" x14ac:dyDescent="0.6">
      <c r="J68" s="18"/>
      <c r="L68" s="14"/>
      <c r="N68" s="22"/>
      <c r="O68"/>
      <c r="P68" s="22"/>
      <c r="Q68" s="22"/>
      <c r="S68"/>
      <c r="U68"/>
      <c r="V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W41"/>
  <sheetViews>
    <sheetView topLeftCell="C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303.209</v>
      </c>
      <c r="E9" s="47">
        <v>0.48214299999999999</v>
      </c>
      <c r="F9" s="47">
        <v>305</v>
      </c>
      <c r="G9" s="47">
        <v>67.912800000000004</v>
      </c>
      <c r="H9" s="47">
        <v>302.214</v>
      </c>
      <c r="I9" s="47">
        <v>2.9240300000000001</v>
      </c>
      <c r="J9" s="3">
        <v>298.911</v>
      </c>
      <c r="K9" s="4">
        <v>7.6994199999999999E-2</v>
      </c>
      <c r="N9" s="3">
        <f>D9</f>
        <v>303.209</v>
      </c>
      <c r="O9" s="21">
        <f>1/(E9*10^(-3)*0.01)</f>
        <v>207407.345953379</v>
      </c>
      <c r="P9" s="3">
        <f>F9</f>
        <v>305</v>
      </c>
      <c r="Q9" s="17">
        <f>G9*0.000001</f>
        <v>6.7912799999999998E-5</v>
      </c>
      <c r="R9" s="3">
        <f>H9</f>
        <v>302.214</v>
      </c>
      <c r="S9" s="24">
        <f>I9</f>
        <v>2.9240300000000001</v>
      </c>
      <c r="T9" s="3">
        <f>J9</f>
        <v>298.911</v>
      </c>
      <c r="U9" s="24">
        <f>K9</f>
        <v>7.6994199999999999E-2</v>
      </c>
      <c r="V9" s="22">
        <f>((O9*(Q9)^2)/S9)*T9</f>
        <v>9.7788431581612975E-2</v>
      </c>
    </row>
    <row r="10" spans="1:22" x14ac:dyDescent="0.6">
      <c r="B10" s="3"/>
      <c r="C10" s="4"/>
      <c r="D10" s="3">
        <v>319.25099999999998</v>
      </c>
      <c r="E10" s="4">
        <v>0.51785700000000001</v>
      </c>
      <c r="F10" s="3">
        <v>315</v>
      </c>
      <c r="G10" s="4">
        <v>74.143299999999996</v>
      </c>
      <c r="H10" s="3">
        <v>353.93400000000003</v>
      </c>
      <c r="I10" s="4">
        <v>2.5049600000000001</v>
      </c>
      <c r="J10" s="3">
        <v>323.94299999999998</v>
      </c>
      <c r="K10" s="4">
        <v>0.13205600000000001</v>
      </c>
      <c r="N10" s="3">
        <f t="shared" ref="N10:N40" si="0">D10</f>
        <v>319.25099999999998</v>
      </c>
      <c r="O10" s="21">
        <f t="shared" ref="O10:O40" si="1">1/(E10*10^(-3)*0.01)</f>
        <v>193103.50154579352</v>
      </c>
      <c r="P10" s="3">
        <f t="shared" ref="P10:P30" si="2">F10</f>
        <v>315</v>
      </c>
      <c r="Q10" s="17">
        <f t="shared" ref="Q10:Q30" si="3">G10*0.000001</f>
        <v>7.4143299999999992E-5</v>
      </c>
      <c r="R10" s="3">
        <f t="shared" ref="R10:U27" si="4">H10</f>
        <v>353.93400000000003</v>
      </c>
      <c r="S10" s="24">
        <f t="shared" si="4"/>
        <v>2.5049600000000001</v>
      </c>
      <c r="T10" s="3">
        <f t="shared" si="4"/>
        <v>323.94299999999998</v>
      </c>
      <c r="U10" s="24">
        <f t="shared" si="4"/>
        <v>0.13205600000000001</v>
      </c>
    </row>
    <row r="11" spans="1:22" x14ac:dyDescent="0.6">
      <c r="B11" s="2"/>
      <c r="C11" s="1"/>
      <c r="D11" s="2">
        <v>333.69</v>
      </c>
      <c r="E11" s="1">
        <v>0.53571400000000002</v>
      </c>
      <c r="F11" s="2">
        <v>328.33300000000003</v>
      </c>
      <c r="G11" s="1">
        <v>79.594999999999999</v>
      </c>
      <c r="H11" s="2">
        <v>399.37299999999999</v>
      </c>
      <c r="I11" s="1">
        <v>2.1719200000000001</v>
      </c>
      <c r="J11" s="2">
        <v>351.255</v>
      </c>
      <c r="K11" s="1">
        <v>0.19814599999999999</v>
      </c>
      <c r="N11" s="3">
        <f t="shared" si="0"/>
        <v>333.69</v>
      </c>
      <c r="O11" s="21">
        <f t="shared" si="1"/>
        <v>186666.76622227527</v>
      </c>
      <c r="P11" s="3">
        <f t="shared" si="2"/>
        <v>328.33300000000003</v>
      </c>
      <c r="Q11" s="17">
        <f t="shared" si="3"/>
        <v>7.9594999999999999E-5</v>
      </c>
      <c r="R11" s="3">
        <f t="shared" si="4"/>
        <v>399.37299999999999</v>
      </c>
      <c r="S11" s="24">
        <f t="shared" si="4"/>
        <v>2.1719200000000001</v>
      </c>
      <c r="T11" s="3">
        <f t="shared" si="4"/>
        <v>351.255</v>
      </c>
      <c r="U11" s="24">
        <f t="shared" si="4"/>
        <v>0.19814599999999999</v>
      </c>
      <c r="V11" s="22">
        <f>((O13*(Q13)^2)/S10)*T11</f>
        <v>0.19073144993367114</v>
      </c>
    </row>
    <row r="12" spans="1:22" x14ac:dyDescent="0.6">
      <c r="B12" s="2"/>
      <c r="C12" s="1"/>
      <c r="D12" s="2">
        <v>340.10700000000003</v>
      </c>
      <c r="E12" s="1">
        <v>0.57142899999999996</v>
      </c>
      <c r="F12" s="2">
        <v>336.66699999999997</v>
      </c>
      <c r="G12" s="1">
        <v>85.046700000000001</v>
      </c>
      <c r="H12" s="2">
        <v>452.63200000000001</v>
      </c>
      <c r="I12" s="1">
        <v>1.81749</v>
      </c>
      <c r="J12" s="2">
        <v>376.29300000000001</v>
      </c>
      <c r="K12" s="1">
        <v>0.26425100000000001</v>
      </c>
      <c r="N12" s="3">
        <f t="shared" si="0"/>
        <v>340.10700000000003</v>
      </c>
      <c r="O12" s="21">
        <f t="shared" si="1"/>
        <v>174999.86875009845</v>
      </c>
      <c r="P12" s="3">
        <f t="shared" si="2"/>
        <v>336.66699999999997</v>
      </c>
      <c r="Q12" s="17">
        <f t="shared" si="3"/>
        <v>8.5046699999999993E-5</v>
      </c>
      <c r="R12" s="3">
        <f t="shared" si="4"/>
        <v>452.63200000000001</v>
      </c>
      <c r="S12" s="24">
        <f t="shared" si="4"/>
        <v>1.81749</v>
      </c>
      <c r="T12" s="3">
        <f t="shared" si="4"/>
        <v>376.29300000000001</v>
      </c>
      <c r="U12" s="24">
        <f t="shared" si="4"/>
        <v>0.26425100000000001</v>
      </c>
    </row>
    <row r="13" spans="1:22" x14ac:dyDescent="0.6">
      <c r="B13" s="2"/>
      <c r="C13" s="1"/>
      <c r="D13" s="2">
        <v>351.33699999999999</v>
      </c>
      <c r="E13" s="1">
        <v>0.57142899999999996</v>
      </c>
      <c r="F13" s="2">
        <v>346.66699999999997</v>
      </c>
      <c r="G13" s="1">
        <v>88.162000000000006</v>
      </c>
      <c r="H13" s="2">
        <v>502.70499999999998</v>
      </c>
      <c r="I13" s="1">
        <v>1.6245400000000001</v>
      </c>
      <c r="J13" s="2">
        <v>401.34300000000002</v>
      </c>
      <c r="K13" s="1">
        <v>0.34876000000000001</v>
      </c>
      <c r="N13" s="3">
        <f t="shared" si="0"/>
        <v>351.33699999999999</v>
      </c>
      <c r="O13" s="21">
        <f t="shared" si="1"/>
        <v>174999.86875009845</v>
      </c>
      <c r="P13" s="3">
        <f t="shared" si="2"/>
        <v>346.66699999999997</v>
      </c>
      <c r="Q13" s="17">
        <f t="shared" si="3"/>
        <v>8.8162000000000001E-5</v>
      </c>
      <c r="R13" s="3">
        <f t="shared" si="4"/>
        <v>502.70499999999998</v>
      </c>
      <c r="S13" s="24">
        <f t="shared" si="4"/>
        <v>1.6245400000000001</v>
      </c>
      <c r="T13" s="3">
        <f t="shared" si="4"/>
        <v>401.34300000000002</v>
      </c>
      <c r="U13" s="24">
        <f t="shared" si="4"/>
        <v>0.34876000000000001</v>
      </c>
      <c r="V13" s="22">
        <f>((O16*(Q17)^2)/S11)*T13</f>
        <v>0.34872455507805161</v>
      </c>
    </row>
    <row r="14" spans="1:22" x14ac:dyDescent="0.6">
      <c r="B14" s="2"/>
      <c r="C14" s="1"/>
      <c r="D14" s="2">
        <v>367.38</v>
      </c>
      <c r="E14" s="1">
        <v>0.58928599999999998</v>
      </c>
      <c r="F14" s="2">
        <v>360</v>
      </c>
      <c r="G14" s="1">
        <v>93.613699999999994</v>
      </c>
      <c r="H14" s="2">
        <v>548.11400000000003</v>
      </c>
      <c r="I14" s="1">
        <v>1.3669</v>
      </c>
      <c r="J14" s="2">
        <v>427.524</v>
      </c>
      <c r="K14" s="1">
        <v>0.42590099999999997</v>
      </c>
      <c r="N14" s="3">
        <f t="shared" si="0"/>
        <v>367.38</v>
      </c>
      <c r="O14" s="21">
        <f t="shared" si="1"/>
        <v>169696.88741969096</v>
      </c>
      <c r="P14" s="3">
        <f t="shared" si="2"/>
        <v>360</v>
      </c>
      <c r="Q14" s="17">
        <f t="shared" si="3"/>
        <v>9.3613699999999994E-5</v>
      </c>
      <c r="R14" s="3">
        <f t="shared" si="4"/>
        <v>548.11400000000003</v>
      </c>
      <c r="S14" s="24">
        <f t="shared" si="4"/>
        <v>1.3669</v>
      </c>
      <c r="T14" s="3">
        <f t="shared" si="4"/>
        <v>427.524</v>
      </c>
      <c r="U14" s="24">
        <f t="shared" si="4"/>
        <v>0.42590099999999997</v>
      </c>
    </row>
    <row r="15" spans="1:22" x14ac:dyDescent="0.6">
      <c r="B15" s="2"/>
      <c r="C15" s="1"/>
      <c r="D15" s="2">
        <v>377.005</v>
      </c>
      <c r="E15" s="1">
        <v>0.64285700000000001</v>
      </c>
      <c r="F15" s="2">
        <v>370</v>
      </c>
      <c r="G15" s="1">
        <v>99.844200000000001</v>
      </c>
      <c r="H15" s="2">
        <v>602.85</v>
      </c>
      <c r="I15" s="1">
        <v>1.23865</v>
      </c>
      <c r="J15" s="2">
        <v>450.30700000000002</v>
      </c>
      <c r="K15" s="1">
        <v>0.52146700000000001</v>
      </c>
      <c r="N15" s="3">
        <f t="shared" si="0"/>
        <v>377.005</v>
      </c>
      <c r="O15" s="21">
        <f t="shared" si="1"/>
        <v>155555.59012346447</v>
      </c>
      <c r="P15" s="3">
        <f t="shared" si="2"/>
        <v>370</v>
      </c>
      <c r="Q15" s="17">
        <f t="shared" si="3"/>
        <v>9.9844200000000002E-5</v>
      </c>
      <c r="R15" s="3">
        <f t="shared" si="4"/>
        <v>602.85</v>
      </c>
      <c r="S15" s="24">
        <f t="shared" si="4"/>
        <v>1.23865</v>
      </c>
      <c r="T15" s="3">
        <f t="shared" si="4"/>
        <v>450.30700000000002</v>
      </c>
      <c r="U15" s="24">
        <f t="shared" si="4"/>
        <v>0.52146700000000001</v>
      </c>
    </row>
    <row r="16" spans="1:22" x14ac:dyDescent="0.6">
      <c r="B16" s="2"/>
      <c r="C16" s="1"/>
      <c r="D16" s="2">
        <v>393.048</v>
      </c>
      <c r="E16" s="1">
        <v>0.69642899999999996</v>
      </c>
      <c r="F16" s="2">
        <v>388.33300000000003</v>
      </c>
      <c r="G16" s="1">
        <v>106.075</v>
      </c>
      <c r="H16" s="2">
        <v>651.32000000000005</v>
      </c>
      <c r="I16" s="1">
        <v>1.1533599999999999</v>
      </c>
      <c r="J16" s="2">
        <v>475.36099999999999</v>
      </c>
      <c r="K16" s="1">
        <v>0.61333899999999997</v>
      </c>
      <c r="N16" s="3">
        <f t="shared" si="0"/>
        <v>393.048</v>
      </c>
      <c r="O16" s="21">
        <f t="shared" si="1"/>
        <v>143589.65522687885</v>
      </c>
      <c r="P16" s="3">
        <f t="shared" si="2"/>
        <v>388.33300000000003</v>
      </c>
      <c r="Q16" s="17">
        <f t="shared" si="3"/>
        <v>1.06075E-4</v>
      </c>
      <c r="R16" s="3">
        <f t="shared" si="4"/>
        <v>651.32000000000005</v>
      </c>
      <c r="S16" s="24">
        <f t="shared" si="4"/>
        <v>1.1533599999999999</v>
      </c>
      <c r="T16" s="3">
        <f t="shared" si="4"/>
        <v>475.36099999999999</v>
      </c>
      <c r="U16" s="24">
        <f t="shared" si="4"/>
        <v>0.61333899999999997</v>
      </c>
    </row>
    <row r="17" spans="2:23" x14ac:dyDescent="0.6">
      <c r="B17" s="2"/>
      <c r="C17" s="1"/>
      <c r="D17" s="2">
        <v>412.29899999999998</v>
      </c>
      <c r="E17" s="1">
        <v>0.76785700000000001</v>
      </c>
      <c r="F17" s="2">
        <v>395</v>
      </c>
      <c r="G17" s="1">
        <v>114.642</v>
      </c>
      <c r="H17" s="2">
        <v>707.60199999999998</v>
      </c>
      <c r="I17" s="1">
        <v>1.0682199999999999</v>
      </c>
      <c r="J17" s="2">
        <v>500.41699999999997</v>
      </c>
      <c r="K17" s="1">
        <v>0.70889100000000005</v>
      </c>
      <c r="N17" s="3">
        <f t="shared" si="0"/>
        <v>412.29899999999998</v>
      </c>
      <c r="O17" s="21">
        <f t="shared" si="1"/>
        <v>130232.58236885251</v>
      </c>
      <c r="P17" s="3">
        <f t="shared" si="2"/>
        <v>395</v>
      </c>
      <c r="Q17" s="17">
        <f t="shared" si="3"/>
        <v>1.1464199999999999E-4</v>
      </c>
      <c r="R17" s="3">
        <f t="shared" si="4"/>
        <v>707.60199999999998</v>
      </c>
      <c r="S17" s="24">
        <f t="shared" si="4"/>
        <v>1.0682199999999999</v>
      </c>
      <c r="T17" s="3">
        <f t="shared" si="4"/>
        <v>500.41699999999997</v>
      </c>
      <c r="U17" s="24">
        <f t="shared" si="4"/>
        <v>0.70889100000000005</v>
      </c>
      <c r="V17" s="22">
        <f>((O20*(Q23)^2)/S13)*T17</f>
        <v>0.73258872916635498</v>
      </c>
    </row>
    <row r="18" spans="2:23" x14ac:dyDescent="0.6">
      <c r="B18" s="2"/>
      <c r="C18" s="1"/>
      <c r="D18" s="2">
        <v>437.96800000000002</v>
      </c>
      <c r="E18" s="1">
        <v>0.875</v>
      </c>
      <c r="F18" s="2">
        <v>406.66699999999997</v>
      </c>
      <c r="G18" s="1">
        <v>116.97799999999999</v>
      </c>
      <c r="H18" s="2">
        <v>752.93100000000004</v>
      </c>
      <c r="I18" s="1">
        <v>1.0259499999999999</v>
      </c>
      <c r="J18" s="2">
        <v>524.34299999999996</v>
      </c>
      <c r="K18" s="1">
        <v>0.81549400000000005</v>
      </c>
      <c r="N18" s="3">
        <f t="shared" si="0"/>
        <v>437.96800000000002</v>
      </c>
      <c r="O18" s="21">
        <f t="shared" si="1"/>
        <v>114285.71428571428</v>
      </c>
      <c r="P18" s="3">
        <f t="shared" si="2"/>
        <v>406.66699999999997</v>
      </c>
      <c r="Q18" s="17">
        <f t="shared" si="3"/>
        <v>1.1697799999999999E-4</v>
      </c>
      <c r="R18" s="3">
        <f t="shared" si="4"/>
        <v>752.93100000000004</v>
      </c>
      <c r="S18" s="24">
        <f t="shared" si="4"/>
        <v>1.0259499999999999</v>
      </c>
      <c r="T18" s="3">
        <f t="shared" si="4"/>
        <v>524.34299999999996</v>
      </c>
      <c r="U18" s="24">
        <f t="shared" si="4"/>
        <v>0.81549400000000005</v>
      </c>
    </row>
    <row r="19" spans="2:23" x14ac:dyDescent="0.6">
      <c r="B19" s="2"/>
      <c r="C19" s="1"/>
      <c r="D19" s="2">
        <v>473.262</v>
      </c>
      <c r="E19" s="1">
        <v>1.0535699999999999</v>
      </c>
      <c r="F19" s="2">
        <v>428.33300000000003</v>
      </c>
      <c r="G19" s="1">
        <v>126.324</v>
      </c>
      <c r="H19" s="2">
        <v>806.06299999999999</v>
      </c>
      <c r="I19" s="1">
        <v>1.0053700000000001</v>
      </c>
      <c r="J19" s="2">
        <v>550.53700000000003</v>
      </c>
      <c r="K19" s="1">
        <v>0.91471999999999998</v>
      </c>
      <c r="N19" s="3">
        <f t="shared" si="0"/>
        <v>473.262</v>
      </c>
      <c r="O19" s="21">
        <f t="shared" si="1"/>
        <v>94915.382936112452</v>
      </c>
      <c r="P19" s="3">
        <f t="shared" si="2"/>
        <v>428.33300000000003</v>
      </c>
      <c r="Q19" s="17">
        <f t="shared" si="3"/>
        <v>1.2632400000000001E-4</v>
      </c>
      <c r="R19" s="3">
        <f t="shared" si="4"/>
        <v>806.06299999999999</v>
      </c>
      <c r="S19" s="24">
        <f t="shared" si="4"/>
        <v>1.0053700000000001</v>
      </c>
      <c r="T19" s="3">
        <f t="shared" si="4"/>
        <v>550.53700000000003</v>
      </c>
      <c r="U19" s="24">
        <f t="shared" si="4"/>
        <v>0.91471999999999998</v>
      </c>
    </row>
    <row r="20" spans="2:23" x14ac:dyDescent="0.6">
      <c r="B20" s="2"/>
      <c r="C20" s="1"/>
      <c r="D20" s="2">
        <v>502.13900000000001</v>
      </c>
      <c r="E20" s="1">
        <v>1.2142900000000001</v>
      </c>
      <c r="F20" s="2">
        <v>426.66699999999997</v>
      </c>
      <c r="G20" s="1">
        <v>134.11199999999999</v>
      </c>
      <c r="H20" s="48">
        <v>851.37199999999996</v>
      </c>
      <c r="I20" s="48">
        <v>1.01695</v>
      </c>
      <c r="J20" s="2">
        <v>575.60400000000004</v>
      </c>
      <c r="K20" s="1">
        <v>1.02868</v>
      </c>
      <c r="N20" s="3">
        <f t="shared" si="0"/>
        <v>502.13900000000001</v>
      </c>
      <c r="O20" s="21">
        <f t="shared" si="1"/>
        <v>82352.650520056981</v>
      </c>
      <c r="P20" s="3">
        <f t="shared" si="2"/>
        <v>426.66699999999997</v>
      </c>
      <c r="Q20" s="17">
        <f t="shared" si="3"/>
        <v>1.3411199999999998E-4</v>
      </c>
      <c r="R20" s="3">
        <f t="shared" si="4"/>
        <v>851.37199999999996</v>
      </c>
      <c r="S20" s="24">
        <f t="shared" si="4"/>
        <v>1.01695</v>
      </c>
      <c r="T20" s="3">
        <f t="shared" si="4"/>
        <v>575.60400000000004</v>
      </c>
      <c r="U20" s="24">
        <f t="shared" si="4"/>
        <v>1.02868</v>
      </c>
      <c r="V20" s="22">
        <f>((O24*(Q27)^2)/S15)*T20</f>
        <v>1.087788631684921</v>
      </c>
      <c r="W20">
        <f>U20/V20-1</f>
        <v>-5.4338342912597981E-2</v>
      </c>
    </row>
    <row r="21" spans="2:23" x14ac:dyDescent="0.6">
      <c r="B21" s="2"/>
      <c r="C21" s="1"/>
      <c r="D21" s="2">
        <v>535.82899999999995</v>
      </c>
      <c r="E21" s="1">
        <v>1.4107099999999999</v>
      </c>
      <c r="F21" s="2">
        <v>456.66699999999997</v>
      </c>
      <c r="G21" s="1">
        <v>141.12100000000001</v>
      </c>
      <c r="H21" s="2"/>
      <c r="I21" s="1"/>
      <c r="J21" s="2">
        <v>599.52800000000002</v>
      </c>
      <c r="K21" s="1">
        <v>1.1315999999999999</v>
      </c>
      <c r="N21" s="3">
        <f t="shared" si="0"/>
        <v>535.82899999999995</v>
      </c>
      <c r="O21" s="21">
        <f t="shared" si="1"/>
        <v>70886.291300125478</v>
      </c>
      <c r="P21" s="3">
        <f t="shared" si="2"/>
        <v>456.66699999999997</v>
      </c>
      <c r="Q21" s="17">
        <f t="shared" si="3"/>
        <v>1.4112099999999999E-4</v>
      </c>
      <c r="R21" s="3"/>
      <c r="S21" s="24"/>
      <c r="T21" s="3">
        <f t="shared" si="4"/>
        <v>599.52800000000002</v>
      </c>
      <c r="U21" s="24">
        <f t="shared" si="4"/>
        <v>1.1315999999999999</v>
      </c>
    </row>
    <row r="22" spans="2:23" x14ac:dyDescent="0.6">
      <c r="B22" s="2"/>
      <c r="C22" s="1"/>
      <c r="D22" s="2">
        <v>545.45500000000004</v>
      </c>
      <c r="E22" s="1">
        <v>1.5357099999999999</v>
      </c>
      <c r="F22" s="2">
        <v>461.66699999999997</v>
      </c>
      <c r="G22" s="1">
        <v>152.804</v>
      </c>
      <c r="H22" s="2"/>
      <c r="I22" s="1"/>
      <c r="J22" s="2">
        <v>628.00099999999998</v>
      </c>
      <c r="K22" s="1">
        <v>1.24186</v>
      </c>
      <c r="N22" s="3">
        <f t="shared" si="0"/>
        <v>545.45500000000004</v>
      </c>
      <c r="O22" s="21">
        <f t="shared" si="1"/>
        <v>65116.460790123136</v>
      </c>
      <c r="P22" s="3">
        <f t="shared" si="2"/>
        <v>461.66699999999997</v>
      </c>
      <c r="Q22" s="17">
        <f t="shared" si="3"/>
        <v>1.5280399999999998E-4</v>
      </c>
      <c r="R22" s="3"/>
      <c r="S22" s="24"/>
      <c r="T22" s="3">
        <f t="shared" si="4"/>
        <v>628.00099999999998</v>
      </c>
      <c r="U22" s="24">
        <f t="shared" si="4"/>
        <v>1.24186</v>
      </c>
    </row>
    <row r="23" spans="2:23" x14ac:dyDescent="0.6">
      <c r="B23" s="2"/>
      <c r="C23" s="1"/>
      <c r="D23" s="2">
        <v>571.12300000000005</v>
      </c>
      <c r="E23" s="1">
        <v>1.7142900000000001</v>
      </c>
      <c r="F23" s="2">
        <v>493.33300000000003</v>
      </c>
      <c r="G23" s="1">
        <v>169.93799999999999</v>
      </c>
      <c r="H23" s="2"/>
      <c r="I23" s="1"/>
      <c r="J23" s="2">
        <v>651.92899999999997</v>
      </c>
      <c r="K23" s="1">
        <v>1.3521399999999999</v>
      </c>
      <c r="N23" s="3">
        <f t="shared" si="0"/>
        <v>571.12300000000005</v>
      </c>
      <c r="O23" s="21">
        <f t="shared" si="1"/>
        <v>58333.187500364576</v>
      </c>
      <c r="P23" s="3">
        <f t="shared" si="2"/>
        <v>493.33300000000003</v>
      </c>
      <c r="Q23" s="17">
        <f t="shared" si="3"/>
        <v>1.6993799999999998E-4</v>
      </c>
      <c r="R23" s="3"/>
      <c r="S23" s="24"/>
      <c r="T23" s="3">
        <f t="shared" si="4"/>
        <v>651.92899999999997</v>
      </c>
      <c r="U23" s="24">
        <f t="shared" si="4"/>
        <v>1.3521399999999999</v>
      </c>
    </row>
    <row r="24" spans="2:23" x14ac:dyDescent="0.6">
      <c r="B24" s="2"/>
      <c r="C24" s="1"/>
      <c r="D24" s="2">
        <v>577.54</v>
      </c>
      <c r="E24" s="1">
        <v>1.76786</v>
      </c>
      <c r="F24" s="2">
        <v>523.33299999999997</v>
      </c>
      <c r="G24" s="1">
        <v>175.38900000000001</v>
      </c>
      <c r="H24" s="2"/>
      <c r="I24" s="1"/>
      <c r="J24" s="2">
        <v>674.71199999999999</v>
      </c>
      <c r="K24" s="1">
        <v>1.4477100000000001</v>
      </c>
      <c r="N24" s="3">
        <f t="shared" si="0"/>
        <v>577.54</v>
      </c>
      <c r="O24" s="21">
        <f t="shared" si="1"/>
        <v>56565.565146561377</v>
      </c>
      <c r="P24" s="3">
        <f t="shared" si="2"/>
        <v>523.33299999999997</v>
      </c>
      <c r="Q24" s="17">
        <f t="shared" si="3"/>
        <v>1.75389E-4</v>
      </c>
      <c r="R24" s="3"/>
      <c r="S24" s="24"/>
      <c r="T24" s="3">
        <f t="shared" si="4"/>
        <v>674.71199999999999</v>
      </c>
      <c r="U24" s="24">
        <f t="shared" si="4"/>
        <v>1.4477100000000001</v>
      </c>
    </row>
    <row r="25" spans="2:23" x14ac:dyDescent="0.6">
      <c r="B25" s="2"/>
      <c r="C25" s="1"/>
      <c r="D25" s="2">
        <v>606.41700000000003</v>
      </c>
      <c r="E25" s="1">
        <v>1.875</v>
      </c>
      <c r="F25" s="2">
        <v>521.66700000000003</v>
      </c>
      <c r="G25" s="1">
        <v>185.51400000000001</v>
      </c>
      <c r="H25" s="2"/>
      <c r="I25" s="1"/>
      <c r="J25" s="2">
        <v>700.89800000000002</v>
      </c>
      <c r="K25" s="1">
        <v>1.5322100000000001</v>
      </c>
      <c r="N25" s="3">
        <f t="shared" si="0"/>
        <v>606.41700000000003</v>
      </c>
      <c r="O25" s="21">
        <f t="shared" si="1"/>
        <v>53333.333333333336</v>
      </c>
      <c r="P25" s="3">
        <f t="shared" si="2"/>
        <v>521.66700000000003</v>
      </c>
      <c r="Q25" s="17">
        <f t="shared" si="3"/>
        <v>1.8551400000000001E-4</v>
      </c>
      <c r="R25" s="3"/>
      <c r="S25" s="24"/>
      <c r="T25" s="3">
        <f t="shared" si="4"/>
        <v>700.89800000000002</v>
      </c>
      <c r="U25" s="24">
        <f t="shared" si="4"/>
        <v>1.5322100000000001</v>
      </c>
    </row>
    <row r="26" spans="2:23" x14ac:dyDescent="0.6">
      <c r="B26" s="2"/>
      <c r="C26" s="1"/>
      <c r="D26" s="2">
        <v>608.02099999999996</v>
      </c>
      <c r="E26" s="1">
        <v>1.98214</v>
      </c>
      <c r="F26" s="2">
        <v>556.66700000000003</v>
      </c>
      <c r="G26" s="1">
        <v>192.523</v>
      </c>
      <c r="H26" s="2"/>
      <c r="I26" s="1"/>
      <c r="J26" s="2">
        <v>727.07500000000005</v>
      </c>
      <c r="K26" s="1">
        <v>1.60199</v>
      </c>
      <c r="N26" s="3">
        <f t="shared" si="0"/>
        <v>608.02099999999996</v>
      </c>
      <c r="O26" s="21">
        <f t="shared" si="1"/>
        <v>50450.523171925292</v>
      </c>
      <c r="P26" s="3">
        <f t="shared" si="2"/>
        <v>556.66700000000003</v>
      </c>
      <c r="Q26" s="17">
        <f t="shared" si="3"/>
        <v>1.92523E-4</v>
      </c>
      <c r="R26" s="3"/>
      <c r="S26" s="24"/>
      <c r="T26" s="3">
        <f t="shared" si="4"/>
        <v>727.07500000000005</v>
      </c>
      <c r="U26" s="24">
        <f t="shared" si="4"/>
        <v>1.60199</v>
      </c>
    </row>
    <row r="27" spans="2:23" x14ac:dyDescent="0.6">
      <c r="B27" s="2"/>
      <c r="C27" s="1"/>
      <c r="D27" s="2">
        <v>640.10699999999997</v>
      </c>
      <c r="E27" s="1">
        <v>2.0535700000000001</v>
      </c>
      <c r="F27" s="2">
        <v>565</v>
      </c>
      <c r="G27" s="1">
        <v>203.42699999999999</v>
      </c>
      <c r="H27" s="2"/>
      <c r="I27" s="1"/>
      <c r="J27" s="2">
        <v>752.10799999999995</v>
      </c>
      <c r="K27" s="1">
        <v>1.6570499999999999</v>
      </c>
      <c r="N27" s="3">
        <f t="shared" si="0"/>
        <v>640.10699999999997</v>
      </c>
      <c r="O27" s="21">
        <f t="shared" si="1"/>
        <v>48695.686049172895</v>
      </c>
      <c r="P27" s="3">
        <f t="shared" si="2"/>
        <v>565</v>
      </c>
      <c r="Q27" s="17">
        <f t="shared" si="3"/>
        <v>2.0342699999999998E-4</v>
      </c>
      <c r="R27" s="3"/>
      <c r="S27" s="24"/>
      <c r="T27" s="3">
        <f t="shared" si="4"/>
        <v>752.10799999999995</v>
      </c>
      <c r="U27" s="24">
        <f t="shared" si="4"/>
        <v>1.6570499999999999</v>
      </c>
    </row>
    <row r="28" spans="2:23" x14ac:dyDescent="0.6">
      <c r="B28" s="2"/>
      <c r="C28" s="1"/>
      <c r="D28" s="2">
        <v>641.71100000000001</v>
      </c>
      <c r="E28" s="1">
        <v>2.2857099999999999</v>
      </c>
      <c r="F28" s="2">
        <v>585</v>
      </c>
      <c r="G28" s="1">
        <v>202.648</v>
      </c>
      <c r="H28" s="2"/>
      <c r="I28" s="1"/>
      <c r="J28" s="2">
        <v>777.125</v>
      </c>
      <c r="K28" s="1">
        <v>1.68634</v>
      </c>
      <c r="N28" s="3">
        <f t="shared" si="0"/>
        <v>641.71100000000001</v>
      </c>
      <c r="O28" s="21">
        <f t="shared" si="1"/>
        <v>43750.082031403814</v>
      </c>
      <c r="P28" s="3">
        <f t="shared" si="2"/>
        <v>585</v>
      </c>
      <c r="Q28" s="17">
        <f t="shared" si="3"/>
        <v>2.0264799999999999E-4</v>
      </c>
      <c r="R28" s="3"/>
      <c r="S28" s="24"/>
      <c r="T28" s="3">
        <f t="shared" ref="T28:U30" si="5">J28</f>
        <v>777.125</v>
      </c>
      <c r="U28" s="24">
        <f t="shared" si="5"/>
        <v>1.68634</v>
      </c>
    </row>
    <row r="29" spans="2:23" x14ac:dyDescent="0.6">
      <c r="B29" s="2"/>
      <c r="C29" s="1"/>
      <c r="D29" s="2">
        <v>672.19299999999998</v>
      </c>
      <c r="E29" s="1">
        <v>2.2321399999999998</v>
      </c>
      <c r="F29" s="2">
        <v>591.66700000000003</v>
      </c>
      <c r="G29" s="1">
        <v>216.667</v>
      </c>
      <c r="H29" s="2"/>
      <c r="I29" s="1"/>
      <c r="J29" s="2">
        <v>800.99199999999996</v>
      </c>
      <c r="K29" s="1">
        <v>1.69356</v>
      </c>
      <c r="N29" s="3">
        <f t="shared" si="0"/>
        <v>672.19299999999998</v>
      </c>
      <c r="O29" s="21">
        <f t="shared" si="1"/>
        <v>44800.057344073408</v>
      </c>
      <c r="P29" s="3">
        <f t="shared" si="2"/>
        <v>591.66700000000003</v>
      </c>
      <c r="Q29" s="17">
        <f t="shared" si="3"/>
        <v>2.16667E-4</v>
      </c>
      <c r="R29" s="3"/>
      <c r="S29" s="24"/>
      <c r="T29" s="3">
        <f t="shared" si="5"/>
        <v>800.99199999999996</v>
      </c>
      <c r="U29" s="24">
        <f t="shared" si="5"/>
        <v>1.69356</v>
      </c>
      <c r="V29" s="22">
        <f>((O37*(Q35)^2)/S19)*T29</f>
        <v>1.5640058838950954</v>
      </c>
      <c r="W29">
        <f>U29/V29-1</f>
        <v>8.2834800967791056E-2</v>
      </c>
    </row>
    <row r="30" spans="2:23" x14ac:dyDescent="0.6">
      <c r="B30" s="2"/>
      <c r="C30" s="1"/>
      <c r="D30" s="2">
        <v>677.005</v>
      </c>
      <c r="E30" s="1">
        <v>2.5178600000000002</v>
      </c>
      <c r="F30" s="2">
        <v>626.66700000000003</v>
      </c>
      <c r="G30" s="1">
        <v>215.10900000000001</v>
      </c>
      <c r="H30" s="2"/>
      <c r="I30" s="1"/>
      <c r="J30" s="2">
        <v>824.86300000000006</v>
      </c>
      <c r="K30" s="1">
        <v>1.70445</v>
      </c>
      <c r="N30" s="3">
        <f t="shared" si="0"/>
        <v>677.005</v>
      </c>
      <c r="O30" s="21">
        <f t="shared" si="1"/>
        <v>39716.266988633201</v>
      </c>
      <c r="P30" s="3">
        <f t="shared" si="2"/>
        <v>626.66700000000003</v>
      </c>
      <c r="Q30" s="17">
        <f t="shared" si="3"/>
        <v>2.15109E-4</v>
      </c>
      <c r="R30" s="3"/>
      <c r="S30" s="24"/>
      <c r="T30" s="3">
        <f t="shared" si="5"/>
        <v>824.86300000000006</v>
      </c>
      <c r="U30" s="24">
        <f t="shared" si="5"/>
        <v>1.70445</v>
      </c>
    </row>
    <row r="31" spans="2:23" x14ac:dyDescent="0.6">
      <c r="B31" s="2"/>
      <c r="C31" s="1"/>
      <c r="D31" s="2">
        <v>702.67399999999998</v>
      </c>
      <c r="E31" s="1">
        <v>2.4642900000000001</v>
      </c>
      <c r="F31" s="2">
        <v>660</v>
      </c>
      <c r="G31" s="1">
        <v>226.012</v>
      </c>
      <c r="H31" s="2"/>
      <c r="I31" s="1"/>
      <c r="J31" s="48">
        <v>852.13900000000001</v>
      </c>
      <c r="K31" s="48">
        <v>1.7116499999999999</v>
      </c>
      <c r="N31" s="3">
        <f t="shared" si="0"/>
        <v>702.67399999999998</v>
      </c>
      <c r="O31" s="21">
        <f t="shared" si="1"/>
        <v>40579.639571641324</v>
      </c>
      <c r="P31" s="3">
        <f t="shared" ref="P31:P36" si="6">F31</f>
        <v>660</v>
      </c>
      <c r="Q31" s="17">
        <f t="shared" ref="Q31:Q36" si="7">G31*0.000001</f>
        <v>2.2601199999999999E-4</v>
      </c>
      <c r="R31" s="3"/>
      <c r="S31" s="24"/>
      <c r="T31" s="3">
        <f t="shared" ref="T31" si="8">J31</f>
        <v>852.13900000000001</v>
      </c>
      <c r="U31" s="24">
        <f t="shared" ref="U31" si="9">K31</f>
        <v>1.7116499999999999</v>
      </c>
      <c r="V31" s="22">
        <f>((O40*(Q36)^2)/S20)*T31</f>
        <v>1.5454919585446614</v>
      </c>
      <c r="W31">
        <f>U31/V31-1</f>
        <v>0.10751142413694859</v>
      </c>
    </row>
    <row r="32" spans="2:23" x14ac:dyDescent="0.6">
      <c r="B32" s="2"/>
      <c r="C32" s="1"/>
      <c r="D32" s="2">
        <v>710.69500000000005</v>
      </c>
      <c r="E32" s="1">
        <v>2.6964299999999999</v>
      </c>
      <c r="F32" s="2">
        <v>695</v>
      </c>
      <c r="G32" s="1">
        <v>233.02199999999999</v>
      </c>
      <c r="H32" s="2"/>
      <c r="I32" s="1"/>
      <c r="J32" s="2"/>
      <c r="K32" s="1"/>
      <c r="N32" s="3">
        <f t="shared" si="0"/>
        <v>710.69500000000005</v>
      </c>
      <c r="O32" s="21">
        <f t="shared" si="1"/>
        <v>37086.073066981153</v>
      </c>
      <c r="P32" s="3">
        <f t="shared" si="6"/>
        <v>695</v>
      </c>
      <c r="Q32" s="17">
        <f t="shared" si="7"/>
        <v>2.3302199999999999E-4</v>
      </c>
      <c r="R32" s="3"/>
      <c r="S32" s="24"/>
      <c r="T32" s="3"/>
      <c r="U32" s="24"/>
    </row>
    <row r="33" spans="2:22" x14ac:dyDescent="0.6">
      <c r="B33" s="2"/>
      <c r="C33" s="1"/>
      <c r="D33" s="2">
        <v>737.96799999999996</v>
      </c>
      <c r="E33" s="1">
        <v>2.6607099999999999</v>
      </c>
      <c r="F33" s="2">
        <v>726.66700000000003</v>
      </c>
      <c r="G33" s="1">
        <v>237.69499999999999</v>
      </c>
      <c r="H33" s="2"/>
      <c r="I33" s="1"/>
      <c r="J33" s="2"/>
      <c r="K33" s="1"/>
      <c r="N33" s="3">
        <f t="shared" si="0"/>
        <v>737.96799999999996</v>
      </c>
      <c r="O33" s="21">
        <f t="shared" si="1"/>
        <v>37583.953155360789</v>
      </c>
      <c r="P33" s="3">
        <f t="shared" si="6"/>
        <v>726.66700000000003</v>
      </c>
      <c r="Q33" s="17">
        <f t="shared" si="7"/>
        <v>2.3769499999999998E-4</v>
      </c>
      <c r="R33" s="3"/>
      <c r="S33" s="24"/>
      <c r="T33" s="3"/>
      <c r="U33" s="24"/>
    </row>
    <row r="34" spans="2:22" x14ac:dyDescent="0.6">
      <c r="B34" s="2"/>
      <c r="C34" s="1"/>
      <c r="D34" s="2">
        <v>739.572</v>
      </c>
      <c r="E34" s="1">
        <v>2.9107099999999999</v>
      </c>
      <c r="F34" s="2">
        <v>760</v>
      </c>
      <c r="G34" s="1">
        <v>243.92500000000001</v>
      </c>
      <c r="H34" s="2"/>
      <c r="I34" s="1"/>
      <c r="J34" s="2"/>
      <c r="K34" s="1"/>
      <c r="N34" s="3">
        <f t="shared" si="0"/>
        <v>739.572</v>
      </c>
      <c r="O34" s="21">
        <f t="shared" si="1"/>
        <v>34355.878806201923</v>
      </c>
      <c r="P34" s="3">
        <f t="shared" si="6"/>
        <v>760</v>
      </c>
      <c r="Q34" s="17">
        <f t="shared" si="7"/>
        <v>2.4392500000000001E-4</v>
      </c>
      <c r="R34" s="3"/>
      <c r="S34" s="24"/>
      <c r="T34" s="3"/>
      <c r="U34" s="24"/>
    </row>
    <row r="35" spans="2:22" x14ac:dyDescent="0.6">
      <c r="B35" s="2"/>
      <c r="C35" s="1"/>
      <c r="D35" s="2">
        <v>771.65800000000002</v>
      </c>
      <c r="E35" s="1">
        <v>2.8928600000000002</v>
      </c>
      <c r="F35" s="2">
        <v>793.33299999999997</v>
      </c>
      <c r="G35" s="1">
        <v>246.262</v>
      </c>
      <c r="H35" s="2"/>
      <c r="I35" s="1"/>
      <c r="J35" s="2"/>
      <c r="K35" s="1"/>
      <c r="N35" s="3">
        <f t="shared" si="0"/>
        <v>771.65800000000002</v>
      </c>
      <c r="O35" s="21">
        <f t="shared" si="1"/>
        <v>34567.867093464592</v>
      </c>
      <c r="P35" s="3">
        <f t="shared" si="6"/>
        <v>793.33299999999997</v>
      </c>
      <c r="Q35" s="17">
        <f t="shared" si="7"/>
        <v>2.4626199999999997E-4</v>
      </c>
      <c r="R35" s="3"/>
      <c r="S35" s="24"/>
      <c r="T35" s="3"/>
      <c r="U35" s="24"/>
    </row>
    <row r="36" spans="2:22" x14ac:dyDescent="0.6">
      <c r="B36" s="2"/>
      <c r="C36" s="1"/>
      <c r="D36" s="2">
        <v>773.26199999999994</v>
      </c>
      <c r="E36" s="1">
        <v>3.0892900000000001</v>
      </c>
      <c r="F36" s="48">
        <v>828.33299999999997</v>
      </c>
      <c r="G36" s="48">
        <v>250.15600000000001</v>
      </c>
      <c r="H36" s="2"/>
      <c r="I36" s="1"/>
      <c r="J36" s="2"/>
      <c r="K36" s="1"/>
      <c r="N36" s="3">
        <f t="shared" si="0"/>
        <v>773.26199999999994</v>
      </c>
      <c r="O36" s="21">
        <f t="shared" si="1"/>
        <v>32369.897290315894</v>
      </c>
      <c r="P36" s="3">
        <f t="shared" si="6"/>
        <v>828.33299999999997</v>
      </c>
      <c r="Q36" s="17">
        <f t="shared" si="7"/>
        <v>2.5015599999999997E-4</v>
      </c>
      <c r="R36" s="3"/>
      <c r="S36" s="24"/>
      <c r="T36" s="3"/>
      <c r="U36" s="24"/>
    </row>
    <row r="37" spans="2:22" x14ac:dyDescent="0.6">
      <c r="B37" s="2"/>
      <c r="C37" s="1"/>
      <c r="D37" s="2">
        <v>802.13900000000001</v>
      </c>
      <c r="E37" s="1">
        <v>3.0892900000000001</v>
      </c>
      <c r="F37" s="2"/>
      <c r="G37" s="1"/>
      <c r="H37" s="2"/>
      <c r="I37" s="1"/>
      <c r="J37" s="2"/>
      <c r="K37" s="1"/>
      <c r="N37" s="3">
        <f t="shared" si="0"/>
        <v>802.13900000000001</v>
      </c>
      <c r="O37" s="21">
        <f t="shared" si="1"/>
        <v>32369.897290315894</v>
      </c>
      <c r="P37" s="3"/>
      <c r="Q37" s="17"/>
      <c r="R37" s="3"/>
      <c r="S37" s="24"/>
      <c r="T37" s="3"/>
      <c r="U37" s="24"/>
    </row>
    <row r="38" spans="2:22" x14ac:dyDescent="0.6">
      <c r="B38" s="2"/>
      <c r="C38" s="1"/>
      <c r="D38" s="2">
        <v>805.34799999999996</v>
      </c>
      <c r="E38" s="1">
        <v>3.2678600000000002</v>
      </c>
      <c r="F38" s="2"/>
      <c r="G38" s="1"/>
      <c r="H38" s="2"/>
      <c r="I38" s="1"/>
      <c r="J38" s="2"/>
      <c r="K38" s="1"/>
      <c r="N38" s="3">
        <f t="shared" si="0"/>
        <v>805.34799999999996</v>
      </c>
      <c r="O38" s="21">
        <f t="shared" si="1"/>
        <v>30601.066141144354</v>
      </c>
      <c r="P38" s="3"/>
      <c r="Q38" s="17"/>
      <c r="R38" s="3"/>
      <c r="S38" s="24"/>
      <c r="T38" s="3"/>
      <c r="U38" s="24"/>
    </row>
    <row r="39" spans="2:22" x14ac:dyDescent="0.6">
      <c r="B39" s="2"/>
      <c r="C39" s="1"/>
      <c r="D39" s="2">
        <v>839.03700000000003</v>
      </c>
      <c r="E39" s="1">
        <v>3.3392900000000001</v>
      </c>
      <c r="F39" s="2"/>
      <c r="G39" s="1"/>
      <c r="H39" s="2"/>
      <c r="I39" s="1"/>
      <c r="J39" s="2"/>
      <c r="K39" s="1"/>
      <c r="N39" s="3">
        <f t="shared" si="0"/>
        <v>839.03700000000003</v>
      </c>
      <c r="O39" s="21">
        <f t="shared" si="1"/>
        <v>29946.485630178868</v>
      </c>
      <c r="P39" s="3"/>
      <c r="Q39" s="17"/>
      <c r="R39" s="3"/>
      <c r="S39" s="24"/>
      <c r="T39" s="3"/>
      <c r="U39" s="24"/>
    </row>
    <row r="40" spans="2:22" x14ac:dyDescent="0.6">
      <c r="B40" s="2"/>
      <c r="C40" s="1"/>
      <c r="D40" s="48">
        <v>840.64200000000005</v>
      </c>
      <c r="E40" s="48">
        <v>3.3928600000000002</v>
      </c>
      <c r="F40" s="2"/>
      <c r="G40" s="1"/>
      <c r="H40" s="2"/>
      <c r="I40" s="1"/>
      <c r="J40" s="2"/>
      <c r="K40" s="1"/>
      <c r="N40" s="3">
        <f t="shared" si="0"/>
        <v>840.64200000000005</v>
      </c>
      <c r="O40" s="21">
        <f t="shared" si="1"/>
        <v>29473.659390602621</v>
      </c>
      <c r="P40" s="3"/>
      <c r="Q40" s="17"/>
      <c r="R40" s="3"/>
      <c r="S40" s="24"/>
      <c r="T40" s="3"/>
      <c r="U40" s="24"/>
    </row>
    <row r="41" spans="2:22" x14ac:dyDescent="0.6">
      <c r="O41" s="14"/>
      <c r="Q41" s="22"/>
      <c r="T41" s="22"/>
      <c r="U41"/>
      <c r="V41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V31"/>
  <sheetViews>
    <sheetView topLeftCell="A4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34</v>
      </c>
      <c r="M5" s="13"/>
      <c r="N5" s="79" t="s">
        <v>35</v>
      </c>
    </row>
    <row r="6" spans="1:21" ht="17.25" thickBot="1" x14ac:dyDescent="0.65">
      <c r="A6" s="13"/>
      <c r="M6" s="13"/>
    </row>
    <row r="7" spans="1:21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1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1" x14ac:dyDescent="0.6">
      <c r="B9" s="3"/>
      <c r="C9" s="4"/>
      <c r="D9" s="3">
        <v>2.02773</v>
      </c>
      <c r="E9" s="4">
        <v>0.63024100000000005</v>
      </c>
      <c r="F9" s="3">
        <v>3.2506499999999998</v>
      </c>
      <c r="G9" s="4">
        <v>0.87737600000000004</v>
      </c>
      <c r="H9" s="3"/>
      <c r="I9" s="4"/>
      <c r="J9" s="3">
        <v>322.16699999999997</v>
      </c>
      <c r="K9" s="4">
        <v>0.183946</v>
      </c>
      <c r="N9" s="3">
        <f>D9</f>
        <v>2.02773</v>
      </c>
      <c r="O9" s="21">
        <f>1/(E9*10^(-3)*0.01)</f>
        <v>158669.46136477948</v>
      </c>
      <c r="P9" s="3">
        <f>F9</f>
        <v>3.2506499999999998</v>
      </c>
      <c r="Q9" s="17">
        <f>G9*0.000001</f>
        <v>8.7737600000000003E-7</v>
      </c>
      <c r="R9" s="30"/>
      <c r="S9" s="24"/>
      <c r="T9" s="3">
        <f>J9</f>
        <v>322.16699999999997</v>
      </c>
      <c r="U9" s="24">
        <f>K9</f>
        <v>0.183946</v>
      </c>
    </row>
    <row r="10" spans="1:21" x14ac:dyDescent="0.6">
      <c r="B10" s="3"/>
      <c r="C10" s="4"/>
      <c r="D10" s="3">
        <v>21.650300000000001</v>
      </c>
      <c r="E10" s="4">
        <v>0.69439300000000004</v>
      </c>
      <c r="F10" s="3">
        <v>34.704700000000003</v>
      </c>
      <c r="G10" s="4">
        <v>2.5467599999999999</v>
      </c>
      <c r="H10" s="3"/>
      <c r="I10" s="4"/>
      <c r="J10" s="3">
        <v>369.47800000000001</v>
      </c>
      <c r="K10" s="4">
        <v>0.27892800000000001</v>
      </c>
      <c r="N10" s="3">
        <f t="shared" ref="N10:N31" si="0">D10</f>
        <v>21.650300000000001</v>
      </c>
      <c r="O10" s="21">
        <f t="shared" ref="O10:O31" si="1">1/(E10*10^(-3)*0.01)</f>
        <v>144010.66831030842</v>
      </c>
      <c r="P10" s="3">
        <f t="shared" ref="P10:P30" si="2">F10</f>
        <v>34.704700000000003</v>
      </c>
      <c r="Q10" s="17">
        <f t="shared" ref="Q10:Q30" si="3">G10*0.000001</f>
        <v>2.5467599999999997E-6</v>
      </c>
      <c r="R10" s="30"/>
      <c r="S10" s="24"/>
      <c r="T10" s="3">
        <f t="shared" ref="T10:U16" si="4">J10</f>
        <v>369.47800000000001</v>
      </c>
      <c r="U10" s="24">
        <f t="shared" si="4"/>
        <v>0.27892800000000001</v>
      </c>
    </row>
    <row r="11" spans="1:21" x14ac:dyDescent="0.6">
      <c r="B11" s="2"/>
      <c r="C11" s="1"/>
      <c r="D11" s="2">
        <v>39.4831</v>
      </c>
      <c r="E11" s="1">
        <v>0.73690299999999997</v>
      </c>
      <c r="F11" s="2">
        <v>55.776299999999999</v>
      </c>
      <c r="G11" s="1">
        <v>7.8868999999999998</v>
      </c>
      <c r="H11" s="2"/>
      <c r="I11" s="1"/>
      <c r="J11" s="2">
        <v>416.745</v>
      </c>
      <c r="K11" s="1">
        <v>0.38773800000000003</v>
      </c>
      <c r="N11" s="3">
        <f t="shared" si="0"/>
        <v>39.4831</v>
      </c>
      <c r="O11" s="21">
        <f t="shared" si="1"/>
        <v>135703.0708247897</v>
      </c>
      <c r="P11" s="3">
        <f t="shared" si="2"/>
        <v>55.776299999999999</v>
      </c>
      <c r="Q11" s="17">
        <f t="shared" si="3"/>
        <v>7.886899999999999E-6</v>
      </c>
      <c r="R11" s="30"/>
      <c r="S11" s="24"/>
      <c r="T11" s="3">
        <f t="shared" si="4"/>
        <v>416.745</v>
      </c>
      <c r="U11" s="24">
        <f t="shared" si="4"/>
        <v>0.38773800000000003</v>
      </c>
    </row>
    <row r="12" spans="1:21" x14ac:dyDescent="0.6">
      <c r="B12" s="2"/>
      <c r="C12" s="1"/>
      <c r="D12" s="2">
        <v>62.685000000000002</v>
      </c>
      <c r="E12" s="1">
        <v>0.84433999999999998</v>
      </c>
      <c r="F12" s="2">
        <v>83.108099999999993</v>
      </c>
      <c r="G12" s="1">
        <v>12.2927</v>
      </c>
      <c r="H12" s="2"/>
      <c r="I12" s="1"/>
      <c r="J12" s="2">
        <v>463.91</v>
      </c>
      <c r="K12" s="1">
        <v>0.52765899999999999</v>
      </c>
      <c r="N12" s="3">
        <f t="shared" si="0"/>
        <v>62.685000000000002</v>
      </c>
      <c r="O12" s="21">
        <f t="shared" si="1"/>
        <v>118435.70125778715</v>
      </c>
      <c r="P12" s="3">
        <f t="shared" si="2"/>
        <v>83.108099999999993</v>
      </c>
      <c r="Q12" s="17">
        <f t="shared" si="3"/>
        <v>1.22927E-5</v>
      </c>
      <c r="R12" s="30"/>
      <c r="S12" s="24"/>
      <c r="T12" s="3">
        <f t="shared" si="4"/>
        <v>463.91</v>
      </c>
      <c r="U12" s="24">
        <f t="shared" si="4"/>
        <v>0.52765899999999999</v>
      </c>
    </row>
    <row r="13" spans="1:21" x14ac:dyDescent="0.6">
      <c r="B13" s="2"/>
      <c r="C13" s="1"/>
      <c r="D13" s="2">
        <v>87.652600000000007</v>
      </c>
      <c r="E13" s="1">
        <v>0.90820199999999995</v>
      </c>
      <c r="F13" s="2">
        <v>106.34</v>
      </c>
      <c r="G13" s="1">
        <v>20.340900000000001</v>
      </c>
      <c r="H13" s="2"/>
      <c r="I13" s="1"/>
      <c r="J13" s="2">
        <v>511.04300000000001</v>
      </c>
      <c r="K13" s="1">
        <v>0.67795099999999997</v>
      </c>
      <c r="N13" s="3">
        <f t="shared" si="0"/>
        <v>87.652600000000007</v>
      </c>
      <c r="O13" s="21">
        <f t="shared" si="1"/>
        <v>110107.66327314849</v>
      </c>
      <c r="P13" s="3">
        <f t="shared" si="2"/>
        <v>106.34</v>
      </c>
      <c r="Q13" s="17">
        <f t="shared" si="3"/>
        <v>2.03409E-5</v>
      </c>
      <c r="R13" s="30"/>
      <c r="S13" s="24"/>
      <c r="T13" s="3">
        <f t="shared" si="4"/>
        <v>511.04300000000001</v>
      </c>
      <c r="U13" s="24">
        <f t="shared" si="4"/>
        <v>0.67795099999999997</v>
      </c>
    </row>
    <row r="14" spans="1:21" x14ac:dyDescent="0.6">
      <c r="B14" s="2"/>
      <c r="C14" s="1"/>
      <c r="D14" s="2">
        <v>103.72799999999999</v>
      </c>
      <c r="E14" s="1">
        <v>1.01603</v>
      </c>
      <c r="F14" s="2">
        <v>131.68700000000001</v>
      </c>
      <c r="G14" s="1">
        <v>29.285399999999999</v>
      </c>
      <c r="H14" s="2"/>
      <c r="I14" s="1"/>
      <c r="J14" s="2">
        <v>559.24400000000003</v>
      </c>
      <c r="K14" s="1">
        <v>0.82482299999999997</v>
      </c>
      <c r="N14" s="3">
        <f t="shared" si="0"/>
        <v>103.72799999999999</v>
      </c>
      <c r="O14" s="21">
        <f t="shared" si="1"/>
        <v>98422.2906803933</v>
      </c>
      <c r="P14" s="3">
        <f t="shared" si="2"/>
        <v>131.68700000000001</v>
      </c>
      <c r="Q14" s="17">
        <f t="shared" si="3"/>
        <v>2.9285399999999999E-5</v>
      </c>
      <c r="R14" s="30"/>
      <c r="S14" s="24"/>
      <c r="T14" s="3">
        <f t="shared" si="4"/>
        <v>559.24400000000003</v>
      </c>
      <c r="U14" s="24">
        <f t="shared" si="4"/>
        <v>0.82482299999999997</v>
      </c>
    </row>
    <row r="15" spans="1:21" x14ac:dyDescent="0.6">
      <c r="B15" s="2"/>
      <c r="C15" s="1"/>
      <c r="D15" s="2">
        <v>126.92100000000001</v>
      </c>
      <c r="E15" s="1">
        <v>1.10172</v>
      </c>
      <c r="F15" s="2">
        <v>154.94</v>
      </c>
      <c r="G15" s="1">
        <v>38.239400000000003</v>
      </c>
      <c r="H15" s="2"/>
      <c r="I15" s="1"/>
      <c r="J15" s="2">
        <v>605.24</v>
      </c>
      <c r="K15" s="1">
        <v>0.99927600000000005</v>
      </c>
      <c r="N15" s="3">
        <f t="shared" si="0"/>
        <v>126.92100000000001</v>
      </c>
      <c r="O15" s="21">
        <f t="shared" si="1"/>
        <v>90767.164070725776</v>
      </c>
      <c r="P15" s="3">
        <f t="shared" si="2"/>
        <v>154.94</v>
      </c>
      <c r="Q15" s="17">
        <f t="shared" si="3"/>
        <v>3.8239399999999998E-5</v>
      </c>
      <c r="R15" s="30"/>
      <c r="S15" s="24"/>
      <c r="T15" s="3">
        <f t="shared" si="4"/>
        <v>605.24</v>
      </c>
      <c r="U15" s="24">
        <f t="shared" si="4"/>
        <v>0.99927600000000005</v>
      </c>
    </row>
    <row r="16" spans="1:21" x14ac:dyDescent="0.6">
      <c r="B16" s="2"/>
      <c r="C16" s="1"/>
      <c r="D16" s="2">
        <v>148.32599999999999</v>
      </c>
      <c r="E16" s="1">
        <v>1.16578</v>
      </c>
      <c r="F16" s="2">
        <v>178.26</v>
      </c>
      <c r="G16" s="1">
        <v>49.910800000000002</v>
      </c>
      <c r="H16" s="2"/>
      <c r="I16" s="1"/>
      <c r="J16" s="2">
        <v>651.303</v>
      </c>
      <c r="K16" s="1">
        <v>1.15299</v>
      </c>
      <c r="N16" s="3">
        <f t="shared" si="0"/>
        <v>148.32599999999999</v>
      </c>
      <c r="O16" s="21">
        <f t="shared" si="1"/>
        <v>85779.478117655119</v>
      </c>
      <c r="P16" s="3">
        <f t="shared" si="2"/>
        <v>178.26</v>
      </c>
      <c r="Q16" s="17">
        <f t="shared" si="3"/>
        <v>4.9910799999999997E-5</v>
      </c>
      <c r="R16" s="30"/>
      <c r="S16" s="24"/>
      <c r="T16" s="3">
        <f t="shared" si="4"/>
        <v>651.303</v>
      </c>
      <c r="U16" s="24">
        <f t="shared" si="4"/>
        <v>1.15299</v>
      </c>
    </row>
    <row r="17" spans="2:21" customFormat="1" x14ac:dyDescent="0.6">
      <c r="B17" s="2"/>
      <c r="C17" s="1"/>
      <c r="D17" s="2">
        <v>171.512</v>
      </c>
      <c r="E17" s="1">
        <v>1.2297400000000001</v>
      </c>
      <c r="F17" s="2">
        <v>199.46299999999999</v>
      </c>
      <c r="G17" s="1">
        <v>60.686</v>
      </c>
      <c r="H17" s="2"/>
      <c r="I17" s="1"/>
      <c r="J17" s="2"/>
      <c r="K17" s="1"/>
      <c r="N17" s="3">
        <f t="shared" si="0"/>
        <v>171.512</v>
      </c>
      <c r="O17" s="21">
        <f t="shared" si="1"/>
        <v>81318.002179322459</v>
      </c>
      <c r="P17" s="3">
        <f t="shared" si="2"/>
        <v>199.46299999999999</v>
      </c>
      <c r="Q17" s="17">
        <f t="shared" si="3"/>
        <v>6.0685999999999995E-5</v>
      </c>
      <c r="R17" s="3"/>
      <c r="S17" s="24"/>
      <c r="T17" s="3"/>
      <c r="U17" s="24"/>
    </row>
    <row r="18" spans="2:21" customFormat="1" x14ac:dyDescent="0.6">
      <c r="B18" s="2"/>
      <c r="C18" s="1"/>
      <c r="D18" s="2">
        <v>191.13399999999999</v>
      </c>
      <c r="E18" s="1">
        <v>1.29389</v>
      </c>
      <c r="F18" s="2">
        <v>218.61600000000001</v>
      </c>
      <c r="G18" s="1">
        <v>73.282200000000003</v>
      </c>
      <c r="H18" s="2"/>
      <c r="I18" s="1"/>
      <c r="J18" s="2"/>
      <c r="K18" s="1"/>
      <c r="N18" s="3">
        <f t="shared" si="0"/>
        <v>191.13399999999999</v>
      </c>
      <c r="O18" s="21">
        <f t="shared" si="1"/>
        <v>77286.322639482489</v>
      </c>
      <c r="P18" s="3">
        <f t="shared" si="2"/>
        <v>218.61600000000001</v>
      </c>
      <c r="Q18" s="17">
        <f t="shared" si="3"/>
        <v>7.3282199999999994E-5</v>
      </c>
      <c r="R18" s="3"/>
      <c r="S18" s="24"/>
      <c r="T18" s="3"/>
      <c r="U18" s="24"/>
    </row>
    <row r="19" spans="2:21" customFormat="1" x14ac:dyDescent="0.6">
      <c r="B19" s="2"/>
      <c r="C19" s="1"/>
      <c r="D19" s="2">
        <v>219.673</v>
      </c>
      <c r="E19" s="1">
        <v>1.3793</v>
      </c>
      <c r="F19" s="2">
        <v>235.71899999999999</v>
      </c>
      <c r="G19" s="1">
        <v>87.699700000000007</v>
      </c>
      <c r="H19" s="2"/>
      <c r="I19" s="1"/>
      <c r="J19" s="2"/>
      <c r="K19" s="1"/>
      <c r="N19" s="3">
        <f t="shared" si="0"/>
        <v>219.673</v>
      </c>
      <c r="O19" s="21">
        <f t="shared" si="1"/>
        <v>72500.543754078157</v>
      </c>
      <c r="P19" s="3">
        <f t="shared" si="2"/>
        <v>235.71899999999999</v>
      </c>
      <c r="Q19" s="17">
        <f t="shared" si="3"/>
        <v>8.7699699999999997E-5</v>
      </c>
      <c r="R19" s="3"/>
      <c r="S19" s="24"/>
      <c r="T19" s="3"/>
      <c r="U19" s="24"/>
    </row>
    <row r="20" spans="2:21" customFormat="1" x14ac:dyDescent="0.6">
      <c r="B20" s="2"/>
      <c r="C20" s="1"/>
      <c r="D20" s="2">
        <v>239.31200000000001</v>
      </c>
      <c r="E20" s="1">
        <v>1.4869300000000001</v>
      </c>
      <c r="F20" s="2">
        <v>252.84399999999999</v>
      </c>
      <c r="G20" s="1">
        <v>103.023</v>
      </c>
      <c r="H20" s="2"/>
      <c r="I20" s="1"/>
      <c r="J20" s="2"/>
      <c r="K20" s="1"/>
      <c r="N20" s="3">
        <f t="shared" si="0"/>
        <v>239.31200000000001</v>
      </c>
      <c r="O20" s="21">
        <f t="shared" si="1"/>
        <v>67252.661524079813</v>
      </c>
      <c r="P20" s="3">
        <f t="shared" si="2"/>
        <v>252.84399999999999</v>
      </c>
      <c r="Q20" s="17">
        <f t="shared" si="3"/>
        <v>1.0302299999999999E-4</v>
      </c>
      <c r="R20" s="3"/>
      <c r="S20" s="24"/>
      <c r="T20" s="3"/>
      <c r="U20" s="24"/>
    </row>
    <row r="21" spans="2:21" customFormat="1" x14ac:dyDescent="0.6">
      <c r="B21" s="2"/>
      <c r="C21" s="1"/>
      <c r="D21" s="2">
        <v>264.29500000000002</v>
      </c>
      <c r="E21" s="1">
        <v>1.5942700000000001</v>
      </c>
      <c r="F21" s="2">
        <v>272.041</v>
      </c>
      <c r="G21" s="1">
        <v>117.431</v>
      </c>
      <c r="H21" s="2"/>
      <c r="I21" s="1"/>
      <c r="J21" s="2"/>
      <c r="K21" s="1"/>
      <c r="N21" s="3">
        <f t="shared" si="0"/>
        <v>264.29500000000002</v>
      </c>
      <c r="O21" s="21">
        <f t="shared" si="1"/>
        <v>62724.632590464593</v>
      </c>
      <c r="P21" s="3">
        <f t="shared" si="2"/>
        <v>272.041</v>
      </c>
      <c r="Q21" s="17">
        <f t="shared" si="3"/>
        <v>1.1743099999999999E-4</v>
      </c>
      <c r="R21" s="3"/>
      <c r="S21" s="24"/>
      <c r="T21" s="3"/>
      <c r="U21" s="24"/>
    </row>
    <row r="22" spans="2:21" customFormat="1" x14ac:dyDescent="0.6">
      <c r="B22" s="2"/>
      <c r="C22" s="1"/>
      <c r="D22" s="2">
        <v>289.255</v>
      </c>
      <c r="E22" s="1">
        <v>1.63639</v>
      </c>
      <c r="F22" s="2">
        <v>293.24400000000003</v>
      </c>
      <c r="G22" s="1">
        <v>128.20599999999999</v>
      </c>
      <c r="H22" s="2"/>
      <c r="I22" s="1"/>
      <c r="J22" s="2"/>
      <c r="K22" s="1"/>
      <c r="N22" s="3">
        <f t="shared" si="0"/>
        <v>289.255</v>
      </c>
      <c r="O22" s="21">
        <f t="shared" si="1"/>
        <v>61110.126559072101</v>
      </c>
      <c r="P22" s="3">
        <f t="shared" si="2"/>
        <v>293.24400000000003</v>
      </c>
      <c r="Q22" s="17">
        <f t="shared" si="3"/>
        <v>1.2820599999999999E-4</v>
      </c>
      <c r="R22" s="3"/>
      <c r="S22" s="24"/>
      <c r="T22" s="3"/>
      <c r="U22" s="24"/>
    </row>
    <row r="23" spans="2:21" customFormat="1" x14ac:dyDescent="0.6">
      <c r="B23" s="2"/>
      <c r="C23" s="1"/>
      <c r="D23" s="2">
        <v>324.93599999999998</v>
      </c>
      <c r="E23" s="1">
        <v>1.7648900000000001</v>
      </c>
      <c r="F23" s="2">
        <v>322.88900000000001</v>
      </c>
      <c r="G23" s="1">
        <v>141.661</v>
      </c>
      <c r="H23" s="2"/>
      <c r="I23" s="1"/>
      <c r="J23" s="2"/>
      <c r="K23" s="1"/>
      <c r="N23" s="3">
        <f t="shared" si="0"/>
        <v>324.93599999999998</v>
      </c>
      <c r="O23" s="21">
        <f t="shared" si="1"/>
        <v>56660.755061221949</v>
      </c>
      <c r="P23" s="3">
        <f t="shared" si="2"/>
        <v>322.88900000000001</v>
      </c>
      <c r="Q23" s="17">
        <f t="shared" si="3"/>
        <v>1.4166099999999998E-4</v>
      </c>
      <c r="R23" s="3"/>
      <c r="S23" s="24"/>
      <c r="T23" s="3"/>
      <c r="U23" s="24"/>
    </row>
    <row r="24" spans="2:21" customFormat="1" x14ac:dyDescent="0.6">
      <c r="B24" s="2"/>
      <c r="C24" s="1"/>
      <c r="D24" s="2">
        <v>371.33199999999999</v>
      </c>
      <c r="E24" s="1">
        <v>1.9580200000000001</v>
      </c>
      <c r="F24" s="2">
        <v>365.44900000000001</v>
      </c>
      <c r="G24" s="1">
        <v>169.55199999999999</v>
      </c>
      <c r="H24" s="2"/>
      <c r="I24" s="1"/>
      <c r="J24" s="2"/>
      <c r="K24" s="1"/>
      <c r="N24" s="3">
        <f t="shared" si="0"/>
        <v>371.33199999999999</v>
      </c>
      <c r="O24" s="21">
        <f t="shared" si="1"/>
        <v>51072.001307443235</v>
      </c>
      <c r="P24" s="3">
        <f t="shared" si="2"/>
        <v>365.44900000000001</v>
      </c>
      <c r="Q24" s="17">
        <f t="shared" si="3"/>
        <v>1.6955199999999998E-4</v>
      </c>
      <c r="R24" s="3"/>
      <c r="S24" s="24"/>
      <c r="T24" s="3"/>
      <c r="U24" s="24"/>
    </row>
    <row r="25" spans="2:21" customFormat="1" x14ac:dyDescent="0.6">
      <c r="B25" s="2"/>
      <c r="C25" s="1"/>
      <c r="D25" s="2">
        <v>415.95400000000001</v>
      </c>
      <c r="E25" s="1">
        <v>2.17299</v>
      </c>
      <c r="F25" s="2">
        <v>418.303</v>
      </c>
      <c r="G25" s="1">
        <v>190.149</v>
      </c>
      <c r="H25" s="2"/>
      <c r="I25" s="1"/>
      <c r="J25" s="2"/>
      <c r="K25" s="1"/>
      <c r="N25" s="3">
        <f t="shared" si="0"/>
        <v>415.95400000000001</v>
      </c>
      <c r="O25" s="21">
        <f t="shared" si="1"/>
        <v>46019.539896640112</v>
      </c>
      <c r="P25" s="3">
        <f t="shared" si="2"/>
        <v>418.303</v>
      </c>
      <c r="Q25" s="17">
        <f t="shared" si="3"/>
        <v>1.90149E-4</v>
      </c>
      <c r="R25" s="3"/>
      <c r="S25" s="24"/>
      <c r="T25" s="3"/>
      <c r="U25" s="24"/>
    </row>
    <row r="26" spans="2:21" customFormat="1" x14ac:dyDescent="0.6">
      <c r="B26" s="2"/>
      <c r="C26" s="1"/>
      <c r="D26" s="2">
        <v>462.37299999999999</v>
      </c>
      <c r="E26" s="1">
        <v>2.4313400000000001</v>
      </c>
      <c r="F26" s="2">
        <v>468.99799999999999</v>
      </c>
      <c r="G26" s="1">
        <v>208.03800000000001</v>
      </c>
      <c r="H26" s="2"/>
      <c r="I26" s="1"/>
      <c r="J26" s="2"/>
      <c r="K26" s="1"/>
      <c r="N26" s="3">
        <f t="shared" si="0"/>
        <v>462.37299999999999</v>
      </c>
      <c r="O26" s="21">
        <f t="shared" si="1"/>
        <v>41129.582863770593</v>
      </c>
      <c r="P26" s="3">
        <f t="shared" si="2"/>
        <v>468.99799999999999</v>
      </c>
      <c r="Q26" s="17">
        <f t="shared" si="3"/>
        <v>2.0803799999999999E-4</v>
      </c>
      <c r="R26" s="3"/>
      <c r="S26" s="24"/>
      <c r="T26" s="3"/>
      <c r="U26" s="24"/>
    </row>
    <row r="27" spans="2:21" customFormat="1" x14ac:dyDescent="0.6">
      <c r="B27" s="2"/>
      <c r="C27" s="1"/>
      <c r="D27" s="2">
        <v>514.154</v>
      </c>
      <c r="E27" s="1">
        <v>2.7328800000000002</v>
      </c>
      <c r="F27" s="2">
        <v>517.62099999999998</v>
      </c>
      <c r="G27" s="1">
        <v>226.84200000000001</v>
      </c>
      <c r="H27" s="2"/>
      <c r="I27" s="1"/>
      <c r="J27" s="2"/>
      <c r="K27" s="1"/>
      <c r="N27" s="3">
        <f t="shared" si="0"/>
        <v>514.154</v>
      </c>
      <c r="O27" s="21">
        <f t="shared" si="1"/>
        <v>36591.434676970806</v>
      </c>
      <c r="P27" s="3">
        <f t="shared" si="2"/>
        <v>517.62099999999998</v>
      </c>
      <c r="Q27" s="17">
        <f t="shared" si="3"/>
        <v>2.2684199999999999E-4</v>
      </c>
      <c r="R27" s="3"/>
      <c r="S27" s="24"/>
      <c r="T27" s="3"/>
      <c r="U27" s="24"/>
    </row>
    <row r="28" spans="2:21" customFormat="1" x14ac:dyDescent="0.6">
      <c r="B28" s="2"/>
      <c r="C28" s="1"/>
      <c r="D28" s="2">
        <v>562.37099999999998</v>
      </c>
      <c r="E28" s="1">
        <v>3.0346199999999999</v>
      </c>
      <c r="F28" s="2">
        <v>561.94600000000003</v>
      </c>
      <c r="G28" s="1">
        <v>241.136</v>
      </c>
      <c r="H28" s="2"/>
      <c r="I28" s="1"/>
      <c r="J28" s="2"/>
      <c r="K28" s="1"/>
      <c r="N28" s="3">
        <f t="shared" si="0"/>
        <v>562.37099999999998</v>
      </c>
      <c r="O28" s="21">
        <f t="shared" si="1"/>
        <v>32953.055077736259</v>
      </c>
      <c r="P28" s="3">
        <f t="shared" si="2"/>
        <v>561.94600000000003</v>
      </c>
      <c r="Q28" s="17">
        <f t="shared" si="3"/>
        <v>2.4113599999999998E-4</v>
      </c>
      <c r="R28" s="3"/>
      <c r="S28" s="24"/>
      <c r="T28" s="3"/>
      <c r="U28" s="24"/>
    </row>
    <row r="29" spans="2:21" customFormat="1" x14ac:dyDescent="0.6">
      <c r="B29" s="2"/>
      <c r="C29" s="1"/>
      <c r="D29" s="2">
        <v>610.60400000000004</v>
      </c>
      <c r="E29" s="1">
        <v>3.3798300000000001</v>
      </c>
      <c r="F29" s="2">
        <v>616.82899999999995</v>
      </c>
      <c r="G29" s="1">
        <v>259.00599999999997</v>
      </c>
      <c r="H29" s="2"/>
      <c r="I29" s="1"/>
      <c r="J29" s="2"/>
      <c r="K29" s="1"/>
      <c r="N29" s="3">
        <f t="shared" si="0"/>
        <v>610.60400000000004</v>
      </c>
      <c r="O29" s="21">
        <f t="shared" si="1"/>
        <v>29587.28693454996</v>
      </c>
      <c r="P29" s="3">
        <f t="shared" si="2"/>
        <v>616.82899999999995</v>
      </c>
      <c r="Q29" s="17">
        <f t="shared" si="3"/>
        <v>2.5900599999999994E-4</v>
      </c>
      <c r="R29" s="3"/>
      <c r="S29" s="24"/>
      <c r="T29" s="3"/>
      <c r="U29" s="24"/>
    </row>
    <row r="30" spans="2:21" customFormat="1" x14ac:dyDescent="0.6">
      <c r="B30" s="2"/>
      <c r="C30" s="1"/>
      <c r="D30" s="2">
        <v>653.41999999999996</v>
      </c>
      <c r="E30" s="1">
        <v>3.5296799999999999</v>
      </c>
      <c r="F30" s="2">
        <v>660.97799999999995</v>
      </c>
      <c r="G30" s="1">
        <v>266.05399999999997</v>
      </c>
      <c r="H30" s="2"/>
      <c r="I30" s="1"/>
      <c r="J30" s="2"/>
      <c r="K30" s="1"/>
      <c r="N30" s="3">
        <f t="shared" si="0"/>
        <v>653.41999999999996</v>
      </c>
      <c r="O30" s="21">
        <f t="shared" si="1"/>
        <v>28331.1801636409</v>
      </c>
      <c r="P30" s="3">
        <f t="shared" si="2"/>
        <v>660.97799999999995</v>
      </c>
      <c r="Q30" s="17">
        <f t="shared" si="3"/>
        <v>2.6605399999999994E-4</v>
      </c>
      <c r="R30" s="3"/>
      <c r="S30" s="24"/>
      <c r="T30" s="3"/>
      <c r="U30" s="24"/>
    </row>
    <row r="31" spans="2:21" x14ac:dyDescent="0.6">
      <c r="B31" s="2"/>
      <c r="C31" s="1"/>
      <c r="D31" s="2">
        <v>699.87900000000002</v>
      </c>
      <c r="E31" s="1">
        <v>3.8967299999999998</v>
      </c>
      <c r="F31" s="2"/>
      <c r="G31" s="1"/>
      <c r="H31" s="2"/>
      <c r="I31" s="1"/>
      <c r="J31" s="2"/>
      <c r="K31" s="1"/>
      <c r="N31" s="3">
        <f t="shared" si="0"/>
        <v>699.87900000000002</v>
      </c>
      <c r="O31" s="21">
        <f t="shared" si="1"/>
        <v>25662.542696055414</v>
      </c>
      <c r="P31" s="3"/>
      <c r="Q31" s="17"/>
      <c r="R31" s="3"/>
      <c r="S31" s="24"/>
      <c r="T31" s="3"/>
      <c r="U31" s="24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3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t="s">
        <v>53</v>
      </c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42" t="s">
        <v>42</v>
      </c>
      <c r="C8" s="43" t="s">
        <v>43</v>
      </c>
      <c r="D8" s="11" t="s">
        <v>42</v>
      </c>
      <c r="E8" s="10" t="s">
        <v>44</v>
      </c>
      <c r="F8" s="44" t="s">
        <v>42</v>
      </c>
      <c r="G8" s="43" t="s">
        <v>69</v>
      </c>
      <c r="H8" s="44" t="s">
        <v>42</v>
      </c>
      <c r="I8" s="43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8">
        <v>322.964264792032</v>
      </c>
      <c r="C9" s="48">
        <v>378.03692905733601</v>
      </c>
      <c r="D9" s="3"/>
      <c r="E9" s="4"/>
      <c r="F9" s="48">
        <v>323.05637982195799</v>
      </c>
      <c r="G9" s="48">
        <v>98.236434108527106</v>
      </c>
      <c r="H9" s="48">
        <v>322.49154453212998</v>
      </c>
      <c r="I9" s="48">
        <v>1.1696202531645501</v>
      </c>
      <c r="J9" s="47">
        <v>321.42899999999997</v>
      </c>
      <c r="K9" s="47">
        <v>0.104348</v>
      </c>
      <c r="N9" s="3">
        <f>B9</f>
        <v>322.964264792032</v>
      </c>
      <c r="O9" s="21">
        <f>C9*100</f>
        <v>37803.692905733602</v>
      </c>
      <c r="P9" s="3">
        <f>F9</f>
        <v>323.05637982195799</v>
      </c>
      <c r="Q9" s="17">
        <f>-G9*0.000001</f>
        <v>-9.8236434108527106E-5</v>
      </c>
      <c r="R9" s="3">
        <f>H9</f>
        <v>322.49154453212998</v>
      </c>
      <c r="S9" s="24">
        <f>I9</f>
        <v>1.1696202531645501</v>
      </c>
      <c r="T9" s="3">
        <f>J9</f>
        <v>321.42899999999997</v>
      </c>
      <c r="U9" s="24">
        <f>K9</f>
        <v>0.104348</v>
      </c>
      <c r="V9" s="22">
        <f>((O9*(Q9)^2)/S9)*T9</f>
        <v>0.10025812608166461</v>
      </c>
    </row>
    <row r="10" spans="1:22" x14ac:dyDescent="0.6">
      <c r="B10" s="48">
        <v>372.17340363210297</v>
      </c>
      <c r="C10" s="48">
        <v>287.07482993197198</v>
      </c>
      <c r="D10" s="3"/>
      <c r="E10" s="4"/>
      <c r="F10" s="48">
        <v>372.700296735905</v>
      </c>
      <c r="G10" s="48">
        <v>130.523255813953</v>
      </c>
      <c r="H10" s="48">
        <v>372.801578354002</v>
      </c>
      <c r="I10" s="48">
        <v>1.13378773125608</v>
      </c>
      <c r="J10" s="3">
        <v>371.42899999999997</v>
      </c>
      <c r="K10" s="4">
        <v>0.17391300000000001</v>
      </c>
      <c r="N10" s="3">
        <f t="shared" ref="N10:N15" si="0">B10</f>
        <v>372.17340363210297</v>
      </c>
      <c r="O10" s="21">
        <f t="shared" ref="O10:O15" si="1">C10*100</f>
        <v>28707.482993197198</v>
      </c>
      <c r="P10" s="3">
        <f t="shared" ref="P10:P15" si="2">F10</f>
        <v>372.700296735905</v>
      </c>
      <c r="Q10" s="17">
        <f t="shared" ref="Q10:Q15" si="3">-G10*0.000001</f>
        <v>-1.3052325581395298E-4</v>
      </c>
      <c r="R10" s="3">
        <f t="shared" ref="R10:U15" si="4">H10</f>
        <v>372.801578354002</v>
      </c>
      <c r="S10" s="24">
        <f t="shared" si="4"/>
        <v>1.13378773125608</v>
      </c>
      <c r="T10" s="3">
        <f t="shared" si="4"/>
        <v>371.42899999999997</v>
      </c>
      <c r="U10" s="24">
        <f t="shared" si="4"/>
        <v>0.17391300000000001</v>
      </c>
      <c r="V10" s="22">
        <f t="shared" ref="V10:V15" si="5">((O10*(Q10)^2)/S10)*T10</f>
        <v>0.16021935128187748</v>
      </c>
    </row>
    <row r="11" spans="1:22" x14ac:dyDescent="0.6">
      <c r="B11" s="48">
        <v>422.81780902167498</v>
      </c>
      <c r="C11" s="48">
        <v>252.08940719144701</v>
      </c>
      <c r="D11" s="2"/>
      <c r="E11" s="1"/>
      <c r="F11" s="48">
        <v>423.38278931750699</v>
      </c>
      <c r="G11" s="48">
        <v>158.60465116278999</v>
      </c>
      <c r="H11" s="48">
        <v>423.30890642615498</v>
      </c>
      <c r="I11" s="48">
        <v>1.05433300876338</v>
      </c>
      <c r="J11" s="2">
        <v>422.61900000000003</v>
      </c>
      <c r="K11" s="1">
        <v>0.243478</v>
      </c>
      <c r="N11" s="3">
        <f t="shared" si="0"/>
        <v>422.81780902167498</v>
      </c>
      <c r="O11" s="21">
        <f t="shared" si="1"/>
        <v>25208.940719144703</v>
      </c>
      <c r="P11" s="3">
        <f t="shared" si="2"/>
        <v>423.38278931750699</v>
      </c>
      <c r="Q11" s="17">
        <f t="shared" si="3"/>
        <v>-1.5860465116278999E-4</v>
      </c>
      <c r="R11" s="3">
        <f t="shared" si="4"/>
        <v>423.30890642615498</v>
      </c>
      <c r="S11" s="24">
        <f t="shared" si="4"/>
        <v>1.05433300876338</v>
      </c>
      <c r="T11" s="3">
        <f t="shared" si="4"/>
        <v>422.61900000000003</v>
      </c>
      <c r="U11" s="24">
        <f t="shared" si="4"/>
        <v>0.243478</v>
      </c>
      <c r="V11" s="22">
        <f t="shared" si="5"/>
        <v>0.25418952507542097</v>
      </c>
    </row>
    <row r="12" spans="1:22" x14ac:dyDescent="0.6">
      <c r="B12" s="48">
        <v>472.84710017574599</v>
      </c>
      <c r="C12" s="48">
        <v>266.08357628765702</v>
      </c>
      <c r="D12" s="2"/>
      <c r="E12" s="1"/>
      <c r="F12" s="48">
        <v>472.61127596439098</v>
      </c>
      <c r="G12" s="48">
        <v>187.36434108527101</v>
      </c>
      <c r="H12" s="48">
        <v>472.63246899661698</v>
      </c>
      <c r="I12" s="48">
        <v>1.0294060370009701</v>
      </c>
      <c r="J12" s="2">
        <v>472.61900000000003</v>
      </c>
      <c r="K12" s="1">
        <v>0.42898599999999998</v>
      </c>
      <c r="N12" s="3">
        <f t="shared" si="0"/>
        <v>472.84710017574599</v>
      </c>
      <c r="O12" s="21">
        <f t="shared" si="1"/>
        <v>26608.357628765702</v>
      </c>
      <c r="P12" s="3">
        <f t="shared" si="2"/>
        <v>472.61127596439098</v>
      </c>
      <c r="Q12" s="17">
        <f t="shared" si="3"/>
        <v>-1.8736434108527101E-4</v>
      </c>
      <c r="R12" s="3">
        <f t="shared" si="4"/>
        <v>472.63246899661698</v>
      </c>
      <c r="S12" s="24">
        <f t="shared" si="4"/>
        <v>1.0294060370009701</v>
      </c>
      <c r="T12" s="3">
        <f t="shared" si="4"/>
        <v>472.61900000000003</v>
      </c>
      <c r="U12" s="24">
        <f t="shared" si="4"/>
        <v>0.42898599999999998</v>
      </c>
      <c r="V12" s="22">
        <f t="shared" si="5"/>
        <v>0.42886086314571659</v>
      </c>
    </row>
    <row r="13" spans="1:22" x14ac:dyDescent="0.6">
      <c r="B13" s="48">
        <v>523.08142940831794</v>
      </c>
      <c r="C13" s="48">
        <v>283.187560738581</v>
      </c>
      <c r="D13" s="2"/>
      <c r="E13" s="1"/>
      <c r="F13" s="48">
        <v>522.87833827893098</v>
      </c>
      <c r="G13" s="48">
        <v>225.213178294573</v>
      </c>
      <c r="H13" s="48">
        <v>523.13979706877103</v>
      </c>
      <c r="I13" s="48">
        <v>0.91100292112950298</v>
      </c>
      <c r="J13" s="2">
        <v>520.23800000000006</v>
      </c>
      <c r="K13" s="1">
        <v>0.83478300000000005</v>
      </c>
      <c r="N13" s="3">
        <f t="shared" si="0"/>
        <v>523.08142940831794</v>
      </c>
      <c r="O13" s="21">
        <f t="shared" si="1"/>
        <v>28318.756073858101</v>
      </c>
      <c r="P13" s="3">
        <f t="shared" si="2"/>
        <v>522.87833827893098</v>
      </c>
      <c r="Q13" s="17">
        <f t="shared" si="3"/>
        <v>-2.2521317829457299E-4</v>
      </c>
      <c r="R13" s="3">
        <f t="shared" si="4"/>
        <v>523.13979706877103</v>
      </c>
      <c r="S13" s="24">
        <f t="shared" si="4"/>
        <v>0.91100292112950298</v>
      </c>
      <c r="T13" s="3">
        <f t="shared" si="4"/>
        <v>520.23800000000006</v>
      </c>
      <c r="U13" s="24">
        <f t="shared" si="4"/>
        <v>0.83478300000000005</v>
      </c>
      <c r="V13" s="22">
        <f t="shared" si="5"/>
        <v>0.82024591022146109</v>
      </c>
    </row>
    <row r="14" spans="1:22" x14ac:dyDescent="0.6">
      <c r="B14" s="48">
        <v>572.29056824838904</v>
      </c>
      <c r="C14" s="48">
        <v>360.15549076773499</v>
      </c>
      <c r="D14" s="2"/>
      <c r="E14" s="1"/>
      <c r="F14" s="48">
        <v>572.52225519287799</v>
      </c>
      <c r="G14" s="48">
        <v>224.94186046511601</v>
      </c>
      <c r="H14" s="48">
        <v>572.66065388951495</v>
      </c>
      <c r="I14" s="48">
        <v>0.83933787731256004</v>
      </c>
      <c r="J14" s="2">
        <v>571.42899999999997</v>
      </c>
      <c r="K14" s="1">
        <v>1.24058</v>
      </c>
      <c r="N14" s="3">
        <f t="shared" si="0"/>
        <v>572.29056824838904</v>
      </c>
      <c r="O14" s="21">
        <f t="shared" si="1"/>
        <v>36015.549076773495</v>
      </c>
      <c r="P14" s="3">
        <f t="shared" si="2"/>
        <v>572.52225519287799</v>
      </c>
      <c r="Q14" s="17">
        <f t="shared" si="3"/>
        <v>-2.24941860465116E-4</v>
      </c>
      <c r="R14" s="3">
        <f t="shared" si="4"/>
        <v>572.66065388951495</v>
      </c>
      <c r="S14" s="24">
        <f t="shared" si="4"/>
        <v>0.83933787731256004</v>
      </c>
      <c r="T14" s="3">
        <f t="shared" si="4"/>
        <v>571.42899999999997</v>
      </c>
      <c r="U14" s="24">
        <f t="shared" si="4"/>
        <v>1.24058</v>
      </c>
      <c r="V14" s="22">
        <f t="shared" si="5"/>
        <v>1.240669370802421</v>
      </c>
    </row>
    <row r="15" spans="1:22" x14ac:dyDescent="0.6">
      <c r="B15" s="48">
        <v>622.11482132395997</v>
      </c>
      <c r="C15" s="48">
        <v>504.76190476190402</v>
      </c>
      <c r="D15" s="2"/>
      <c r="E15" s="1"/>
      <c r="F15" s="48">
        <v>622.78931750741799</v>
      </c>
      <c r="G15" s="48">
        <v>232.81007751937901</v>
      </c>
      <c r="H15" s="48">
        <v>622.57609921082303</v>
      </c>
      <c r="I15" s="48">
        <v>0.87049659201557905</v>
      </c>
      <c r="J15" s="48">
        <v>621.42899999999997</v>
      </c>
      <c r="K15" s="48">
        <v>1.8666700000000001</v>
      </c>
      <c r="N15" s="3">
        <f t="shared" si="0"/>
        <v>622.11482132395997</v>
      </c>
      <c r="O15" s="21">
        <f t="shared" si="1"/>
        <v>50476.190476190401</v>
      </c>
      <c r="P15" s="3">
        <f t="shared" si="2"/>
        <v>622.78931750741799</v>
      </c>
      <c r="Q15" s="17">
        <f t="shared" si="3"/>
        <v>-2.3281007751937901E-4</v>
      </c>
      <c r="R15" s="3">
        <f t="shared" si="4"/>
        <v>622.57609921082303</v>
      </c>
      <c r="S15" s="24">
        <f t="shared" si="4"/>
        <v>0.87049659201557905</v>
      </c>
      <c r="T15" s="3">
        <f t="shared" si="4"/>
        <v>621.42899999999997</v>
      </c>
      <c r="U15" s="24">
        <f t="shared" si="4"/>
        <v>1.8666700000000001</v>
      </c>
      <c r="V15" s="22">
        <f t="shared" si="5"/>
        <v>1.9530554004564316</v>
      </c>
    </row>
    <row r="19" spans="2:9" x14ac:dyDescent="0.6">
      <c r="B19">
        <v>323.317307692307</v>
      </c>
      <c r="C19">
        <v>385.39325842696599</v>
      </c>
    </row>
    <row r="20" spans="2:9" x14ac:dyDescent="0.6">
      <c r="B20">
        <v>373.07692307692298</v>
      </c>
      <c r="C20">
        <v>289.88764044943798</v>
      </c>
    </row>
    <row r="21" spans="2:9" x14ac:dyDescent="0.6">
      <c r="B21">
        <v>422.836538461538</v>
      </c>
      <c r="C21">
        <v>255.05617977527999</v>
      </c>
    </row>
    <row r="22" spans="2:9" x14ac:dyDescent="0.6">
      <c r="B22">
        <v>473.317307692307</v>
      </c>
      <c r="C22">
        <v>269.10112359550499</v>
      </c>
    </row>
    <row r="23" spans="2:9" x14ac:dyDescent="0.6">
      <c r="B23">
        <v>522.836538461538</v>
      </c>
      <c r="C23">
        <v>281.460674157303</v>
      </c>
    </row>
    <row r="24" spans="2:9" x14ac:dyDescent="0.6">
      <c r="B24">
        <v>572.59615384615302</v>
      </c>
      <c r="C24">
        <v>360.112359550561</v>
      </c>
    </row>
    <row r="25" spans="2:9" x14ac:dyDescent="0.6">
      <c r="B25">
        <v>622.836538461538</v>
      </c>
      <c r="C25">
        <v>506.17977528089801</v>
      </c>
    </row>
    <row r="28" spans="2:9" x14ac:dyDescent="0.6">
      <c r="B28">
        <v>322.964264792032</v>
      </c>
      <c r="C28">
        <v>378.03692905733601</v>
      </c>
      <c r="F28">
        <v>323.05637982195799</v>
      </c>
      <c r="G28">
        <v>98.236434108527106</v>
      </c>
      <c r="H28">
        <v>322.49154453212998</v>
      </c>
      <c r="I28">
        <v>1.1696202531645501</v>
      </c>
    </row>
    <row r="29" spans="2:9" x14ac:dyDescent="0.6">
      <c r="B29">
        <v>372.17340363210297</v>
      </c>
      <c r="C29">
        <v>287.07482993197198</v>
      </c>
      <c r="F29">
        <v>372.700296735905</v>
      </c>
      <c r="G29">
        <v>130.523255813953</v>
      </c>
      <c r="H29">
        <v>372.801578354002</v>
      </c>
      <c r="I29">
        <v>1.13378773125608</v>
      </c>
    </row>
    <row r="30" spans="2:9" x14ac:dyDescent="0.6">
      <c r="B30">
        <v>422.81780902167498</v>
      </c>
      <c r="C30">
        <v>252.08940719144701</v>
      </c>
      <c r="F30">
        <v>423.38278931750699</v>
      </c>
      <c r="G30">
        <v>158.60465116278999</v>
      </c>
      <c r="H30">
        <v>423.30890642615498</v>
      </c>
      <c r="I30">
        <v>1.05433300876338</v>
      </c>
    </row>
    <row r="31" spans="2:9" x14ac:dyDescent="0.6">
      <c r="B31">
        <v>472.84710017574599</v>
      </c>
      <c r="C31">
        <v>266.08357628765702</v>
      </c>
      <c r="F31">
        <v>472.61127596439098</v>
      </c>
      <c r="G31">
        <v>187.36434108527101</v>
      </c>
      <c r="H31">
        <v>472.63246899661698</v>
      </c>
      <c r="I31">
        <v>1.0294060370009701</v>
      </c>
    </row>
    <row r="32" spans="2:9" x14ac:dyDescent="0.6">
      <c r="B32">
        <v>523.08142940831794</v>
      </c>
      <c r="C32">
        <v>283.187560738581</v>
      </c>
      <c r="F32">
        <v>522.87833827893098</v>
      </c>
      <c r="G32">
        <v>225.213178294573</v>
      </c>
      <c r="H32">
        <v>523.13979706877103</v>
      </c>
      <c r="I32">
        <v>0.91100292112950298</v>
      </c>
    </row>
    <row r="33" spans="2:9" x14ac:dyDescent="0.6">
      <c r="B33">
        <v>572.29056824838904</v>
      </c>
      <c r="C33">
        <v>360.15549076773499</v>
      </c>
      <c r="F33">
        <v>572.52225519287799</v>
      </c>
      <c r="G33">
        <v>224.94186046511601</v>
      </c>
      <c r="H33">
        <v>572.66065388951495</v>
      </c>
      <c r="I33">
        <v>0.83933787731256004</v>
      </c>
    </row>
    <row r="34" spans="2:9" x14ac:dyDescent="0.6">
      <c r="B34">
        <v>622.11482132395997</v>
      </c>
      <c r="C34">
        <v>504.76190476190402</v>
      </c>
      <c r="F34">
        <v>622.78931750741799</v>
      </c>
      <c r="G34">
        <v>232.81007751937901</v>
      </c>
      <c r="H34">
        <v>622.57609921082303</v>
      </c>
      <c r="I34">
        <v>0.87049659201557905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V54"/>
  <sheetViews>
    <sheetView workbookViewId="0">
      <selection activeCell="L23" sqref="L23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52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8">
        <v>322.45199409157999</v>
      </c>
      <c r="E9" s="48">
        <v>3.6075630523012201</v>
      </c>
      <c r="F9" s="48">
        <v>322.588235294117</v>
      </c>
      <c r="G9" s="48">
        <v>-50.999048525214</v>
      </c>
      <c r="H9" s="48">
        <v>322.76176024279198</v>
      </c>
      <c r="I9" s="48">
        <v>1.6502202643171799</v>
      </c>
      <c r="J9" s="48">
        <v>323.33582647718703</v>
      </c>
      <c r="K9" s="48">
        <v>0.17973273942093501</v>
      </c>
      <c r="N9" s="3">
        <f>D9</f>
        <v>322.45199409157999</v>
      </c>
      <c r="O9" s="21">
        <f>1/(E9*10^(-6))</f>
        <v>277195.43234652886</v>
      </c>
      <c r="P9" s="3">
        <f>F9</f>
        <v>322.588235294117</v>
      </c>
      <c r="Q9" s="17">
        <f>G9*0.000001</f>
        <v>-5.0999048525213996E-5</v>
      </c>
      <c r="R9" s="3">
        <f>H9</f>
        <v>322.76176024279198</v>
      </c>
      <c r="S9" s="24">
        <f>I9</f>
        <v>1.6502202643171799</v>
      </c>
      <c r="T9" s="3">
        <f>J9</f>
        <v>323.33582647718703</v>
      </c>
      <c r="U9" s="24">
        <f>K9</f>
        <v>0.17973273942093501</v>
      </c>
      <c r="V9" s="22">
        <f>((O9*(Q9)^2)/S9)*T9</f>
        <v>0.14126095220828336</v>
      </c>
    </row>
    <row r="10" spans="1:22" x14ac:dyDescent="0.6">
      <c r="B10" s="3"/>
      <c r="C10" s="4"/>
      <c r="D10" s="48">
        <v>372.96898079763599</v>
      </c>
      <c r="E10" s="48">
        <v>4.4336986248477697</v>
      </c>
      <c r="F10" s="48">
        <v>372.78431372548999</v>
      </c>
      <c r="G10" s="48">
        <v>-57.849666983824903</v>
      </c>
      <c r="H10" s="48">
        <v>372.83763277693402</v>
      </c>
      <c r="I10" s="48">
        <v>1.50154185022026</v>
      </c>
      <c r="J10" s="48">
        <v>373.59760658189902</v>
      </c>
      <c r="K10" s="48">
        <v>0.289755011135857</v>
      </c>
      <c r="N10" s="3">
        <f t="shared" ref="N10:N17" si="0">D10</f>
        <v>372.96898079763599</v>
      </c>
      <c r="O10" s="21">
        <f t="shared" ref="O10:O17" si="1">1/(E10*10^(-6))</f>
        <v>225545.32561047378</v>
      </c>
      <c r="P10" s="3">
        <f t="shared" ref="P10:P17" si="2">F10</f>
        <v>372.78431372548999</v>
      </c>
      <c r="Q10" s="17">
        <f t="shared" ref="Q10:Q17" si="3">G10*0.000001</f>
        <v>-5.7849666983824902E-5</v>
      </c>
      <c r="R10" s="3">
        <f t="shared" ref="R10:U17" si="4">H10</f>
        <v>372.83763277693402</v>
      </c>
      <c r="S10" s="24">
        <f t="shared" si="4"/>
        <v>1.50154185022026</v>
      </c>
      <c r="T10" s="3">
        <f t="shared" si="4"/>
        <v>373.59760658189902</v>
      </c>
      <c r="U10" s="24">
        <f t="shared" si="4"/>
        <v>0.289755011135857</v>
      </c>
      <c r="V10" s="22">
        <f t="shared" ref="V10:V17" si="5">((O10*(Q10)^2)/S10)*T10</f>
        <v>0.18780285989507617</v>
      </c>
    </row>
    <row r="11" spans="1:22" x14ac:dyDescent="0.6">
      <c r="B11" s="2"/>
      <c r="C11" s="1"/>
      <c r="D11" s="48">
        <v>423.190546528803</v>
      </c>
      <c r="E11" s="48">
        <v>5.5118010390420498</v>
      </c>
      <c r="F11" s="48">
        <v>422.98039215686202</v>
      </c>
      <c r="G11" s="48">
        <v>-71.931493815413901</v>
      </c>
      <c r="H11" s="48">
        <v>422.91350531107702</v>
      </c>
      <c r="I11" s="48">
        <v>1.34955947136563</v>
      </c>
      <c r="J11" s="48">
        <v>423.26103216155502</v>
      </c>
      <c r="K11" s="48">
        <v>0.43886414253897499</v>
      </c>
      <c r="N11" s="3">
        <f t="shared" si="0"/>
        <v>423.190546528803</v>
      </c>
      <c r="O11" s="21">
        <f t="shared" si="1"/>
        <v>181428.90008486225</v>
      </c>
      <c r="P11" s="3">
        <f t="shared" si="2"/>
        <v>422.98039215686202</v>
      </c>
      <c r="Q11" s="17">
        <f t="shared" si="3"/>
        <v>-7.1931493815413893E-5</v>
      </c>
      <c r="R11" s="3">
        <f t="shared" si="4"/>
        <v>422.91350531107702</v>
      </c>
      <c r="S11" s="24">
        <f t="shared" si="4"/>
        <v>1.34955947136563</v>
      </c>
      <c r="T11" s="3">
        <f t="shared" si="4"/>
        <v>423.26103216155502</v>
      </c>
      <c r="U11" s="24">
        <f t="shared" si="4"/>
        <v>0.43886414253897499</v>
      </c>
      <c r="V11" s="22">
        <f t="shared" si="5"/>
        <v>0.29441564600575515</v>
      </c>
    </row>
    <row r="12" spans="1:22" x14ac:dyDescent="0.6">
      <c r="B12" s="2"/>
      <c r="C12" s="1"/>
      <c r="D12" s="48">
        <v>473.116691285081</v>
      </c>
      <c r="E12" s="48">
        <v>6.9708154018718602</v>
      </c>
      <c r="F12" s="48">
        <v>472.862745098039</v>
      </c>
      <c r="G12" s="48">
        <v>-87.916270218839202</v>
      </c>
      <c r="H12" s="48">
        <v>472.98937784522002</v>
      </c>
      <c r="I12" s="48">
        <v>1.2207048458149701</v>
      </c>
      <c r="J12" s="48">
        <v>473.22363500373899</v>
      </c>
      <c r="K12" s="48">
        <v>0.60389755011135804</v>
      </c>
      <c r="N12" s="3">
        <f t="shared" si="0"/>
        <v>473.116691285081</v>
      </c>
      <c r="O12" s="21">
        <f t="shared" si="1"/>
        <v>143455.24050622139</v>
      </c>
      <c r="P12" s="3">
        <f t="shared" si="2"/>
        <v>472.862745098039</v>
      </c>
      <c r="Q12" s="17">
        <f t="shared" si="3"/>
        <v>-8.7916270218839197E-5</v>
      </c>
      <c r="R12" s="3">
        <f t="shared" si="4"/>
        <v>472.98937784522002</v>
      </c>
      <c r="S12" s="24">
        <f t="shared" si="4"/>
        <v>1.2207048458149701</v>
      </c>
      <c r="T12" s="3">
        <f t="shared" si="4"/>
        <v>473.22363500373899</v>
      </c>
      <c r="U12" s="24">
        <f t="shared" si="4"/>
        <v>0.60389755011135804</v>
      </c>
      <c r="V12" s="22">
        <f t="shared" si="5"/>
        <v>0.42984381977398306</v>
      </c>
    </row>
    <row r="13" spans="1:22" x14ac:dyDescent="0.6">
      <c r="B13" s="2"/>
      <c r="C13" s="1"/>
      <c r="D13" s="48">
        <v>523.04283604135799</v>
      </c>
      <c r="E13" s="48">
        <v>8.9176157717928497</v>
      </c>
      <c r="F13" s="48">
        <v>523.37254901960796</v>
      </c>
      <c r="G13" s="48">
        <v>-103.901046622264</v>
      </c>
      <c r="H13" s="48">
        <v>523.06525037936206</v>
      </c>
      <c r="I13" s="48">
        <v>1.1116740088105701</v>
      </c>
      <c r="J13" s="48">
        <v>523.48541510845098</v>
      </c>
      <c r="K13" s="48">
        <v>0.76458797327394201</v>
      </c>
      <c r="N13" s="3">
        <f t="shared" si="0"/>
        <v>523.04283604135799</v>
      </c>
      <c r="O13" s="21">
        <f t="shared" si="1"/>
        <v>112137.5965942693</v>
      </c>
      <c r="P13" s="3">
        <f t="shared" si="2"/>
        <v>523.37254901960796</v>
      </c>
      <c r="Q13" s="17">
        <f t="shared" si="3"/>
        <v>-1.03901046622264E-4</v>
      </c>
      <c r="R13" s="3">
        <f t="shared" si="4"/>
        <v>523.06525037936206</v>
      </c>
      <c r="S13" s="24">
        <f t="shared" si="4"/>
        <v>1.1116740088105701</v>
      </c>
      <c r="T13" s="3">
        <f t="shared" si="4"/>
        <v>523.48541510845098</v>
      </c>
      <c r="U13" s="24">
        <f t="shared" si="4"/>
        <v>0.76458797327394201</v>
      </c>
      <c r="V13" s="22">
        <f t="shared" si="5"/>
        <v>0.57005692109610184</v>
      </c>
    </row>
    <row r="14" spans="1:22" x14ac:dyDescent="0.6">
      <c r="B14" s="2"/>
      <c r="C14" s="1"/>
      <c r="D14" s="48">
        <v>572.96898079763605</v>
      </c>
      <c r="E14" s="48">
        <v>11.8069929380825</v>
      </c>
      <c r="F14" s="48">
        <v>573.25490196078397</v>
      </c>
      <c r="G14" s="48">
        <v>-119.88582302568901</v>
      </c>
      <c r="H14" s="48">
        <v>573.141122913505</v>
      </c>
      <c r="I14" s="48">
        <v>1.0026431718061599</v>
      </c>
      <c r="J14" s="48">
        <v>573.74719521316297</v>
      </c>
      <c r="K14" s="48">
        <v>0.97884187082405405</v>
      </c>
      <c r="N14" s="3">
        <f t="shared" si="0"/>
        <v>572.96898079763605</v>
      </c>
      <c r="O14" s="21">
        <f t="shared" si="1"/>
        <v>84695.570264515103</v>
      </c>
      <c r="P14" s="3">
        <f t="shared" si="2"/>
        <v>573.25490196078397</v>
      </c>
      <c r="Q14" s="17">
        <f t="shared" si="3"/>
        <v>-1.19885823025689E-4</v>
      </c>
      <c r="R14" s="3">
        <f t="shared" si="4"/>
        <v>573.141122913505</v>
      </c>
      <c r="S14" s="24">
        <f t="shared" si="4"/>
        <v>1.0026431718061599</v>
      </c>
      <c r="T14" s="3">
        <f t="shared" si="4"/>
        <v>573.74719521316297</v>
      </c>
      <c r="U14" s="24">
        <f t="shared" si="4"/>
        <v>0.97884187082405405</v>
      </c>
      <c r="V14" s="22">
        <f t="shared" si="5"/>
        <v>0.69657924404081129</v>
      </c>
    </row>
    <row r="15" spans="1:22" x14ac:dyDescent="0.6">
      <c r="B15" s="2"/>
      <c r="C15" s="1"/>
      <c r="D15" s="48">
        <v>622.895125553914</v>
      </c>
      <c r="E15" s="48">
        <v>15.1044347572047</v>
      </c>
      <c r="F15" s="48">
        <v>623.13725490195998</v>
      </c>
      <c r="G15" s="48">
        <v>-141.579448144624</v>
      </c>
      <c r="H15" s="48">
        <v>622.61001517450597</v>
      </c>
      <c r="I15" s="48">
        <v>0.92555066079295001</v>
      </c>
      <c r="J15" s="48">
        <v>623.41062079281903</v>
      </c>
      <c r="K15" s="48">
        <v>1.1438752783964301</v>
      </c>
      <c r="N15" s="3">
        <f t="shared" si="0"/>
        <v>622.895125553914</v>
      </c>
      <c r="O15" s="21">
        <f t="shared" si="1"/>
        <v>66205.721437077125</v>
      </c>
      <c r="P15" s="3">
        <f t="shared" si="2"/>
        <v>623.13725490195998</v>
      </c>
      <c r="Q15" s="17">
        <f t="shared" si="3"/>
        <v>-1.41579448144624E-4</v>
      </c>
      <c r="R15" s="3">
        <f t="shared" si="4"/>
        <v>622.61001517450597</v>
      </c>
      <c r="S15" s="24">
        <f t="shared" si="4"/>
        <v>0.92555066079295001</v>
      </c>
      <c r="T15" s="3">
        <f t="shared" si="4"/>
        <v>623.41062079281903</v>
      </c>
      <c r="U15" s="24">
        <f t="shared" si="4"/>
        <v>1.1438752783964301</v>
      </c>
      <c r="V15" s="22">
        <f t="shared" si="5"/>
        <v>0.89386092884435087</v>
      </c>
    </row>
    <row r="16" spans="1:22" x14ac:dyDescent="0.6">
      <c r="B16" s="2"/>
      <c r="C16" s="1"/>
      <c r="D16" s="48">
        <v>673.41211225996994</v>
      </c>
      <c r="E16" s="48">
        <v>18.563365529925601</v>
      </c>
      <c r="F16" s="48">
        <v>673.33333333333303</v>
      </c>
      <c r="G16" s="48">
        <v>-159.847764034253</v>
      </c>
      <c r="H16" s="48">
        <v>673.29286798178998</v>
      </c>
      <c r="I16" s="48">
        <v>0.86718061674008795</v>
      </c>
      <c r="J16" s="48">
        <v>673.67240089753102</v>
      </c>
      <c r="K16" s="48">
        <v>1.2524498886414199</v>
      </c>
      <c r="N16" s="3">
        <f t="shared" si="0"/>
        <v>673.41211225996994</v>
      </c>
      <c r="O16" s="21">
        <f t="shared" si="1"/>
        <v>53869.542049792726</v>
      </c>
      <c r="P16" s="3">
        <f t="shared" si="2"/>
        <v>673.33333333333303</v>
      </c>
      <c r="Q16" s="17">
        <f t="shared" si="3"/>
        <v>-1.5984776403425301E-4</v>
      </c>
      <c r="R16" s="3">
        <f t="shared" si="4"/>
        <v>673.29286798178998</v>
      </c>
      <c r="S16" s="24">
        <f t="shared" si="4"/>
        <v>0.86718061674008795</v>
      </c>
      <c r="T16" s="3">
        <f t="shared" si="4"/>
        <v>673.67240089753102</v>
      </c>
      <c r="U16" s="24">
        <f t="shared" si="4"/>
        <v>1.2524498886414199</v>
      </c>
      <c r="V16" s="22">
        <f t="shared" si="5"/>
        <v>1.0692902541052822</v>
      </c>
    </row>
    <row r="17" spans="2:22" x14ac:dyDescent="0.6">
      <c r="B17" s="2"/>
      <c r="C17" s="1"/>
      <c r="D17" s="48">
        <v>723.04283604135901</v>
      </c>
      <c r="E17" s="48">
        <v>23.209813021606301</v>
      </c>
      <c r="F17" s="48">
        <v>723.21568627450904</v>
      </c>
      <c r="G17" s="48">
        <v>-172.78782112274001</v>
      </c>
      <c r="H17" s="48">
        <v>723.06525037936206</v>
      </c>
      <c r="I17" s="48">
        <v>0.84845814977973499</v>
      </c>
      <c r="J17" s="48">
        <v>723.33582647718697</v>
      </c>
      <c r="K17" s="48">
        <v>1.3320712694877499</v>
      </c>
      <c r="N17" s="3">
        <f t="shared" si="0"/>
        <v>723.04283604135901</v>
      </c>
      <c r="O17" s="21">
        <f t="shared" si="1"/>
        <v>43085.224300130627</v>
      </c>
      <c r="P17" s="3">
        <f t="shared" si="2"/>
        <v>723.21568627450904</v>
      </c>
      <c r="Q17" s="17">
        <f t="shared" si="3"/>
        <v>-1.7278782112274002E-4</v>
      </c>
      <c r="R17" s="3">
        <f t="shared" si="4"/>
        <v>723.06525037936206</v>
      </c>
      <c r="S17" s="24">
        <f t="shared" si="4"/>
        <v>0.84845814977973499</v>
      </c>
      <c r="T17" s="3">
        <f t="shared" si="4"/>
        <v>723.33582647718697</v>
      </c>
      <c r="U17" s="24">
        <f t="shared" si="4"/>
        <v>1.3320712694877499</v>
      </c>
      <c r="V17" s="22">
        <f t="shared" si="5"/>
        <v>1.0966402075765342</v>
      </c>
    </row>
    <row r="20" spans="2:22" x14ac:dyDescent="0.6"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</row>
    <row r="21" spans="2:22" x14ac:dyDescent="0.6">
      <c r="D21" s="48">
        <v>322.45199409157999</v>
      </c>
      <c r="E21" s="48">
        <v>3.6075630523012201</v>
      </c>
      <c r="F21" s="48">
        <v>322.588235294117</v>
      </c>
      <c r="G21" s="48">
        <v>-50.999048525214</v>
      </c>
      <c r="H21" s="48">
        <v>322.76176024279198</v>
      </c>
      <c r="I21" s="48">
        <v>1.6502202643171799</v>
      </c>
      <c r="J21" s="48">
        <v>323.33582647718703</v>
      </c>
      <c r="K21" s="48">
        <v>0.17973273942093501</v>
      </c>
    </row>
    <row r="22" spans="2:22" x14ac:dyDescent="0.6">
      <c r="D22" s="48">
        <v>372.96898079763599</v>
      </c>
      <c r="E22" s="48">
        <v>4.4336986248477697</v>
      </c>
      <c r="F22" s="48">
        <v>372.78431372548999</v>
      </c>
      <c r="G22" s="48">
        <v>-57.849666983824903</v>
      </c>
      <c r="H22" s="48">
        <v>372.83763277693402</v>
      </c>
      <c r="I22" s="48">
        <v>1.50154185022026</v>
      </c>
      <c r="J22" s="48">
        <v>373.59760658189902</v>
      </c>
      <c r="K22" s="48">
        <v>0.289755011135857</v>
      </c>
    </row>
    <row r="23" spans="2:22" x14ac:dyDescent="0.6">
      <c r="D23" s="48">
        <v>423.190546528803</v>
      </c>
      <c r="E23" s="48">
        <v>5.5118010390420498</v>
      </c>
      <c r="F23" s="48">
        <v>422.98039215686202</v>
      </c>
      <c r="G23" s="48">
        <v>-71.931493815413901</v>
      </c>
      <c r="H23" s="48">
        <v>422.91350531107702</v>
      </c>
      <c r="I23" s="48">
        <v>1.34955947136563</v>
      </c>
      <c r="J23" s="48">
        <v>423.26103216155502</v>
      </c>
      <c r="K23" s="48">
        <v>0.43886414253897499</v>
      </c>
    </row>
    <row r="24" spans="2:22" x14ac:dyDescent="0.6">
      <c r="D24" s="48">
        <v>473.116691285081</v>
      </c>
      <c r="E24" s="48">
        <v>6.9708154018718602</v>
      </c>
      <c r="F24" s="48">
        <v>472.862745098039</v>
      </c>
      <c r="G24" s="48">
        <v>-87.916270218839202</v>
      </c>
      <c r="H24" s="48">
        <v>472.98937784522002</v>
      </c>
      <c r="I24" s="48">
        <v>1.2207048458149701</v>
      </c>
      <c r="J24" s="48">
        <v>473.22363500373899</v>
      </c>
      <c r="K24" s="48">
        <v>0.60389755011135804</v>
      </c>
    </row>
    <row r="25" spans="2:22" x14ac:dyDescent="0.6">
      <c r="D25" s="48">
        <v>523.04283604135799</v>
      </c>
      <c r="E25" s="48">
        <v>8.9176157717928497</v>
      </c>
      <c r="F25" s="48">
        <v>523.37254901960796</v>
      </c>
      <c r="G25" s="48">
        <v>-103.901046622264</v>
      </c>
      <c r="H25" s="48">
        <v>523.06525037936206</v>
      </c>
      <c r="I25" s="48">
        <v>1.1116740088105701</v>
      </c>
      <c r="J25" s="48">
        <v>523.48541510845098</v>
      </c>
      <c r="K25" s="48">
        <v>0.76458797327394201</v>
      </c>
    </row>
    <row r="26" spans="2:22" x14ac:dyDescent="0.6">
      <c r="D26" s="48">
        <v>572.96898079763605</v>
      </c>
      <c r="E26" s="48">
        <v>11.8069929380825</v>
      </c>
      <c r="F26" s="48">
        <v>573.25490196078397</v>
      </c>
      <c r="G26" s="48">
        <v>-119.88582302568901</v>
      </c>
      <c r="H26" s="48">
        <v>573.141122913505</v>
      </c>
      <c r="I26" s="48">
        <v>1.0026431718061599</v>
      </c>
      <c r="J26" s="48">
        <v>573.74719521316297</v>
      </c>
      <c r="K26" s="48">
        <v>0.97884187082405405</v>
      </c>
    </row>
    <row r="27" spans="2:22" x14ac:dyDescent="0.6">
      <c r="D27" s="48">
        <v>622.895125553914</v>
      </c>
      <c r="E27" s="48">
        <v>15.1044347572047</v>
      </c>
      <c r="F27" s="48">
        <v>623.13725490195998</v>
      </c>
      <c r="G27" s="48">
        <v>-141.579448144624</v>
      </c>
      <c r="H27" s="48">
        <v>622.61001517450597</v>
      </c>
      <c r="I27" s="48">
        <v>0.92555066079295001</v>
      </c>
      <c r="J27" s="48">
        <v>623.41062079281903</v>
      </c>
      <c r="K27" s="48">
        <v>1.1438752783964301</v>
      </c>
    </row>
    <row r="28" spans="2:22" x14ac:dyDescent="0.6">
      <c r="D28" s="48">
        <v>673.41211225996994</v>
      </c>
      <c r="E28" s="48">
        <v>18.563365529925601</v>
      </c>
      <c r="F28" s="48">
        <v>673.33333333333303</v>
      </c>
      <c r="G28" s="48">
        <v>-159.847764034253</v>
      </c>
      <c r="H28" s="48">
        <v>673.29286798178998</v>
      </c>
      <c r="I28" s="48">
        <v>0.86718061674008795</v>
      </c>
      <c r="J28" s="48">
        <v>673.67240089753102</v>
      </c>
      <c r="K28" s="48">
        <v>1.2524498886414199</v>
      </c>
    </row>
    <row r="29" spans="2:22" x14ac:dyDescent="0.6">
      <c r="D29" s="48">
        <v>723.04283604135901</v>
      </c>
      <c r="E29" s="48">
        <v>23.209813021606301</v>
      </c>
      <c r="F29" s="48">
        <v>723.21568627450904</v>
      </c>
      <c r="G29" s="48">
        <v>-172.78782112274001</v>
      </c>
      <c r="H29" s="48">
        <v>723.06525037936206</v>
      </c>
      <c r="I29" s="48">
        <v>0.84845814977973499</v>
      </c>
      <c r="J29" s="48">
        <v>723.33582647718697</v>
      </c>
      <c r="K29" s="48">
        <v>1.3320712694877499</v>
      </c>
    </row>
    <row r="32" spans="2:22" x14ac:dyDescent="0.6">
      <c r="D32" t="s">
        <v>71</v>
      </c>
      <c r="E32" t="s">
        <v>71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</row>
    <row r="33" spans="4:11" x14ac:dyDescent="0.6">
      <c r="D33" s="47">
        <v>322.88799999999998</v>
      </c>
      <c r="E33" s="47">
        <v>3.6712600000000002</v>
      </c>
      <c r="F33" s="47">
        <v>321.59100000000001</v>
      </c>
      <c r="G33" s="47">
        <v>-50.859099999999998</v>
      </c>
      <c r="H33" s="64">
        <v>321.88600000000002</v>
      </c>
      <c r="I33" s="64">
        <v>1.64798</v>
      </c>
      <c r="J33" s="47">
        <v>323.84800000000001</v>
      </c>
      <c r="K33" s="47">
        <v>0.17894699999999999</v>
      </c>
    </row>
    <row r="34" spans="4:11" x14ac:dyDescent="0.6">
      <c r="D34" s="3">
        <v>374.11399999999998</v>
      </c>
      <c r="E34" s="4">
        <v>4.4478299999999997</v>
      </c>
      <c r="F34" s="3">
        <v>372.72699999999998</v>
      </c>
      <c r="G34" s="4">
        <v>-57.731999999999999</v>
      </c>
      <c r="H34" s="65">
        <v>372.99299999999999</v>
      </c>
      <c r="I34" s="66">
        <v>1.5003500000000001</v>
      </c>
      <c r="J34" s="3">
        <v>372.62900000000002</v>
      </c>
      <c r="K34" s="4">
        <v>0.29473700000000003</v>
      </c>
    </row>
    <row r="35" spans="4:11" x14ac:dyDescent="0.6">
      <c r="D35" s="2">
        <v>423.161</v>
      </c>
      <c r="E35" s="1">
        <v>5.5047899999999998</v>
      </c>
      <c r="F35" s="2">
        <v>421.59100000000001</v>
      </c>
      <c r="G35" s="1">
        <v>-72.852199999999996</v>
      </c>
      <c r="H35" s="67">
        <v>424.09899999999999</v>
      </c>
      <c r="I35" s="68">
        <v>1.35273</v>
      </c>
      <c r="J35" s="2">
        <v>421.40899999999999</v>
      </c>
      <c r="K35" s="1">
        <v>0.44210500000000003</v>
      </c>
    </row>
    <row r="36" spans="4:11" x14ac:dyDescent="0.6">
      <c r="D36" s="2">
        <v>473.29700000000003</v>
      </c>
      <c r="E36" s="1">
        <v>7.1097099999999998</v>
      </c>
      <c r="F36" s="2">
        <v>471.59100000000001</v>
      </c>
      <c r="G36" s="1">
        <v>-87.972499999999997</v>
      </c>
      <c r="H36" s="67">
        <v>474.06</v>
      </c>
      <c r="I36" s="68">
        <v>1.2215499999999999</v>
      </c>
      <c r="J36" s="2">
        <v>473.44200000000001</v>
      </c>
      <c r="K36" s="1">
        <v>0.605263</v>
      </c>
    </row>
    <row r="37" spans="4:11" x14ac:dyDescent="0.6">
      <c r="D37" s="2">
        <v>523.43299999999999</v>
      </c>
      <c r="E37" s="1">
        <v>8.9888399999999997</v>
      </c>
      <c r="F37" s="2">
        <v>522.72699999999998</v>
      </c>
      <c r="G37" s="1">
        <v>-103.093</v>
      </c>
      <c r="H37" s="67">
        <v>522.86800000000005</v>
      </c>
      <c r="I37" s="68">
        <v>1.1150599999999999</v>
      </c>
      <c r="J37" s="2">
        <v>523.30600000000004</v>
      </c>
      <c r="K37" s="1">
        <v>0.75789499999999999</v>
      </c>
    </row>
    <row r="38" spans="4:11" x14ac:dyDescent="0.6">
      <c r="D38" s="2">
        <v>573.56899999999996</v>
      </c>
      <c r="E38" s="1">
        <v>11.8597</v>
      </c>
      <c r="F38" s="2">
        <v>572.72699999999998</v>
      </c>
      <c r="G38" s="1">
        <v>-119.58799999999999</v>
      </c>
      <c r="H38" s="67">
        <v>572.80600000000004</v>
      </c>
      <c r="I38" s="68">
        <v>1.0126900000000001</v>
      </c>
      <c r="J38" s="2">
        <v>574.255</v>
      </c>
      <c r="K38" s="1">
        <v>0.98421099999999995</v>
      </c>
    </row>
    <row r="39" spans="4:11" x14ac:dyDescent="0.6">
      <c r="D39" s="2">
        <v>623.70600000000002</v>
      </c>
      <c r="E39" s="1">
        <v>14.994300000000001</v>
      </c>
      <c r="F39" s="2">
        <v>621.59100000000001</v>
      </c>
      <c r="G39" s="1">
        <v>-142.95500000000001</v>
      </c>
      <c r="H39" s="67">
        <v>622.73500000000001</v>
      </c>
      <c r="I39" s="68">
        <v>0.92266499999999996</v>
      </c>
      <c r="J39" s="2">
        <v>623.03499999999997</v>
      </c>
      <c r="K39" s="1">
        <v>1.14211</v>
      </c>
    </row>
    <row r="40" spans="4:11" x14ac:dyDescent="0.6">
      <c r="D40" s="2">
        <v>673.84199999999998</v>
      </c>
      <c r="E40" s="1">
        <v>18.9574</v>
      </c>
      <c r="F40" s="2">
        <v>673.86400000000003</v>
      </c>
      <c r="G40" s="1">
        <v>-159.44999999999999</v>
      </c>
      <c r="H40" s="67">
        <v>673.76499999999999</v>
      </c>
      <c r="I40" s="68">
        <v>0.873807</v>
      </c>
      <c r="J40" s="2">
        <v>671.81600000000003</v>
      </c>
      <c r="K40" s="1">
        <v>1.2473700000000001</v>
      </c>
    </row>
    <row r="41" spans="4:11" x14ac:dyDescent="0.6">
      <c r="D41" s="48">
        <v>723.97799999999995</v>
      </c>
      <c r="E41" s="48">
        <v>22.967400000000001</v>
      </c>
      <c r="F41" s="48">
        <v>722.72699999999998</v>
      </c>
      <c r="G41" s="48">
        <v>-173.196</v>
      </c>
      <c r="H41" s="69">
        <v>724.76800000000003</v>
      </c>
      <c r="I41" s="69">
        <v>0.85787000000000002</v>
      </c>
      <c r="J41" s="48">
        <v>723.84799999999996</v>
      </c>
      <c r="K41" s="48">
        <v>1.3421099999999999</v>
      </c>
    </row>
    <row r="44" spans="4:11" x14ac:dyDescent="0.6">
      <c r="D44" s="81">
        <f t="shared" ref="D44:K52" si="6">D33/D21-1</f>
        <v>1.3521575813115749E-3</v>
      </c>
      <c r="E44" s="81">
        <f t="shared" si="6"/>
        <v>1.7656502956517661E-2</v>
      </c>
      <c r="F44" s="81">
        <f t="shared" si="6"/>
        <v>-3.0913566739585452E-3</v>
      </c>
      <c r="G44" s="81">
        <f t="shared" si="6"/>
        <v>-2.7441399253715915E-3</v>
      </c>
      <c r="H44" s="81">
        <f t="shared" si="6"/>
        <v>-2.7133333333329013E-3</v>
      </c>
      <c r="I44" s="81">
        <f t="shared" si="6"/>
        <v>-1.3575547250396225E-3</v>
      </c>
      <c r="J44" s="81">
        <f t="shared" si="6"/>
        <v>1.5840296090701145E-3</v>
      </c>
      <c r="K44" s="81">
        <f t="shared" ref="K44" si="7">K33/K21-1</f>
        <v>-4.3717100371725159E-3</v>
      </c>
    </row>
    <row r="45" spans="4:11" x14ac:dyDescent="0.6">
      <c r="D45" s="81">
        <f t="shared" si="6"/>
        <v>3.0700118811897159E-3</v>
      </c>
      <c r="E45" s="81">
        <f t="shared" si="6"/>
        <v>3.1872656100335739E-3</v>
      </c>
      <c r="F45" s="81">
        <f t="shared" si="6"/>
        <v>-1.537450031554588E-4</v>
      </c>
      <c r="G45" s="81">
        <f t="shared" si="6"/>
        <v>-2.0340131578943099E-3</v>
      </c>
      <c r="H45" s="81">
        <f t="shared" si="6"/>
        <v>4.1671550671740221E-4</v>
      </c>
      <c r="I45" s="81">
        <f t="shared" si="6"/>
        <v>-7.9375091682265531E-4</v>
      </c>
      <c r="J45" s="81">
        <f t="shared" si="6"/>
        <v>-2.592646646644603E-3</v>
      </c>
      <c r="K45" s="81">
        <f t="shared" si="6"/>
        <v>1.7193797079171569E-2</v>
      </c>
    </row>
    <row r="46" spans="4:11" x14ac:dyDescent="0.6">
      <c r="D46" s="81">
        <f t="shared" si="6"/>
        <v>-6.9818499126128586E-5</v>
      </c>
      <c r="E46" s="81">
        <f t="shared" si="6"/>
        <v>-1.2720051018511036E-3</v>
      </c>
      <c r="F46" s="81">
        <f t="shared" si="6"/>
        <v>-3.2847672909309678E-3</v>
      </c>
      <c r="G46" s="81">
        <f t="shared" si="6"/>
        <v>1.2799764550264436E-2</v>
      </c>
      <c r="H46" s="81">
        <f t="shared" si="6"/>
        <v>2.8031611051317906E-3</v>
      </c>
      <c r="I46" s="81">
        <f t="shared" si="6"/>
        <v>2.3493063489536947E-3</v>
      </c>
      <c r="J46" s="81">
        <f t="shared" si="6"/>
        <v>-4.3756264357643904E-3</v>
      </c>
      <c r="K46" s="81">
        <f t="shared" si="6"/>
        <v>7.3846485663549011E-3</v>
      </c>
    </row>
    <row r="47" spans="4:11" x14ac:dyDescent="0.6">
      <c r="D47" s="81">
        <f t="shared" si="6"/>
        <v>3.8110833593552051E-4</v>
      </c>
      <c r="E47" s="81">
        <f t="shared" si="6"/>
        <v>1.992515797948724E-2</v>
      </c>
      <c r="F47" s="81">
        <f t="shared" si="6"/>
        <v>-2.689459280145523E-3</v>
      </c>
      <c r="G47" s="81">
        <f t="shared" si="6"/>
        <v>6.3958333333324902E-4</v>
      </c>
      <c r="H47" s="81">
        <f t="shared" si="6"/>
        <v>2.2635226179017476E-3</v>
      </c>
      <c r="I47" s="81">
        <f t="shared" si="6"/>
        <v>6.9234933237738439E-4</v>
      </c>
      <c r="J47" s="81">
        <f t="shared" si="6"/>
        <v>4.6144144144300014E-4</v>
      </c>
      <c r="K47" s="81">
        <f t="shared" si="6"/>
        <v>2.2610621427263666E-3</v>
      </c>
    </row>
    <row r="48" spans="4:11" x14ac:dyDescent="0.6">
      <c r="D48" s="81">
        <f t="shared" si="6"/>
        <v>7.4595029652813061E-4</v>
      </c>
      <c r="E48" s="81">
        <f t="shared" si="6"/>
        <v>7.9869137704315918E-3</v>
      </c>
      <c r="F48" s="81">
        <f t="shared" si="6"/>
        <v>-1.2334407313054907E-3</v>
      </c>
      <c r="G48" s="81">
        <f t="shared" si="6"/>
        <v>-7.7770787545738962E-3</v>
      </c>
      <c r="H48" s="81">
        <f t="shared" si="6"/>
        <v>-3.7710472874841194E-4</v>
      </c>
      <c r="I48" s="81">
        <f t="shared" si="6"/>
        <v>3.0458490192215582E-3</v>
      </c>
      <c r="J48" s="81">
        <f t="shared" si="6"/>
        <v>-3.4273181882971127E-4</v>
      </c>
      <c r="K48" s="81">
        <f t="shared" si="6"/>
        <v>-8.7536993882900704E-3</v>
      </c>
    </row>
    <row r="49" spans="4:11" x14ac:dyDescent="0.6">
      <c r="D49" s="81">
        <f t="shared" si="6"/>
        <v>1.0472106212950916E-3</v>
      </c>
      <c r="E49" s="81">
        <f t="shared" si="6"/>
        <v>4.4640546660696945E-3</v>
      </c>
      <c r="F49" s="81">
        <f t="shared" si="6"/>
        <v>-9.2088521001454371E-4</v>
      </c>
      <c r="G49" s="81">
        <f t="shared" si="6"/>
        <v>-2.4842222222155597E-3</v>
      </c>
      <c r="H49" s="81">
        <f t="shared" si="6"/>
        <v>-5.8471273497429088E-4</v>
      </c>
      <c r="I49" s="81">
        <f t="shared" si="6"/>
        <v>1.0020342706510199E-2</v>
      </c>
      <c r="J49" s="81">
        <f t="shared" si="6"/>
        <v>8.8506713596814279E-4</v>
      </c>
      <c r="K49" s="81">
        <f t="shared" si="6"/>
        <v>5.4851854379971421E-3</v>
      </c>
    </row>
    <row r="50" spans="4:11" x14ac:dyDescent="0.6">
      <c r="D50" s="81">
        <f t="shared" si="6"/>
        <v>1.3017832582409294E-3</v>
      </c>
      <c r="E50" s="81">
        <f t="shared" si="6"/>
        <v>-7.2915510560344066E-3</v>
      </c>
      <c r="F50" s="81">
        <f t="shared" si="6"/>
        <v>-2.4814033983624473E-3</v>
      </c>
      <c r="G50" s="81">
        <f t="shared" si="6"/>
        <v>9.7157594086034749E-3</v>
      </c>
      <c r="H50" s="81">
        <f t="shared" si="6"/>
        <v>2.0074335851960612E-4</v>
      </c>
      <c r="I50" s="81">
        <f t="shared" si="6"/>
        <v>-3.117777248927478E-3</v>
      </c>
      <c r="J50" s="81">
        <f t="shared" si="6"/>
        <v>-6.0252549489991925E-4</v>
      </c>
      <c r="K50" s="81">
        <f t="shared" si="6"/>
        <v>-1.5432437694647971E-3</v>
      </c>
    </row>
    <row r="51" spans="4:11" x14ac:dyDescent="0.6">
      <c r="D51" s="81">
        <f t="shared" si="6"/>
        <v>6.3837245009934485E-4</v>
      </c>
      <c r="E51" s="81">
        <f t="shared" si="6"/>
        <v>2.1226456454740639E-2</v>
      </c>
      <c r="F51" s="81">
        <f t="shared" si="6"/>
        <v>7.8811881188167732E-4</v>
      </c>
      <c r="G51" s="81">
        <f t="shared" si="6"/>
        <v>-2.4883928571424185E-3</v>
      </c>
      <c r="H51" s="81">
        <f t="shared" si="6"/>
        <v>7.0122830741570219E-4</v>
      </c>
      <c r="I51" s="81">
        <f t="shared" si="6"/>
        <v>7.641295402591064E-3</v>
      </c>
      <c r="J51" s="81">
        <f t="shared" si="6"/>
        <v>-2.7556433884744491E-3</v>
      </c>
      <c r="K51" s="81">
        <f t="shared" si="6"/>
        <v>-4.0559615897528545E-3</v>
      </c>
    </row>
    <row r="52" spans="4:11" x14ac:dyDescent="0.6">
      <c r="D52" s="81">
        <f t="shared" si="6"/>
        <v>1.2933728294175495E-3</v>
      </c>
      <c r="E52" s="81">
        <f t="shared" si="6"/>
        <v>-1.0444419409179839E-2</v>
      </c>
      <c r="F52" s="81">
        <f t="shared" si="6"/>
        <v>-6.7571304630631435E-4</v>
      </c>
      <c r="G52" s="81">
        <f t="shared" si="6"/>
        <v>2.3623127753318318E-3</v>
      </c>
      <c r="H52" s="81">
        <f t="shared" si="6"/>
        <v>2.3549045120681011E-3</v>
      </c>
      <c r="I52" s="81">
        <f t="shared" si="6"/>
        <v>1.1092886812046565E-2</v>
      </c>
      <c r="J52" s="81">
        <f t="shared" si="6"/>
        <v>7.0807155413188383E-4</v>
      </c>
      <c r="K52" s="81">
        <f t="shared" si="6"/>
        <v>7.5361812405956297E-3</v>
      </c>
    </row>
    <row r="54" spans="4:11" x14ac:dyDescent="0.6">
      <c r="D54" s="81">
        <f>_xlfn.STDEV.S(D44:K52)</f>
        <v>6.0378491774660615E-3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31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8.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305.65899999999999</v>
      </c>
      <c r="C9" s="47">
        <v>2394.29</v>
      </c>
      <c r="D9" s="3"/>
      <c r="E9" s="4"/>
      <c r="F9" s="47">
        <v>304.54500000000002</v>
      </c>
      <c r="G9" s="47">
        <v>-85.526300000000006</v>
      </c>
      <c r="H9" s="47">
        <v>304.28300000000002</v>
      </c>
      <c r="I9" s="47">
        <v>3.0243000000000002</v>
      </c>
      <c r="J9" s="47">
        <v>302.00599999999997</v>
      </c>
      <c r="K9" s="47">
        <v>0.18166299999999999</v>
      </c>
      <c r="N9" s="3">
        <f>B9</f>
        <v>305.65899999999999</v>
      </c>
      <c r="O9" s="21">
        <f>C9*100</f>
        <v>239429</v>
      </c>
      <c r="P9" s="3">
        <f>F9</f>
        <v>304.54500000000002</v>
      </c>
      <c r="Q9" s="17">
        <f>G9*0.000001</f>
        <v>-8.5526300000000001E-5</v>
      </c>
      <c r="R9" s="3">
        <f>H9</f>
        <v>304.28300000000002</v>
      </c>
      <c r="S9" s="24">
        <f>I9</f>
        <v>3.0243000000000002</v>
      </c>
      <c r="T9" s="3">
        <f>J9</f>
        <v>302.00599999999997</v>
      </c>
      <c r="U9" s="24">
        <f>K9</f>
        <v>0.18166299999999999</v>
      </c>
      <c r="V9" s="22">
        <f>((O9*(Q9)^2)/S9)*T9</f>
        <v>0.17489074259871362</v>
      </c>
    </row>
    <row r="10" spans="1:22" x14ac:dyDescent="0.6">
      <c r="B10" s="3">
        <v>321.79399999999998</v>
      </c>
      <c r="C10" s="4">
        <v>2256.48</v>
      </c>
      <c r="D10" s="3"/>
      <c r="E10" s="4"/>
      <c r="F10" s="3">
        <v>320.45499999999998</v>
      </c>
      <c r="G10" s="4">
        <v>-90.789500000000004</v>
      </c>
      <c r="H10" s="3">
        <v>322.06299999999999</v>
      </c>
      <c r="I10" s="4">
        <v>2.90937</v>
      </c>
      <c r="J10" s="3">
        <v>323.303</v>
      </c>
      <c r="K10" s="4">
        <v>0.21892400000000001</v>
      </c>
      <c r="N10" s="3">
        <f t="shared" ref="N10:N30" si="0">B10</f>
        <v>321.79399999999998</v>
      </c>
      <c r="O10" s="21">
        <f t="shared" ref="O10:O30" si="1">C10*100</f>
        <v>225648</v>
      </c>
      <c r="P10" s="3">
        <f t="shared" ref="P10:P30" si="2">F10</f>
        <v>320.45499999999998</v>
      </c>
      <c r="Q10" s="17">
        <f t="shared" ref="Q10:Q30" si="3">G10*0.000001</f>
        <v>-9.0789499999999995E-5</v>
      </c>
      <c r="R10" s="3">
        <f t="shared" ref="R10:U27" si="4">H10</f>
        <v>322.06299999999999</v>
      </c>
      <c r="S10" s="24">
        <f t="shared" si="4"/>
        <v>2.90937</v>
      </c>
      <c r="T10" s="3">
        <f t="shared" si="4"/>
        <v>323.303</v>
      </c>
      <c r="U10" s="24">
        <f t="shared" si="4"/>
        <v>0.21892400000000001</v>
      </c>
      <c r="V10" s="22">
        <f t="shared" ref="V10:V31" si="5">((O10*(Q10)^2)/S10)*T10</f>
        <v>0.20668716840066495</v>
      </c>
    </row>
    <row r="11" spans="1:22" x14ac:dyDescent="0.6">
      <c r="B11" s="2">
        <v>374.87</v>
      </c>
      <c r="C11" s="1">
        <v>1903.98</v>
      </c>
      <c r="D11" s="2"/>
      <c r="E11" s="1"/>
      <c r="F11" s="2">
        <v>372.72699999999998</v>
      </c>
      <c r="G11" s="1">
        <v>-105.26300000000001</v>
      </c>
      <c r="H11" s="2">
        <v>373.76</v>
      </c>
      <c r="I11" s="1">
        <v>2.61077</v>
      </c>
      <c r="J11" s="2">
        <v>371.983</v>
      </c>
      <c r="K11" s="1">
        <v>0.30743399999999999</v>
      </c>
      <c r="N11" s="3">
        <f t="shared" si="0"/>
        <v>374.87</v>
      </c>
      <c r="O11" s="21">
        <f t="shared" si="1"/>
        <v>190398</v>
      </c>
      <c r="P11" s="3">
        <f t="shared" si="2"/>
        <v>372.72699999999998</v>
      </c>
      <c r="Q11" s="17">
        <f t="shared" si="3"/>
        <v>-1.05263E-4</v>
      </c>
      <c r="R11" s="3">
        <f t="shared" si="4"/>
        <v>373.76</v>
      </c>
      <c r="S11" s="24">
        <f t="shared" si="4"/>
        <v>2.61077</v>
      </c>
      <c r="T11" s="3">
        <f t="shared" si="4"/>
        <v>371.983</v>
      </c>
      <c r="U11" s="24">
        <f t="shared" si="4"/>
        <v>0.30743399999999999</v>
      </c>
      <c r="V11" s="22">
        <f t="shared" si="5"/>
        <v>0.30058572210614698</v>
      </c>
    </row>
    <row r="12" spans="1:22" x14ac:dyDescent="0.6">
      <c r="B12" s="2">
        <v>400.262</v>
      </c>
      <c r="C12" s="1">
        <v>1750.66</v>
      </c>
      <c r="D12" s="2"/>
      <c r="E12" s="1"/>
      <c r="F12" s="2">
        <v>400</v>
      </c>
      <c r="G12" s="1">
        <v>-113.158</v>
      </c>
      <c r="H12" s="2">
        <v>399.59199999999998</v>
      </c>
      <c r="I12" s="1">
        <v>2.4845999999999999</v>
      </c>
      <c r="J12" s="2">
        <v>399.363</v>
      </c>
      <c r="K12" s="1">
        <v>0.35400399999999999</v>
      </c>
      <c r="N12" s="3">
        <f t="shared" si="0"/>
        <v>400.262</v>
      </c>
      <c r="O12" s="21">
        <f t="shared" si="1"/>
        <v>175066</v>
      </c>
      <c r="P12" s="3">
        <f t="shared" si="2"/>
        <v>400</v>
      </c>
      <c r="Q12" s="17">
        <f t="shared" si="3"/>
        <v>-1.1315799999999999E-4</v>
      </c>
      <c r="R12" s="3">
        <f t="shared" si="4"/>
        <v>399.59199999999998</v>
      </c>
      <c r="S12" s="24">
        <f t="shared" si="4"/>
        <v>2.4845999999999999</v>
      </c>
      <c r="T12" s="3">
        <f t="shared" si="4"/>
        <v>399.363</v>
      </c>
      <c r="U12" s="24">
        <f t="shared" si="4"/>
        <v>0.35400399999999999</v>
      </c>
      <c r="V12" s="22">
        <f t="shared" si="5"/>
        <v>0.36031610983116169</v>
      </c>
    </row>
    <row r="13" spans="1:22" x14ac:dyDescent="0.6">
      <c r="B13" s="2">
        <v>425.64600000000002</v>
      </c>
      <c r="C13" s="1">
        <v>1582.07</v>
      </c>
      <c r="D13" s="2"/>
      <c r="E13" s="1"/>
      <c r="F13" s="2">
        <v>425</v>
      </c>
      <c r="G13" s="1">
        <v>-119.73699999999999</v>
      </c>
      <c r="H13" s="2">
        <v>425.423</v>
      </c>
      <c r="I13" s="1">
        <v>2.3584200000000002</v>
      </c>
      <c r="J13" s="2">
        <v>423.72</v>
      </c>
      <c r="K13" s="1">
        <v>0.41931200000000002</v>
      </c>
      <c r="N13" s="3">
        <f t="shared" si="0"/>
        <v>425.64600000000002</v>
      </c>
      <c r="O13" s="21">
        <f t="shared" si="1"/>
        <v>158207</v>
      </c>
      <c r="P13" s="3">
        <f t="shared" si="2"/>
        <v>425</v>
      </c>
      <c r="Q13" s="17">
        <f t="shared" si="3"/>
        <v>-1.19737E-4</v>
      </c>
      <c r="R13" s="3">
        <f t="shared" si="4"/>
        <v>425.423</v>
      </c>
      <c r="S13" s="24">
        <f t="shared" si="4"/>
        <v>2.3584200000000002</v>
      </c>
      <c r="T13" s="3">
        <f t="shared" si="4"/>
        <v>423.72</v>
      </c>
      <c r="U13" s="24">
        <f t="shared" si="4"/>
        <v>0.41931200000000002</v>
      </c>
      <c r="V13" s="22">
        <f t="shared" si="5"/>
        <v>0.40751186238392745</v>
      </c>
    </row>
    <row r="14" spans="1:22" x14ac:dyDescent="0.6">
      <c r="B14" s="2">
        <v>448.72199999999998</v>
      </c>
      <c r="C14" s="1">
        <v>1428.81</v>
      </c>
      <c r="D14" s="2"/>
      <c r="E14" s="1"/>
      <c r="F14" s="2">
        <v>450</v>
      </c>
      <c r="G14" s="1">
        <v>-130.26300000000001</v>
      </c>
      <c r="H14" s="2">
        <v>449.64600000000002</v>
      </c>
      <c r="I14" s="1">
        <v>2.2321800000000001</v>
      </c>
      <c r="J14" s="2">
        <v>451.11599999999999</v>
      </c>
      <c r="K14" s="1">
        <v>0.484595</v>
      </c>
      <c r="N14" s="3">
        <f t="shared" si="0"/>
        <v>448.72199999999998</v>
      </c>
      <c r="O14" s="21">
        <f t="shared" si="1"/>
        <v>142881</v>
      </c>
      <c r="P14" s="3">
        <f t="shared" si="2"/>
        <v>450</v>
      </c>
      <c r="Q14" s="17">
        <f t="shared" si="3"/>
        <v>-1.3026300000000001E-4</v>
      </c>
      <c r="R14" s="3">
        <f t="shared" si="4"/>
        <v>449.64600000000002</v>
      </c>
      <c r="S14" s="24">
        <f t="shared" si="4"/>
        <v>2.2321800000000001</v>
      </c>
      <c r="T14" s="3">
        <f t="shared" si="4"/>
        <v>451.11599999999999</v>
      </c>
      <c r="U14" s="24">
        <f t="shared" si="4"/>
        <v>0.484595</v>
      </c>
      <c r="V14" s="22">
        <f t="shared" si="5"/>
        <v>0.48997695121370538</v>
      </c>
    </row>
    <row r="15" spans="1:22" x14ac:dyDescent="0.6">
      <c r="B15" s="2">
        <v>476.45</v>
      </c>
      <c r="C15" s="1">
        <v>1305.96</v>
      </c>
      <c r="D15" s="2"/>
      <c r="E15" s="1"/>
      <c r="F15" s="2">
        <v>477.27300000000002</v>
      </c>
      <c r="G15" s="1">
        <v>-135.52600000000001</v>
      </c>
      <c r="H15" s="2">
        <v>472.25200000000001</v>
      </c>
      <c r="I15" s="1">
        <v>2.1174400000000002</v>
      </c>
      <c r="J15" s="2">
        <v>475.46600000000001</v>
      </c>
      <c r="K15" s="1">
        <v>0.54054599999999997</v>
      </c>
      <c r="N15" s="3">
        <f t="shared" si="0"/>
        <v>476.45</v>
      </c>
      <c r="O15" s="21">
        <f t="shared" si="1"/>
        <v>130596</v>
      </c>
      <c r="P15" s="3">
        <f t="shared" si="2"/>
        <v>477.27300000000002</v>
      </c>
      <c r="Q15" s="17">
        <f t="shared" si="3"/>
        <v>-1.3552600000000002E-4</v>
      </c>
      <c r="R15" s="3">
        <f t="shared" si="4"/>
        <v>472.25200000000001</v>
      </c>
      <c r="S15" s="24">
        <f t="shared" si="4"/>
        <v>2.1174400000000002</v>
      </c>
      <c r="T15" s="3">
        <f t="shared" si="4"/>
        <v>475.46600000000001</v>
      </c>
      <c r="U15" s="24">
        <f t="shared" si="4"/>
        <v>0.54054599999999997</v>
      </c>
      <c r="V15" s="22">
        <f t="shared" si="5"/>
        <v>0.53862123296250075</v>
      </c>
    </row>
    <row r="16" spans="1:22" x14ac:dyDescent="0.6">
      <c r="B16" s="2">
        <v>501.86</v>
      </c>
      <c r="C16" s="1">
        <v>1183.18</v>
      </c>
      <c r="D16" s="2"/>
      <c r="E16" s="1"/>
      <c r="F16" s="2">
        <v>502.27300000000002</v>
      </c>
      <c r="G16" s="1">
        <v>-142.10499999999999</v>
      </c>
      <c r="H16" s="2">
        <v>499.69200000000001</v>
      </c>
      <c r="I16" s="1">
        <v>1.99132</v>
      </c>
      <c r="J16" s="2">
        <v>498.31599999999997</v>
      </c>
      <c r="K16" s="1">
        <v>0.61990100000000004</v>
      </c>
      <c r="N16" s="3">
        <f t="shared" si="0"/>
        <v>501.86</v>
      </c>
      <c r="O16" s="21">
        <f t="shared" si="1"/>
        <v>118318</v>
      </c>
      <c r="P16" s="3">
        <f t="shared" si="2"/>
        <v>502.27300000000002</v>
      </c>
      <c r="Q16" s="17">
        <f t="shared" si="3"/>
        <v>-1.4210499999999998E-4</v>
      </c>
      <c r="R16" s="3">
        <f t="shared" si="4"/>
        <v>499.69200000000001</v>
      </c>
      <c r="S16" s="24">
        <f t="shared" si="4"/>
        <v>1.99132</v>
      </c>
      <c r="T16" s="3">
        <f t="shared" si="4"/>
        <v>498.31599999999997</v>
      </c>
      <c r="U16" s="24">
        <f t="shared" si="4"/>
        <v>0.61990100000000004</v>
      </c>
      <c r="V16" s="22">
        <f t="shared" si="5"/>
        <v>0.59790655395340531</v>
      </c>
    </row>
    <row r="17" spans="2:22" x14ac:dyDescent="0.6">
      <c r="B17" s="2">
        <v>524.96400000000006</v>
      </c>
      <c r="C17" s="1">
        <v>1075.72</v>
      </c>
      <c r="D17" s="2"/>
      <c r="E17" s="1"/>
      <c r="F17" s="2">
        <v>520.45500000000004</v>
      </c>
      <c r="G17" s="1">
        <v>-150</v>
      </c>
      <c r="H17" s="2">
        <v>522.28899999999999</v>
      </c>
      <c r="I17" s="1">
        <v>1.8881399999999999</v>
      </c>
      <c r="J17" s="2">
        <v>524.18799999999999</v>
      </c>
      <c r="K17" s="1">
        <v>0.68051799999999996</v>
      </c>
      <c r="N17" s="3">
        <f t="shared" si="0"/>
        <v>524.96400000000006</v>
      </c>
      <c r="O17" s="21">
        <f t="shared" si="1"/>
        <v>107572</v>
      </c>
      <c r="P17" s="3">
        <f t="shared" si="2"/>
        <v>520.45500000000004</v>
      </c>
      <c r="Q17" s="17">
        <f t="shared" si="3"/>
        <v>-1.4999999999999999E-4</v>
      </c>
      <c r="R17" s="3">
        <f t="shared" si="4"/>
        <v>522.28899999999999</v>
      </c>
      <c r="S17" s="24">
        <f t="shared" si="4"/>
        <v>1.8881399999999999</v>
      </c>
      <c r="T17" s="3">
        <f t="shared" si="4"/>
        <v>524.18799999999999</v>
      </c>
      <c r="U17" s="24">
        <f t="shared" si="4"/>
        <v>0.68051799999999996</v>
      </c>
      <c r="V17" s="22">
        <f t="shared" si="5"/>
        <v>0.67194641793511067</v>
      </c>
    </row>
    <row r="18" spans="2:22" x14ac:dyDescent="0.6">
      <c r="B18" s="2">
        <v>550.41</v>
      </c>
      <c r="C18" s="1">
        <v>1014</v>
      </c>
      <c r="D18" s="2"/>
      <c r="E18" s="1"/>
      <c r="F18" s="2">
        <v>552.27300000000002</v>
      </c>
      <c r="G18" s="1">
        <v>-156.57900000000001</v>
      </c>
      <c r="H18" s="2">
        <v>549.70299999999997</v>
      </c>
      <c r="I18" s="1">
        <v>1.79671</v>
      </c>
      <c r="J18" s="2">
        <v>548.553</v>
      </c>
      <c r="K18" s="1">
        <v>0.75518200000000002</v>
      </c>
      <c r="N18" s="3">
        <f t="shared" si="0"/>
        <v>550.41</v>
      </c>
      <c r="O18" s="21">
        <f t="shared" si="1"/>
        <v>101400</v>
      </c>
      <c r="P18" s="3">
        <f t="shared" si="2"/>
        <v>552.27300000000002</v>
      </c>
      <c r="Q18" s="17">
        <f t="shared" si="3"/>
        <v>-1.5657900000000001E-4</v>
      </c>
      <c r="R18" s="3">
        <f t="shared" si="4"/>
        <v>549.70299999999997</v>
      </c>
      <c r="S18" s="24">
        <f t="shared" si="4"/>
        <v>1.79671</v>
      </c>
      <c r="T18" s="3">
        <f t="shared" si="4"/>
        <v>548.553</v>
      </c>
      <c r="U18" s="24">
        <f t="shared" si="4"/>
        <v>0.75518200000000002</v>
      </c>
      <c r="V18" s="22">
        <f t="shared" si="5"/>
        <v>0.75900667407146838</v>
      </c>
    </row>
    <row r="19" spans="2:22" x14ac:dyDescent="0.6">
      <c r="B19" s="2">
        <v>578.13699999999994</v>
      </c>
      <c r="C19" s="1">
        <v>891.15499999999997</v>
      </c>
      <c r="D19" s="2"/>
      <c r="E19" s="1"/>
      <c r="F19" s="2">
        <v>568.18200000000002</v>
      </c>
      <c r="G19" s="1">
        <v>-164.47399999999999</v>
      </c>
      <c r="H19" s="2">
        <v>577.13400000000001</v>
      </c>
      <c r="I19" s="1">
        <v>1.68215</v>
      </c>
      <c r="J19" s="2">
        <v>575.96</v>
      </c>
      <c r="K19" s="1">
        <v>0.83450100000000005</v>
      </c>
      <c r="N19" s="3">
        <f t="shared" si="0"/>
        <v>578.13699999999994</v>
      </c>
      <c r="O19" s="21">
        <f t="shared" si="1"/>
        <v>89115.5</v>
      </c>
      <c r="P19" s="3">
        <f t="shared" si="2"/>
        <v>568.18200000000002</v>
      </c>
      <c r="Q19" s="17">
        <f t="shared" si="3"/>
        <v>-1.6447399999999998E-4</v>
      </c>
      <c r="R19" s="3">
        <f t="shared" si="4"/>
        <v>577.13400000000001</v>
      </c>
      <c r="S19" s="24">
        <f t="shared" si="4"/>
        <v>1.68215</v>
      </c>
      <c r="T19" s="3">
        <f t="shared" si="4"/>
        <v>575.96</v>
      </c>
      <c r="U19" s="24">
        <f t="shared" si="4"/>
        <v>0.83450100000000005</v>
      </c>
      <c r="V19" s="22">
        <f t="shared" si="5"/>
        <v>0.82542070841240045</v>
      </c>
    </row>
    <row r="20" spans="2:22" x14ac:dyDescent="0.6">
      <c r="B20" s="2">
        <v>601.25800000000004</v>
      </c>
      <c r="C20" s="1">
        <v>814.23</v>
      </c>
      <c r="D20" s="2"/>
      <c r="E20" s="1"/>
      <c r="F20" s="2">
        <v>597.72699999999998</v>
      </c>
      <c r="G20" s="1">
        <v>-171.053</v>
      </c>
      <c r="H20" s="2">
        <v>598.10500000000002</v>
      </c>
      <c r="I20" s="1">
        <v>1.6020300000000001</v>
      </c>
      <c r="J20" s="2">
        <v>600.322</v>
      </c>
      <c r="K20" s="1">
        <v>0.90448700000000004</v>
      </c>
      <c r="N20" s="3">
        <f t="shared" si="0"/>
        <v>601.25800000000004</v>
      </c>
      <c r="O20" s="21">
        <f t="shared" si="1"/>
        <v>81423</v>
      </c>
      <c r="P20" s="3">
        <f t="shared" si="2"/>
        <v>597.72699999999998</v>
      </c>
      <c r="Q20" s="17">
        <f t="shared" si="3"/>
        <v>-1.7105299999999998E-4</v>
      </c>
      <c r="R20" s="3">
        <f t="shared" si="4"/>
        <v>598.10500000000002</v>
      </c>
      <c r="S20" s="24">
        <f t="shared" si="4"/>
        <v>1.6020300000000001</v>
      </c>
      <c r="T20" s="3">
        <f t="shared" si="4"/>
        <v>600.322</v>
      </c>
      <c r="U20" s="24">
        <f t="shared" si="4"/>
        <v>0.90448700000000004</v>
      </c>
      <c r="V20" s="22">
        <f t="shared" si="5"/>
        <v>0.89273406170647163</v>
      </c>
    </row>
    <row r="21" spans="2:22" x14ac:dyDescent="0.6">
      <c r="B21" s="2">
        <v>624.37900000000002</v>
      </c>
      <c r="C21" s="1">
        <v>737.30399999999997</v>
      </c>
      <c r="D21" s="2"/>
      <c r="E21" s="1"/>
      <c r="F21" s="2">
        <v>627.27300000000002</v>
      </c>
      <c r="G21" s="1">
        <v>-180.26300000000001</v>
      </c>
      <c r="H21" s="2">
        <v>622.27700000000004</v>
      </c>
      <c r="I21" s="1">
        <v>1.5451600000000001</v>
      </c>
      <c r="J21" s="2">
        <v>626.21699999999998</v>
      </c>
      <c r="K21" s="1">
        <v>0.99317500000000003</v>
      </c>
      <c r="N21" s="3">
        <f t="shared" si="0"/>
        <v>624.37900000000002</v>
      </c>
      <c r="O21" s="21">
        <f t="shared" si="1"/>
        <v>73730.399999999994</v>
      </c>
      <c r="P21" s="3">
        <f t="shared" si="2"/>
        <v>627.27300000000002</v>
      </c>
      <c r="Q21" s="17">
        <f t="shared" si="3"/>
        <v>-1.8026300000000001E-4</v>
      </c>
      <c r="R21" s="3">
        <f t="shared" si="4"/>
        <v>622.27700000000004</v>
      </c>
      <c r="S21" s="24">
        <f t="shared" si="4"/>
        <v>1.5451600000000001</v>
      </c>
      <c r="T21" s="3">
        <f t="shared" si="4"/>
        <v>626.21699999999998</v>
      </c>
      <c r="U21" s="24">
        <f t="shared" si="4"/>
        <v>0.99317500000000003</v>
      </c>
      <c r="V21" s="22">
        <f t="shared" si="5"/>
        <v>0.97098199171655342</v>
      </c>
    </row>
    <row r="22" spans="2:22" x14ac:dyDescent="0.6">
      <c r="B22" s="2">
        <v>654.44100000000003</v>
      </c>
      <c r="C22" s="1">
        <v>644.93499999999995</v>
      </c>
      <c r="D22" s="2"/>
      <c r="E22" s="1"/>
      <c r="F22" s="2">
        <v>656.81799999999998</v>
      </c>
      <c r="G22" s="1">
        <v>-188.15799999999999</v>
      </c>
      <c r="H22" s="2">
        <v>654.50800000000004</v>
      </c>
      <c r="I22" s="1">
        <v>1.4654700000000001</v>
      </c>
      <c r="J22" s="2">
        <v>653.63199999999995</v>
      </c>
      <c r="K22" s="1">
        <v>1.08185</v>
      </c>
      <c r="N22" s="3">
        <f t="shared" si="0"/>
        <v>654.44100000000003</v>
      </c>
      <c r="O22" s="21">
        <f t="shared" si="1"/>
        <v>64493.499999999993</v>
      </c>
      <c r="P22" s="3">
        <f t="shared" si="2"/>
        <v>656.81799999999998</v>
      </c>
      <c r="Q22" s="17">
        <f t="shared" si="3"/>
        <v>-1.8815799999999998E-4</v>
      </c>
      <c r="R22" s="3">
        <f t="shared" si="4"/>
        <v>654.50800000000004</v>
      </c>
      <c r="S22" s="24">
        <f t="shared" si="4"/>
        <v>1.4654700000000001</v>
      </c>
      <c r="T22" s="3">
        <f t="shared" si="4"/>
        <v>653.63199999999995</v>
      </c>
      <c r="U22" s="24">
        <f t="shared" si="4"/>
        <v>1.08185</v>
      </c>
      <c r="V22" s="22">
        <f t="shared" si="5"/>
        <v>1.0183983715306759</v>
      </c>
    </row>
    <row r="23" spans="2:22" x14ac:dyDescent="0.6">
      <c r="B23" s="2">
        <v>684.529</v>
      </c>
      <c r="C23" s="1">
        <v>598.36699999999996</v>
      </c>
      <c r="D23" s="2"/>
      <c r="E23" s="1"/>
      <c r="F23" s="2">
        <v>686.36400000000003</v>
      </c>
      <c r="G23" s="1">
        <v>-197.36799999999999</v>
      </c>
      <c r="H23" s="2">
        <v>681.92200000000003</v>
      </c>
      <c r="I23" s="1">
        <v>1.3740399999999999</v>
      </c>
      <c r="J23" s="2">
        <v>685.58799999999997</v>
      </c>
      <c r="K23" s="1">
        <v>1.15178</v>
      </c>
      <c r="N23" s="3">
        <f t="shared" si="0"/>
        <v>684.529</v>
      </c>
      <c r="O23" s="21">
        <f t="shared" si="1"/>
        <v>59836.7</v>
      </c>
      <c r="P23" s="3">
        <f t="shared" si="2"/>
        <v>686.36400000000003</v>
      </c>
      <c r="Q23" s="17">
        <f t="shared" si="3"/>
        <v>-1.9736799999999998E-4</v>
      </c>
      <c r="R23" s="3">
        <f t="shared" si="4"/>
        <v>681.92200000000003</v>
      </c>
      <c r="S23" s="24">
        <f t="shared" si="4"/>
        <v>1.3740399999999999</v>
      </c>
      <c r="T23" s="3">
        <f t="shared" si="4"/>
        <v>685.58799999999997</v>
      </c>
      <c r="U23" s="24">
        <f t="shared" si="4"/>
        <v>1.15178</v>
      </c>
      <c r="V23" s="22">
        <f t="shared" si="5"/>
        <v>1.1630140099126001</v>
      </c>
    </row>
    <row r="24" spans="2:22" x14ac:dyDescent="0.6">
      <c r="B24" s="2">
        <v>714.6</v>
      </c>
      <c r="C24" s="1">
        <v>521.26499999999999</v>
      </c>
      <c r="D24" s="2"/>
      <c r="E24" s="1"/>
      <c r="F24" s="2">
        <v>711.36400000000003</v>
      </c>
      <c r="G24" s="1">
        <v>-202.63200000000001</v>
      </c>
      <c r="H24" s="2">
        <v>714.14400000000001</v>
      </c>
      <c r="I24" s="1">
        <v>1.3059099999999999</v>
      </c>
      <c r="J24" s="2">
        <v>714.51400000000001</v>
      </c>
      <c r="K24" s="1">
        <v>1.23108</v>
      </c>
      <c r="N24" s="3">
        <f t="shared" si="0"/>
        <v>714.6</v>
      </c>
      <c r="O24" s="21">
        <f t="shared" si="1"/>
        <v>52126.5</v>
      </c>
      <c r="P24" s="3">
        <f t="shared" si="2"/>
        <v>711.36400000000003</v>
      </c>
      <c r="Q24" s="17">
        <f t="shared" si="3"/>
        <v>-2.0263200000000001E-4</v>
      </c>
      <c r="R24" s="3">
        <f t="shared" si="4"/>
        <v>714.14400000000001</v>
      </c>
      <c r="S24" s="24">
        <f t="shared" si="4"/>
        <v>1.3059099999999999</v>
      </c>
      <c r="T24" s="3">
        <f t="shared" si="4"/>
        <v>714.51400000000001</v>
      </c>
      <c r="U24" s="24">
        <f t="shared" si="4"/>
        <v>1.23108</v>
      </c>
      <c r="V24" s="22">
        <f t="shared" si="5"/>
        <v>1.1710410591679832</v>
      </c>
    </row>
    <row r="25" spans="2:22" x14ac:dyDescent="0.6">
      <c r="B25" s="2">
        <v>744.68899999999996</v>
      </c>
      <c r="C25" s="1">
        <v>474.697</v>
      </c>
      <c r="D25" s="2"/>
      <c r="E25" s="1"/>
      <c r="F25" s="2">
        <v>740.90899999999999</v>
      </c>
      <c r="G25" s="1">
        <v>-209.21100000000001</v>
      </c>
      <c r="H25" s="2">
        <v>741.54899999999998</v>
      </c>
      <c r="I25" s="1">
        <v>1.22604</v>
      </c>
      <c r="J25" s="2">
        <v>743.42499999999995</v>
      </c>
      <c r="K25" s="1">
        <v>1.2916799999999999</v>
      </c>
      <c r="N25" s="3">
        <f t="shared" si="0"/>
        <v>744.68899999999996</v>
      </c>
      <c r="O25" s="21">
        <f t="shared" si="1"/>
        <v>47469.7</v>
      </c>
      <c r="P25" s="3">
        <f t="shared" si="2"/>
        <v>740.90899999999999</v>
      </c>
      <c r="Q25" s="17">
        <f t="shared" si="3"/>
        <v>-2.09211E-4</v>
      </c>
      <c r="R25" s="3">
        <f t="shared" si="4"/>
        <v>741.54899999999998</v>
      </c>
      <c r="S25" s="24">
        <f t="shared" si="4"/>
        <v>1.22604</v>
      </c>
      <c r="T25" s="3">
        <f t="shared" si="4"/>
        <v>743.42499999999995</v>
      </c>
      <c r="U25" s="24">
        <f t="shared" si="4"/>
        <v>1.2916799999999999</v>
      </c>
      <c r="V25" s="22">
        <f t="shared" si="5"/>
        <v>1.2598476779203072</v>
      </c>
    </row>
    <row r="26" spans="2:22" x14ac:dyDescent="0.6">
      <c r="B26" s="2">
        <v>772.46100000000001</v>
      </c>
      <c r="C26" s="1">
        <v>428.18799999999999</v>
      </c>
      <c r="D26" s="2"/>
      <c r="E26" s="1"/>
      <c r="F26" s="2">
        <v>768.18200000000002</v>
      </c>
      <c r="G26" s="1">
        <v>-217.10499999999999</v>
      </c>
      <c r="H26" s="2">
        <v>767.303</v>
      </c>
      <c r="I26" s="1">
        <v>1.20391</v>
      </c>
      <c r="J26" s="2">
        <v>775.35400000000004</v>
      </c>
      <c r="K26" s="1">
        <v>1.3288599999999999</v>
      </c>
      <c r="N26" s="3">
        <f t="shared" si="0"/>
        <v>772.46100000000001</v>
      </c>
      <c r="O26" s="21">
        <f t="shared" si="1"/>
        <v>42818.799999999996</v>
      </c>
      <c r="P26" s="3">
        <f t="shared" si="2"/>
        <v>768.18200000000002</v>
      </c>
      <c r="Q26" s="17">
        <f t="shared" si="3"/>
        <v>-2.1710499999999999E-4</v>
      </c>
      <c r="R26" s="3">
        <f t="shared" si="4"/>
        <v>767.303</v>
      </c>
      <c r="S26" s="24">
        <f t="shared" si="4"/>
        <v>1.20391</v>
      </c>
      <c r="T26" s="3">
        <f t="shared" si="4"/>
        <v>775.35400000000004</v>
      </c>
      <c r="U26" s="24">
        <f t="shared" si="4"/>
        <v>1.3288599999999999</v>
      </c>
      <c r="V26" s="22">
        <f t="shared" si="5"/>
        <v>1.2998108351943862</v>
      </c>
    </row>
    <row r="27" spans="2:22" x14ac:dyDescent="0.6">
      <c r="B27" s="2">
        <v>802.54899999999998</v>
      </c>
      <c r="C27" s="1">
        <v>381.62</v>
      </c>
      <c r="D27" s="2"/>
      <c r="E27" s="1"/>
      <c r="F27" s="2">
        <v>800</v>
      </c>
      <c r="G27" s="1">
        <v>-223.684</v>
      </c>
      <c r="H27" s="2">
        <v>799.49099999999999</v>
      </c>
      <c r="I27" s="1">
        <v>1.1820299999999999</v>
      </c>
      <c r="J27" s="2">
        <v>802.73800000000006</v>
      </c>
      <c r="K27" s="1">
        <v>1.3801099999999999</v>
      </c>
      <c r="N27" s="3">
        <f t="shared" si="0"/>
        <v>802.54899999999998</v>
      </c>
      <c r="O27" s="21">
        <f t="shared" si="1"/>
        <v>38162</v>
      </c>
      <c r="P27" s="3">
        <f t="shared" si="2"/>
        <v>800</v>
      </c>
      <c r="Q27" s="17">
        <f t="shared" si="3"/>
        <v>-2.2368399999999998E-4</v>
      </c>
      <c r="R27" s="3">
        <f t="shared" si="4"/>
        <v>799.49099999999999</v>
      </c>
      <c r="S27" s="24">
        <f t="shared" si="4"/>
        <v>1.1820299999999999</v>
      </c>
      <c r="T27" s="3">
        <f t="shared" si="4"/>
        <v>802.73800000000006</v>
      </c>
      <c r="U27" s="24">
        <f t="shared" si="4"/>
        <v>1.3801099999999999</v>
      </c>
      <c r="V27" s="22">
        <f t="shared" si="5"/>
        <v>1.2967202437333867</v>
      </c>
    </row>
    <row r="28" spans="2:22" x14ac:dyDescent="0.6">
      <c r="B28" s="2">
        <v>830.33</v>
      </c>
      <c r="C28" s="1">
        <v>350.37900000000002</v>
      </c>
      <c r="D28" s="2"/>
      <c r="E28" s="1"/>
      <c r="F28" s="2">
        <v>831.81799999999998</v>
      </c>
      <c r="G28" s="1">
        <v>-231.57900000000001</v>
      </c>
      <c r="H28" s="2">
        <v>828.49599999999998</v>
      </c>
      <c r="I28" s="1">
        <v>1.11378</v>
      </c>
      <c r="J28" s="48">
        <v>831.63699999999994</v>
      </c>
      <c r="K28" s="48">
        <v>1.42666</v>
      </c>
      <c r="N28" s="3">
        <f t="shared" si="0"/>
        <v>830.33</v>
      </c>
      <c r="O28" s="21">
        <f t="shared" si="1"/>
        <v>35037.9</v>
      </c>
      <c r="P28" s="3">
        <f t="shared" si="2"/>
        <v>831.81799999999998</v>
      </c>
      <c r="Q28" s="17">
        <f t="shared" si="3"/>
        <v>-2.3157899999999999E-4</v>
      </c>
      <c r="R28" s="3">
        <f t="shared" ref="R28:U30" si="6">H28</f>
        <v>828.49599999999998</v>
      </c>
      <c r="S28" s="24">
        <f t="shared" si="6"/>
        <v>1.11378</v>
      </c>
      <c r="T28" s="3">
        <f t="shared" si="6"/>
        <v>831.63699999999994</v>
      </c>
      <c r="U28" s="24">
        <f t="shared" si="6"/>
        <v>1.42666</v>
      </c>
      <c r="V28" s="22">
        <f t="shared" si="5"/>
        <v>1.403042431283571</v>
      </c>
    </row>
    <row r="29" spans="2:22" x14ac:dyDescent="0.6">
      <c r="B29" s="2">
        <v>858.09299999999996</v>
      </c>
      <c r="C29" s="1">
        <v>288.60300000000001</v>
      </c>
      <c r="D29" s="2"/>
      <c r="E29" s="1"/>
      <c r="F29" s="2">
        <v>856.81799999999998</v>
      </c>
      <c r="G29" s="1">
        <v>-235.52600000000001</v>
      </c>
      <c r="H29" s="2">
        <v>859.08399999999995</v>
      </c>
      <c r="I29" s="1">
        <v>1.0802799999999999</v>
      </c>
      <c r="J29" s="2">
        <v>858.95600000000002</v>
      </c>
      <c r="K29" s="1">
        <v>1.39838</v>
      </c>
      <c r="N29" s="3">
        <f t="shared" si="0"/>
        <v>858.09299999999996</v>
      </c>
      <c r="O29" s="21">
        <f t="shared" si="1"/>
        <v>28860.3</v>
      </c>
      <c r="P29" s="3">
        <f t="shared" si="2"/>
        <v>856.81799999999998</v>
      </c>
      <c r="Q29" s="17">
        <f t="shared" si="3"/>
        <v>-2.3552600000000001E-4</v>
      </c>
      <c r="R29" s="3">
        <f t="shared" si="6"/>
        <v>859.08399999999995</v>
      </c>
      <c r="S29" s="24">
        <f t="shared" si="6"/>
        <v>1.0802799999999999</v>
      </c>
      <c r="T29" s="3">
        <f t="shared" si="6"/>
        <v>858.95600000000002</v>
      </c>
      <c r="U29" s="24">
        <f t="shared" si="6"/>
        <v>1.39838</v>
      </c>
      <c r="V29" s="22">
        <f t="shared" si="5"/>
        <v>1.2729552482509698</v>
      </c>
    </row>
    <row r="30" spans="2:22" x14ac:dyDescent="0.6">
      <c r="B30" s="44">
        <v>888.20799999999997</v>
      </c>
      <c r="C30" s="43">
        <v>287.83600000000001</v>
      </c>
      <c r="D30" s="44"/>
      <c r="E30" s="43"/>
      <c r="F30" s="44">
        <v>890.90899999999999</v>
      </c>
      <c r="G30" s="43">
        <v>-239.47399999999999</v>
      </c>
      <c r="H30" s="44">
        <v>891.27200000000005</v>
      </c>
      <c r="I30" s="43">
        <v>1.0583899999999999</v>
      </c>
      <c r="J30" s="44">
        <v>889.28499999999997</v>
      </c>
      <c r="K30" s="43">
        <v>1.3373200000000001</v>
      </c>
      <c r="N30" s="3">
        <f t="shared" si="0"/>
        <v>888.20799999999997</v>
      </c>
      <c r="O30" s="21">
        <f t="shared" si="1"/>
        <v>28783.600000000002</v>
      </c>
      <c r="P30" s="3">
        <f t="shared" si="2"/>
        <v>890.90899999999999</v>
      </c>
      <c r="Q30" s="17">
        <f t="shared" si="3"/>
        <v>-2.3947399999999999E-4</v>
      </c>
      <c r="R30" s="3">
        <f t="shared" si="6"/>
        <v>891.27200000000005</v>
      </c>
      <c r="S30" s="24">
        <f t="shared" si="6"/>
        <v>1.0583899999999999</v>
      </c>
      <c r="T30" s="3">
        <f t="shared" si="6"/>
        <v>889.28499999999997</v>
      </c>
      <c r="U30" s="24">
        <f t="shared" si="6"/>
        <v>1.3373200000000001</v>
      </c>
      <c r="V30" s="22">
        <f t="shared" si="5"/>
        <v>1.386938125445309</v>
      </c>
    </row>
    <row r="31" spans="2:22" x14ac:dyDescent="0.6">
      <c r="B31" s="48">
        <v>918.29700000000003</v>
      </c>
      <c r="C31" s="48">
        <v>241.26900000000001</v>
      </c>
      <c r="D31" s="2"/>
      <c r="E31" s="1"/>
      <c r="F31" s="48">
        <v>913.63599999999997</v>
      </c>
      <c r="G31" s="48">
        <v>-243.42099999999999</v>
      </c>
      <c r="H31" s="48">
        <v>917</v>
      </c>
      <c r="I31" s="48">
        <v>1.0709500000000001</v>
      </c>
      <c r="J31" s="48">
        <v>919.63</v>
      </c>
      <c r="K31" s="48">
        <v>1.29498</v>
      </c>
      <c r="N31" s="3">
        <f t="shared" ref="N31" si="7">B31</f>
        <v>918.29700000000003</v>
      </c>
      <c r="O31" s="21">
        <f t="shared" ref="O31" si="8">C31*100</f>
        <v>24126.9</v>
      </c>
      <c r="P31" s="3">
        <f t="shared" ref="P31" si="9">F31</f>
        <v>913.63599999999997</v>
      </c>
      <c r="Q31" s="17">
        <f t="shared" ref="Q31" si="10">G31*0.000001</f>
        <v>-2.4342099999999999E-4</v>
      </c>
      <c r="R31" s="3">
        <f t="shared" ref="R31" si="11">H31</f>
        <v>917</v>
      </c>
      <c r="S31" s="24">
        <f t="shared" ref="S31" si="12">I31</f>
        <v>1.0709500000000001</v>
      </c>
      <c r="T31" s="3">
        <f t="shared" ref="T31" si="13">J31</f>
        <v>919.63</v>
      </c>
      <c r="U31" s="24">
        <f t="shared" ref="U31" si="14">K31</f>
        <v>1.29498</v>
      </c>
      <c r="V31" s="22">
        <f t="shared" si="5"/>
        <v>1.2276131835370796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4"/>
  <sheetViews>
    <sheetView zoomScale="70" zoomScaleNormal="70" workbookViewId="0">
      <selection activeCell="N5" sqref="N5"/>
    </sheetView>
  </sheetViews>
  <sheetFormatPr defaultRowHeight="16.899999999999999" x14ac:dyDescent="0.6"/>
  <cols>
    <col min="7" max="7" width="9.125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70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298.79199999999997</v>
      </c>
      <c r="E9" s="52">
        <v>8.5964900000000008E-6</v>
      </c>
      <c r="F9" s="47">
        <v>297.56700000000001</v>
      </c>
      <c r="G9" s="72">
        <v>-1.2235300000000001E-4</v>
      </c>
      <c r="H9" s="47">
        <v>297.56099999999998</v>
      </c>
      <c r="I9" s="47">
        <v>1.18343</v>
      </c>
      <c r="J9" s="47">
        <v>296.30500000000001</v>
      </c>
      <c r="K9" s="47">
        <v>0.46934100000000001</v>
      </c>
      <c r="N9" s="3">
        <f>D9</f>
        <v>298.79199999999997</v>
      </c>
      <c r="O9" s="21">
        <f>1/E9</f>
        <v>116326.54723032306</v>
      </c>
      <c r="P9" s="3">
        <f t="shared" ref="P9:U9" si="0">F9</f>
        <v>297.56700000000001</v>
      </c>
      <c r="Q9" s="17">
        <f t="shared" si="0"/>
        <v>-1.2235300000000001E-4</v>
      </c>
      <c r="R9" s="3">
        <f t="shared" si="0"/>
        <v>297.56099999999998</v>
      </c>
      <c r="S9" s="24">
        <f t="shared" si="0"/>
        <v>1.18343</v>
      </c>
      <c r="T9" s="3">
        <f t="shared" si="0"/>
        <v>296.30500000000001</v>
      </c>
      <c r="U9" s="24">
        <f t="shared" si="0"/>
        <v>0.46934100000000001</v>
      </c>
      <c r="V9" s="22">
        <f>((O9*(Q9)^2)/S9)*T9</f>
        <v>0.43601806981673302</v>
      </c>
    </row>
    <row r="10" spans="1:22" x14ac:dyDescent="0.6">
      <c r="B10" s="3"/>
      <c r="C10" s="4"/>
      <c r="D10" s="3">
        <v>374.87900000000002</v>
      </c>
      <c r="E10" s="17">
        <v>1.2280699999999999E-5</v>
      </c>
      <c r="F10" s="3">
        <v>374.209</v>
      </c>
      <c r="G10" s="70">
        <v>-1.4441200000000001E-4</v>
      </c>
      <c r="H10" s="3">
        <v>371.95100000000002</v>
      </c>
      <c r="I10" s="4">
        <v>0.97458599999999995</v>
      </c>
      <c r="J10" s="3">
        <v>372.66</v>
      </c>
      <c r="K10" s="4">
        <v>0.69283700000000004</v>
      </c>
      <c r="N10" s="3">
        <f t="shared" ref="N10:N14" si="1">D10</f>
        <v>374.87900000000002</v>
      </c>
      <c r="O10" s="21">
        <f t="shared" ref="O10:O14" si="2">1/E10</f>
        <v>81428.583061226163</v>
      </c>
      <c r="P10" s="3">
        <f t="shared" ref="P10:P14" si="3">F10</f>
        <v>374.209</v>
      </c>
      <c r="Q10" s="17">
        <f t="shared" ref="Q10:Q14" si="4">G10</f>
        <v>-1.4441200000000001E-4</v>
      </c>
      <c r="R10" s="3">
        <f t="shared" ref="R10:U14" si="5">H10</f>
        <v>371.95100000000002</v>
      </c>
      <c r="S10" s="24">
        <f t="shared" si="5"/>
        <v>0.97458599999999995</v>
      </c>
      <c r="T10" s="3">
        <f t="shared" si="5"/>
        <v>372.66</v>
      </c>
      <c r="U10" s="24">
        <f t="shared" si="5"/>
        <v>0.69283700000000004</v>
      </c>
      <c r="V10" s="22">
        <f t="shared" ref="V10:V14" si="6">((O10*(Q10)^2)/S10)*T10</f>
        <v>0.64934582758305393</v>
      </c>
    </row>
    <row r="11" spans="1:22" x14ac:dyDescent="0.6">
      <c r="B11" s="2"/>
      <c r="C11" s="1"/>
      <c r="D11" s="2">
        <v>472.70499999999998</v>
      </c>
      <c r="E11" s="35">
        <v>2.0467800000000001E-5</v>
      </c>
      <c r="F11" s="2">
        <v>472.74900000000002</v>
      </c>
      <c r="G11" s="71">
        <v>-1.85E-4</v>
      </c>
      <c r="H11" s="2">
        <v>473.17099999999999</v>
      </c>
      <c r="I11" s="1">
        <v>0.78895000000000004</v>
      </c>
      <c r="J11" s="2">
        <v>473.64499999999998</v>
      </c>
      <c r="K11" s="1">
        <v>1.0318099999999999</v>
      </c>
      <c r="N11" s="3">
        <f t="shared" si="1"/>
        <v>472.70499999999998</v>
      </c>
      <c r="O11" s="21">
        <f t="shared" si="2"/>
        <v>48857.229404234946</v>
      </c>
      <c r="P11" s="3">
        <f t="shared" si="3"/>
        <v>472.74900000000002</v>
      </c>
      <c r="Q11" s="17">
        <f t="shared" si="4"/>
        <v>-1.85E-4</v>
      </c>
      <c r="R11" s="3">
        <f t="shared" si="5"/>
        <v>473.17099999999999</v>
      </c>
      <c r="S11" s="24">
        <f t="shared" si="5"/>
        <v>0.78895000000000004</v>
      </c>
      <c r="T11" s="3">
        <f t="shared" si="5"/>
        <v>473.64499999999998</v>
      </c>
      <c r="U11" s="24">
        <f t="shared" si="5"/>
        <v>1.0318099999999999</v>
      </c>
      <c r="V11" s="22">
        <f t="shared" si="6"/>
        <v>1.0038660540775766</v>
      </c>
    </row>
    <row r="12" spans="1:22" x14ac:dyDescent="0.6">
      <c r="B12" s="2"/>
      <c r="C12" s="1"/>
      <c r="D12" s="2">
        <v>571.73900000000003</v>
      </c>
      <c r="E12" s="35">
        <v>3.4795300000000002E-5</v>
      </c>
      <c r="F12" s="2">
        <v>573.72299999999996</v>
      </c>
      <c r="G12" s="71">
        <v>-2.2382399999999999E-4</v>
      </c>
      <c r="H12" s="2">
        <v>573.17100000000005</v>
      </c>
      <c r="I12" s="1">
        <v>0.702762</v>
      </c>
      <c r="J12" s="48">
        <v>572.16700000000003</v>
      </c>
      <c r="K12" s="48">
        <v>1.1957</v>
      </c>
      <c r="N12" s="3">
        <f t="shared" si="1"/>
        <v>571.73900000000003</v>
      </c>
      <c r="O12" s="21">
        <f t="shared" si="2"/>
        <v>28739.513669949676</v>
      </c>
      <c r="P12" s="3">
        <f t="shared" si="3"/>
        <v>573.72299999999996</v>
      </c>
      <c r="Q12" s="17">
        <f t="shared" si="4"/>
        <v>-2.2382399999999999E-4</v>
      </c>
      <c r="R12" s="3">
        <f t="shared" si="5"/>
        <v>573.17100000000005</v>
      </c>
      <c r="S12" s="24">
        <f t="shared" si="5"/>
        <v>0.702762</v>
      </c>
      <c r="T12" s="3">
        <f t="shared" si="5"/>
        <v>572.16700000000003</v>
      </c>
      <c r="U12" s="24">
        <f t="shared" si="5"/>
        <v>1.1957</v>
      </c>
      <c r="V12" s="22">
        <f t="shared" si="6"/>
        <v>1.1722149510766662</v>
      </c>
    </row>
    <row r="13" spans="1:22" x14ac:dyDescent="0.6">
      <c r="B13" s="2"/>
      <c r="C13" s="1"/>
      <c r="D13" s="2">
        <v>673.18799999999999</v>
      </c>
      <c r="E13" s="35">
        <v>5.3625699999999997E-5</v>
      </c>
      <c r="F13" s="2">
        <v>672.26300000000003</v>
      </c>
      <c r="G13" s="71">
        <v>-2.4764699999999998E-4</v>
      </c>
      <c r="H13" s="2">
        <v>671.95100000000002</v>
      </c>
      <c r="I13" s="1">
        <v>0.66298299999999999</v>
      </c>
      <c r="J13" s="2">
        <v>671.92100000000005</v>
      </c>
      <c r="K13" s="1">
        <v>1.1696299999999999</v>
      </c>
      <c r="N13" s="3">
        <f t="shared" si="1"/>
        <v>673.18799999999999</v>
      </c>
      <c r="O13" s="21">
        <f t="shared" si="2"/>
        <v>18647.775227176524</v>
      </c>
      <c r="P13" s="3">
        <f t="shared" si="3"/>
        <v>672.26300000000003</v>
      </c>
      <c r="Q13" s="17">
        <f t="shared" si="4"/>
        <v>-2.4764699999999998E-4</v>
      </c>
      <c r="R13" s="3">
        <f t="shared" si="5"/>
        <v>671.95100000000002</v>
      </c>
      <c r="S13" s="24">
        <f t="shared" si="5"/>
        <v>0.66298299999999999</v>
      </c>
      <c r="T13" s="3">
        <f t="shared" si="5"/>
        <v>671.92100000000005</v>
      </c>
      <c r="U13" s="24">
        <f t="shared" si="5"/>
        <v>1.1696299999999999</v>
      </c>
      <c r="V13" s="22">
        <f t="shared" si="6"/>
        <v>1.1590681990990896</v>
      </c>
    </row>
    <row r="14" spans="1:22" x14ac:dyDescent="0.6">
      <c r="B14" s="2"/>
      <c r="C14" s="1"/>
      <c r="D14" s="48">
        <v>772.22199999999998</v>
      </c>
      <c r="E14" s="53">
        <v>7.4093599999999998E-5</v>
      </c>
      <c r="F14" s="48">
        <v>773.23599999999999</v>
      </c>
      <c r="G14" s="73">
        <v>-2.58235E-4</v>
      </c>
      <c r="H14" s="48">
        <v>773.17100000000005</v>
      </c>
      <c r="I14" s="48">
        <v>0.64640900000000001</v>
      </c>
      <c r="J14" s="48">
        <v>772.90599999999995</v>
      </c>
      <c r="K14" s="48">
        <v>1.0951299999999999</v>
      </c>
      <c r="N14" s="3">
        <f t="shared" si="1"/>
        <v>772.22199999999998</v>
      </c>
      <c r="O14" s="21">
        <f t="shared" si="2"/>
        <v>13496.442337799755</v>
      </c>
      <c r="P14" s="3">
        <f t="shared" si="3"/>
        <v>773.23599999999999</v>
      </c>
      <c r="Q14" s="17">
        <f t="shared" si="4"/>
        <v>-2.58235E-4</v>
      </c>
      <c r="R14" s="3">
        <f t="shared" si="5"/>
        <v>773.17100000000005</v>
      </c>
      <c r="S14" s="24">
        <f t="shared" si="5"/>
        <v>0.64640900000000001</v>
      </c>
      <c r="T14" s="3">
        <f t="shared" si="5"/>
        <v>772.90599999999995</v>
      </c>
      <c r="U14" s="24">
        <f t="shared" si="5"/>
        <v>1.0951299999999999</v>
      </c>
      <c r="V14" s="22">
        <f t="shared" si="6"/>
        <v>1.0761400540361279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W17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1.937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321.83199999999999</v>
      </c>
      <c r="C9" s="47">
        <v>6.3348399999999998</v>
      </c>
      <c r="D9" s="3"/>
      <c r="E9" s="4"/>
      <c r="F9" s="47">
        <v>323.57100000000003</v>
      </c>
      <c r="G9" s="47">
        <v>-398.97899999999998</v>
      </c>
      <c r="H9" s="47">
        <v>327.02699999999999</v>
      </c>
      <c r="I9" s="47">
        <v>1.1773400000000001</v>
      </c>
      <c r="J9" s="47">
        <v>327.18700000000001</v>
      </c>
      <c r="K9" s="47">
        <v>5.4746200000000002E-2</v>
      </c>
      <c r="N9" s="3">
        <f>B9</f>
        <v>321.83199999999999</v>
      </c>
      <c r="O9" s="21">
        <f>C9*100</f>
        <v>633.48399999999992</v>
      </c>
      <c r="P9" s="3">
        <f>F9</f>
        <v>323.57100000000003</v>
      </c>
      <c r="Q9" s="17">
        <f>G9*0.000001</f>
        <v>-3.9897899999999999E-4</v>
      </c>
      <c r="R9" s="3">
        <f>H9</f>
        <v>327.02699999999999</v>
      </c>
      <c r="S9" s="24">
        <f>I9</f>
        <v>1.1773400000000001</v>
      </c>
      <c r="T9" s="3">
        <f>J9</f>
        <v>327.18700000000001</v>
      </c>
      <c r="U9" s="24">
        <f>K9</f>
        <v>5.4746200000000002E-2</v>
      </c>
      <c r="V9" s="74">
        <f>((O9*(Q9)^2)/S9)*T9</f>
        <v>2.802398330490519E-2</v>
      </c>
      <c r="W9" s="75">
        <f>U9/V9-1</f>
        <v>0.95354812356091712</v>
      </c>
    </row>
    <row r="10" spans="1:23" x14ac:dyDescent="0.6">
      <c r="B10" s="3">
        <v>372.51499999999999</v>
      </c>
      <c r="C10" s="4">
        <v>21.380099999999999</v>
      </c>
      <c r="D10" s="3"/>
      <c r="E10" s="4"/>
      <c r="F10" s="3">
        <v>372.791</v>
      </c>
      <c r="G10" s="4">
        <v>-344.267</v>
      </c>
      <c r="H10" s="3">
        <v>371.04199999999997</v>
      </c>
      <c r="I10" s="4">
        <v>0.98226599999999997</v>
      </c>
      <c r="J10" s="3">
        <v>370.44299999999998</v>
      </c>
      <c r="K10" s="4">
        <v>0.13007199999999999</v>
      </c>
      <c r="N10" s="3">
        <f t="shared" ref="N10:N17" si="0">B10</f>
        <v>372.51499999999999</v>
      </c>
      <c r="O10" s="21">
        <f t="shared" ref="O10:O17" si="1">C10*100</f>
        <v>2138.0099999999998</v>
      </c>
      <c r="P10" s="3">
        <f t="shared" ref="P10:P17" si="2">F10</f>
        <v>372.791</v>
      </c>
      <c r="Q10" s="17">
        <f t="shared" ref="Q10:Q17" si="3">G10*0.000001</f>
        <v>-3.4426699999999999E-4</v>
      </c>
      <c r="R10" s="3">
        <f t="shared" ref="R10:U17" si="4">H10</f>
        <v>371.04199999999997</v>
      </c>
      <c r="S10" s="24">
        <f t="shared" si="4"/>
        <v>0.98226599999999997</v>
      </c>
      <c r="T10" s="3">
        <f t="shared" si="4"/>
        <v>370.44299999999998</v>
      </c>
      <c r="U10" s="24">
        <f t="shared" si="4"/>
        <v>0.13007199999999999</v>
      </c>
      <c r="V10" s="74">
        <f t="shared" ref="V10:V17" si="5">((O10*(Q10)^2)/S10)*T10</f>
        <v>9.5563666319601184E-2</v>
      </c>
      <c r="W10" s="75">
        <f t="shared" ref="W10:W17" si="6">U10/V10-1</f>
        <v>0.36110307410129949</v>
      </c>
    </row>
    <row r="11" spans="1:23" x14ac:dyDescent="0.6">
      <c r="B11" s="2">
        <v>422.41699999999997</v>
      </c>
      <c r="C11" s="1">
        <v>44.343899999999998</v>
      </c>
      <c r="D11" s="2"/>
      <c r="E11" s="1"/>
      <c r="F11" s="2">
        <v>424.29399999999998</v>
      </c>
      <c r="G11" s="1">
        <v>-321.25</v>
      </c>
      <c r="H11" s="2">
        <v>425.09699999999998</v>
      </c>
      <c r="I11" s="1">
        <v>0.923153</v>
      </c>
      <c r="J11" s="2">
        <v>426.04700000000003</v>
      </c>
      <c r="K11" s="1">
        <v>0.26342500000000002</v>
      </c>
      <c r="N11" s="3">
        <f t="shared" si="0"/>
        <v>422.41699999999997</v>
      </c>
      <c r="O11" s="21">
        <f t="shared" si="1"/>
        <v>4434.3899999999994</v>
      </c>
      <c r="P11" s="3">
        <f t="shared" si="2"/>
        <v>424.29399999999998</v>
      </c>
      <c r="Q11" s="17">
        <f t="shared" si="3"/>
        <v>-3.2124999999999998E-4</v>
      </c>
      <c r="R11" s="3">
        <f t="shared" si="4"/>
        <v>425.09699999999998</v>
      </c>
      <c r="S11" s="24">
        <f t="shared" si="4"/>
        <v>0.923153</v>
      </c>
      <c r="T11" s="3">
        <f t="shared" si="4"/>
        <v>426.04700000000003</v>
      </c>
      <c r="U11" s="24">
        <f t="shared" si="4"/>
        <v>0.26342500000000002</v>
      </c>
      <c r="V11" s="74">
        <f t="shared" si="5"/>
        <v>0.21120489775773918</v>
      </c>
      <c r="W11" s="75">
        <f t="shared" si="6"/>
        <v>0.24724853825198445</v>
      </c>
    </row>
    <row r="12" spans="1:23" x14ac:dyDescent="0.6">
      <c r="B12" s="2">
        <v>473.09899999999999</v>
      </c>
      <c r="C12" s="1">
        <v>80.769199999999998</v>
      </c>
      <c r="D12" s="2"/>
      <c r="E12" s="1"/>
      <c r="F12" s="2">
        <v>471.10899999999998</v>
      </c>
      <c r="G12" s="1">
        <v>-303.36399999999998</v>
      </c>
      <c r="H12" s="2">
        <v>469.88400000000001</v>
      </c>
      <c r="I12" s="1">
        <v>0.852217</v>
      </c>
      <c r="J12" s="2">
        <v>471.12400000000002</v>
      </c>
      <c r="K12" s="1">
        <v>0.45461000000000001</v>
      </c>
      <c r="N12" s="3">
        <f t="shared" si="0"/>
        <v>473.09899999999999</v>
      </c>
      <c r="O12" s="21">
        <f t="shared" si="1"/>
        <v>8076.92</v>
      </c>
      <c r="P12" s="3">
        <f t="shared" si="2"/>
        <v>471.10899999999998</v>
      </c>
      <c r="Q12" s="17">
        <f t="shared" si="3"/>
        <v>-3.0336399999999998E-4</v>
      </c>
      <c r="R12" s="3">
        <f t="shared" si="4"/>
        <v>469.88400000000001</v>
      </c>
      <c r="S12" s="24">
        <f t="shared" si="4"/>
        <v>0.852217</v>
      </c>
      <c r="T12" s="3">
        <f t="shared" si="4"/>
        <v>471.12400000000002</v>
      </c>
      <c r="U12" s="24">
        <f t="shared" si="4"/>
        <v>0.45461000000000001</v>
      </c>
      <c r="V12" s="74">
        <f t="shared" si="5"/>
        <v>0.41092153415260807</v>
      </c>
      <c r="W12" s="75">
        <f t="shared" si="6"/>
        <v>0.1063182681274788</v>
      </c>
    </row>
    <row r="13" spans="1:23" x14ac:dyDescent="0.6">
      <c r="B13" s="2">
        <v>521.44299999999998</v>
      </c>
      <c r="C13" s="1">
        <v>114.819</v>
      </c>
      <c r="D13" s="2"/>
      <c r="E13" s="1"/>
      <c r="F13" s="2">
        <v>521.81600000000003</v>
      </c>
      <c r="G13" s="1">
        <v>-289.76799999999997</v>
      </c>
      <c r="H13" s="2">
        <v>520.077</v>
      </c>
      <c r="I13" s="1">
        <v>0.80492600000000003</v>
      </c>
      <c r="J13" s="2">
        <v>521.75400000000002</v>
      </c>
      <c r="K13" s="1">
        <v>0.69013599999999997</v>
      </c>
      <c r="N13" s="3">
        <f t="shared" si="0"/>
        <v>521.44299999999998</v>
      </c>
      <c r="O13" s="21">
        <f t="shared" si="1"/>
        <v>11481.9</v>
      </c>
      <c r="P13" s="3">
        <f t="shared" si="2"/>
        <v>521.81600000000003</v>
      </c>
      <c r="Q13" s="17">
        <f t="shared" si="3"/>
        <v>-2.8976799999999998E-4</v>
      </c>
      <c r="R13" s="3">
        <f t="shared" si="4"/>
        <v>520.077</v>
      </c>
      <c r="S13" s="24">
        <f t="shared" si="4"/>
        <v>0.80492600000000003</v>
      </c>
      <c r="T13" s="3">
        <f t="shared" si="4"/>
        <v>521.75400000000002</v>
      </c>
      <c r="U13" s="24">
        <f t="shared" si="4"/>
        <v>0.69013599999999997</v>
      </c>
      <c r="V13" s="74">
        <f t="shared" si="5"/>
        <v>0.62492002013781855</v>
      </c>
      <c r="W13" s="75">
        <f t="shared" si="6"/>
        <v>0.10435892235905464</v>
      </c>
    </row>
    <row r="14" spans="1:23" x14ac:dyDescent="0.6">
      <c r="B14" s="2">
        <v>571.34500000000003</v>
      </c>
      <c r="C14" s="1">
        <v>155.995</v>
      </c>
      <c r="D14" s="2"/>
      <c r="E14" s="1"/>
      <c r="F14" s="2">
        <v>573.30899999999997</v>
      </c>
      <c r="G14" s="1">
        <v>-271.89100000000002</v>
      </c>
      <c r="H14" s="2">
        <v>569.49800000000005</v>
      </c>
      <c r="I14" s="1">
        <v>0.781281</v>
      </c>
      <c r="J14" s="2">
        <v>570.53099999999995</v>
      </c>
      <c r="K14" s="1">
        <v>0.91883099999999995</v>
      </c>
      <c r="N14" s="3">
        <f t="shared" si="0"/>
        <v>571.34500000000003</v>
      </c>
      <c r="O14" s="21">
        <f t="shared" si="1"/>
        <v>15599.5</v>
      </c>
      <c r="P14" s="3">
        <f t="shared" si="2"/>
        <v>573.30899999999997</v>
      </c>
      <c r="Q14" s="17">
        <f t="shared" si="3"/>
        <v>-2.7189100000000002E-4</v>
      </c>
      <c r="R14" s="3">
        <f t="shared" si="4"/>
        <v>569.49800000000005</v>
      </c>
      <c r="S14" s="24">
        <f t="shared" si="4"/>
        <v>0.781281</v>
      </c>
      <c r="T14" s="3">
        <f t="shared" si="4"/>
        <v>570.53099999999995</v>
      </c>
      <c r="U14" s="24">
        <f t="shared" si="4"/>
        <v>0.91883099999999995</v>
      </c>
      <c r="V14" s="74">
        <f t="shared" si="5"/>
        <v>0.84211679052643773</v>
      </c>
      <c r="W14" s="75">
        <f t="shared" si="6"/>
        <v>9.1096876747470468E-2</v>
      </c>
    </row>
    <row r="15" spans="1:23" x14ac:dyDescent="0.6">
      <c r="B15" s="2">
        <v>621.24800000000005</v>
      </c>
      <c r="C15" s="1">
        <v>199.548</v>
      </c>
      <c r="D15" s="2"/>
      <c r="E15" s="1"/>
      <c r="F15" s="2">
        <v>622.46500000000003</v>
      </c>
      <c r="G15" s="1">
        <v>-253.15199999999999</v>
      </c>
      <c r="H15" s="2">
        <v>620.46299999999997</v>
      </c>
      <c r="I15" s="1">
        <v>0.77536899999999997</v>
      </c>
      <c r="J15" s="2">
        <v>619.28899999999999</v>
      </c>
      <c r="K15" s="1">
        <v>1.2122599999999999</v>
      </c>
      <c r="N15" s="3">
        <f t="shared" si="0"/>
        <v>621.24800000000005</v>
      </c>
      <c r="O15" s="21">
        <f t="shared" si="1"/>
        <v>19954.8</v>
      </c>
      <c r="P15" s="3">
        <f t="shared" si="2"/>
        <v>622.46500000000003</v>
      </c>
      <c r="Q15" s="17">
        <f t="shared" si="3"/>
        <v>-2.5315199999999998E-4</v>
      </c>
      <c r="R15" s="3">
        <f t="shared" si="4"/>
        <v>620.46299999999997</v>
      </c>
      <c r="S15" s="24">
        <f t="shared" si="4"/>
        <v>0.77536899999999997</v>
      </c>
      <c r="T15" s="3">
        <f t="shared" si="4"/>
        <v>619.28899999999999</v>
      </c>
      <c r="U15" s="24">
        <f t="shared" si="4"/>
        <v>1.2122599999999999</v>
      </c>
      <c r="V15" s="74">
        <f t="shared" si="5"/>
        <v>1.021398080900294</v>
      </c>
      <c r="W15" s="75">
        <f t="shared" si="6"/>
        <v>0.18686340092931619</v>
      </c>
    </row>
    <row r="16" spans="1:23" x14ac:dyDescent="0.6">
      <c r="B16" s="2">
        <v>670.37</v>
      </c>
      <c r="C16" s="1">
        <v>246.267</v>
      </c>
      <c r="D16" s="2"/>
      <c r="E16" s="1"/>
      <c r="F16" s="2">
        <v>670.83900000000006</v>
      </c>
      <c r="G16" s="1">
        <v>-236.125</v>
      </c>
      <c r="H16" s="2">
        <v>668.34</v>
      </c>
      <c r="I16" s="1">
        <v>0.74581299999999995</v>
      </c>
      <c r="J16" s="2">
        <v>669.30799999999999</v>
      </c>
      <c r="K16" s="1">
        <v>1.4205300000000001</v>
      </c>
      <c r="N16" s="3">
        <f t="shared" si="0"/>
        <v>670.37</v>
      </c>
      <c r="O16" s="21">
        <f t="shared" si="1"/>
        <v>24626.7</v>
      </c>
      <c r="P16" s="3">
        <f t="shared" si="2"/>
        <v>670.83900000000006</v>
      </c>
      <c r="Q16" s="17">
        <f t="shared" si="3"/>
        <v>-2.3612499999999998E-4</v>
      </c>
      <c r="R16" s="3">
        <f t="shared" si="4"/>
        <v>668.34</v>
      </c>
      <c r="S16" s="24">
        <f t="shared" si="4"/>
        <v>0.74581299999999995</v>
      </c>
      <c r="T16" s="3">
        <f t="shared" si="4"/>
        <v>669.30799999999999</v>
      </c>
      <c r="U16" s="24">
        <f t="shared" si="4"/>
        <v>1.4205300000000001</v>
      </c>
      <c r="V16" s="74">
        <f t="shared" si="5"/>
        <v>1.232214254875964</v>
      </c>
      <c r="W16" s="75">
        <f t="shared" si="6"/>
        <v>0.15282711133949034</v>
      </c>
    </row>
    <row r="17" spans="2:23" x14ac:dyDescent="0.6">
      <c r="B17" s="48">
        <v>719.49300000000005</v>
      </c>
      <c r="C17" s="48">
        <v>318.32600000000002</v>
      </c>
      <c r="D17" s="2"/>
      <c r="E17" s="1"/>
      <c r="F17" s="48">
        <v>718.41099999999994</v>
      </c>
      <c r="G17" s="48">
        <v>-231.08799999999999</v>
      </c>
      <c r="H17" s="48">
        <v>720.077</v>
      </c>
      <c r="I17" s="48">
        <v>0.74581299999999995</v>
      </c>
      <c r="J17" s="48">
        <v>720.58900000000006</v>
      </c>
      <c r="K17" s="48">
        <v>1.53681</v>
      </c>
      <c r="N17" s="3">
        <f t="shared" si="0"/>
        <v>719.49300000000005</v>
      </c>
      <c r="O17" s="21">
        <f t="shared" si="1"/>
        <v>31832.600000000002</v>
      </c>
      <c r="P17" s="3">
        <f t="shared" si="2"/>
        <v>718.41099999999994</v>
      </c>
      <c r="Q17" s="17">
        <f t="shared" si="3"/>
        <v>-2.3108799999999998E-4</v>
      </c>
      <c r="R17" s="3">
        <f t="shared" si="4"/>
        <v>720.077</v>
      </c>
      <c r="S17" s="24">
        <f t="shared" si="4"/>
        <v>0.74581299999999995</v>
      </c>
      <c r="T17" s="3">
        <f t="shared" si="4"/>
        <v>720.58900000000006</v>
      </c>
      <c r="U17" s="24">
        <f t="shared" si="4"/>
        <v>1.53681</v>
      </c>
      <c r="V17" s="74">
        <f t="shared" si="5"/>
        <v>1.6424213390796183</v>
      </c>
      <c r="W17" s="75">
        <f t="shared" si="6"/>
        <v>-6.4302220487953976E-2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299.48599999999999</v>
      </c>
      <c r="C9" s="47">
        <v>2089.21</v>
      </c>
      <c r="D9" s="3"/>
      <c r="E9" s="4"/>
      <c r="F9" s="47">
        <v>299.85399999999998</v>
      </c>
      <c r="G9" s="47">
        <v>98.373999999999995</v>
      </c>
      <c r="H9" s="47">
        <v>300.334</v>
      </c>
      <c r="I9" s="47">
        <v>3.48265</v>
      </c>
      <c r="J9" s="47">
        <v>299.87099999999998</v>
      </c>
      <c r="K9" s="47">
        <v>0.172234</v>
      </c>
      <c r="N9" s="3">
        <f>B9</f>
        <v>299.48599999999999</v>
      </c>
      <c r="O9" s="21">
        <f>C9*100</f>
        <v>208921</v>
      </c>
      <c r="P9" s="3">
        <f>F9</f>
        <v>299.85399999999998</v>
      </c>
      <c r="Q9" s="17">
        <f>G9*0.000001</f>
        <v>9.837399999999999E-5</v>
      </c>
      <c r="R9" s="3">
        <f>H9</f>
        <v>300.334</v>
      </c>
      <c r="S9" s="24">
        <f>I9</f>
        <v>3.48265</v>
      </c>
      <c r="T9" s="3">
        <f>J9</f>
        <v>299.87099999999998</v>
      </c>
      <c r="U9" s="24">
        <f>K9</f>
        <v>0.172234</v>
      </c>
      <c r="V9" s="22">
        <f>((O9*(Q9)^2)/S9)*T9</f>
        <v>0.17408742212505657</v>
      </c>
    </row>
    <row r="10" spans="1:22" x14ac:dyDescent="0.6">
      <c r="B10" s="3">
        <v>350.30700000000002</v>
      </c>
      <c r="C10" s="4">
        <v>1708.28</v>
      </c>
      <c r="D10" s="3"/>
      <c r="E10" s="4"/>
      <c r="F10" s="3">
        <v>349.86200000000002</v>
      </c>
      <c r="G10" s="4">
        <v>107.121</v>
      </c>
      <c r="H10" s="3">
        <v>350.12</v>
      </c>
      <c r="I10" s="4">
        <v>3.2625500000000001</v>
      </c>
      <c r="J10" s="3">
        <v>350.36200000000002</v>
      </c>
      <c r="K10" s="4">
        <v>0.208563</v>
      </c>
      <c r="N10" s="3">
        <f t="shared" ref="N10:N14" si="0">B10</f>
        <v>350.30700000000002</v>
      </c>
      <c r="O10" s="21">
        <f t="shared" ref="O10:O14" si="1">C10*100</f>
        <v>170828</v>
      </c>
      <c r="P10" s="3">
        <f t="shared" ref="P10:P14" si="2">F10</f>
        <v>349.86200000000002</v>
      </c>
      <c r="Q10" s="17">
        <f t="shared" ref="Q10:Q14" si="3">G10*0.000001</f>
        <v>1.0712099999999999E-4</v>
      </c>
      <c r="R10" s="3">
        <f t="shared" ref="R10:U14" si="4">H10</f>
        <v>350.12</v>
      </c>
      <c r="S10" s="24">
        <f t="shared" si="4"/>
        <v>3.2625500000000001</v>
      </c>
      <c r="T10" s="3">
        <f t="shared" si="4"/>
        <v>350.36200000000002</v>
      </c>
      <c r="U10" s="24">
        <f t="shared" si="4"/>
        <v>0.208563</v>
      </c>
      <c r="V10" s="22">
        <f t="shared" ref="V10:V14" si="5">((O10*(Q10)^2)/S10)*T10</f>
        <v>0.21050776171542054</v>
      </c>
    </row>
    <row r="11" spans="1:22" x14ac:dyDescent="0.6">
      <c r="B11" s="2">
        <v>399.90600000000001</v>
      </c>
      <c r="C11" s="1">
        <v>1472.28</v>
      </c>
      <c r="D11" s="2"/>
      <c r="E11" s="1"/>
      <c r="F11" s="2">
        <v>399.87299999999999</v>
      </c>
      <c r="G11" s="1">
        <v>116.134</v>
      </c>
      <c r="H11" s="2">
        <v>399.93099999999998</v>
      </c>
      <c r="I11" s="1">
        <v>3.0838399999999999</v>
      </c>
      <c r="J11" s="2">
        <v>399.23500000000001</v>
      </c>
      <c r="K11" s="1">
        <v>0.25874799999999998</v>
      </c>
      <c r="N11" s="3">
        <f t="shared" si="0"/>
        <v>399.90600000000001</v>
      </c>
      <c r="O11" s="21">
        <f t="shared" si="1"/>
        <v>147228</v>
      </c>
      <c r="P11" s="3">
        <f t="shared" si="2"/>
        <v>399.87299999999999</v>
      </c>
      <c r="Q11" s="17">
        <f t="shared" si="3"/>
        <v>1.16134E-4</v>
      </c>
      <c r="R11" s="3">
        <f t="shared" si="4"/>
        <v>399.93099999999998</v>
      </c>
      <c r="S11" s="24">
        <f t="shared" si="4"/>
        <v>3.0838399999999999</v>
      </c>
      <c r="T11" s="3">
        <f t="shared" si="4"/>
        <v>399.23500000000001</v>
      </c>
      <c r="U11" s="24">
        <f t="shared" si="4"/>
        <v>0.25874799999999998</v>
      </c>
      <c r="V11" s="22">
        <f t="shared" si="5"/>
        <v>0.25706677692574337</v>
      </c>
    </row>
    <row r="12" spans="1:22" x14ac:dyDescent="0.6">
      <c r="B12" s="2">
        <v>449.524</v>
      </c>
      <c r="C12" s="1">
        <v>1306.1400000000001</v>
      </c>
      <c r="D12" s="2"/>
      <c r="E12" s="1"/>
      <c r="F12" s="2">
        <v>449.90600000000001</v>
      </c>
      <c r="G12" s="1">
        <v>127.148</v>
      </c>
      <c r="H12" s="2">
        <v>449.298</v>
      </c>
      <c r="I12" s="1">
        <v>2.8710399999999998</v>
      </c>
      <c r="J12" s="2">
        <v>448.86599999999999</v>
      </c>
      <c r="K12" s="1">
        <v>0.32973400000000003</v>
      </c>
      <c r="N12" s="3">
        <f t="shared" si="0"/>
        <v>449.524</v>
      </c>
      <c r="O12" s="21">
        <f t="shared" si="1"/>
        <v>130614.00000000001</v>
      </c>
      <c r="P12" s="3">
        <f t="shared" si="2"/>
        <v>449.90600000000001</v>
      </c>
      <c r="Q12" s="17">
        <f t="shared" si="3"/>
        <v>1.27148E-4</v>
      </c>
      <c r="R12" s="3">
        <f t="shared" si="4"/>
        <v>449.298</v>
      </c>
      <c r="S12" s="24">
        <f t="shared" si="4"/>
        <v>2.8710399999999998</v>
      </c>
      <c r="T12" s="3">
        <f t="shared" si="4"/>
        <v>448.86599999999999</v>
      </c>
      <c r="U12" s="24">
        <f t="shared" si="4"/>
        <v>0.32973400000000003</v>
      </c>
      <c r="V12" s="22">
        <f t="shared" si="5"/>
        <v>0.33013096653431684</v>
      </c>
    </row>
    <row r="13" spans="1:22" x14ac:dyDescent="0.6">
      <c r="B13" s="2">
        <v>500.82499999999999</v>
      </c>
      <c r="C13" s="1">
        <v>1139.99</v>
      </c>
      <c r="D13" s="2"/>
      <c r="E13" s="1"/>
      <c r="F13" s="2">
        <v>500.75400000000002</v>
      </c>
      <c r="G13" s="1">
        <v>136.02699999999999</v>
      </c>
      <c r="H13" s="2">
        <v>499.51499999999999</v>
      </c>
      <c r="I13" s="1">
        <v>2.66554</v>
      </c>
      <c r="J13" s="2">
        <v>500.096</v>
      </c>
      <c r="K13" s="1">
        <v>0.39726299999999998</v>
      </c>
      <c r="N13" s="3">
        <f t="shared" si="0"/>
        <v>500.82499999999999</v>
      </c>
      <c r="O13" s="21">
        <f t="shared" si="1"/>
        <v>113999</v>
      </c>
      <c r="P13" s="3">
        <f t="shared" si="2"/>
        <v>500.75400000000002</v>
      </c>
      <c r="Q13" s="17">
        <f t="shared" si="3"/>
        <v>1.3602699999999999E-4</v>
      </c>
      <c r="R13" s="3">
        <f t="shared" si="4"/>
        <v>499.51499999999999</v>
      </c>
      <c r="S13" s="24">
        <f t="shared" si="4"/>
        <v>2.66554</v>
      </c>
      <c r="T13" s="3">
        <f t="shared" si="4"/>
        <v>500.096</v>
      </c>
      <c r="U13" s="24">
        <f t="shared" si="4"/>
        <v>0.39726299999999998</v>
      </c>
      <c r="V13" s="22">
        <f t="shared" si="5"/>
        <v>0.39574866507688061</v>
      </c>
    </row>
    <row r="14" spans="1:22" x14ac:dyDescent="0.6">
      <c r="B14" s="48">
        <v>549.61500000000001</v>
      </c>
      <c r="C14" s="48">
        <v>1023.04</v>
      </c>
      <c r="D14" s="2"/>
      <c r="E14" s="1"/>
      <c r="F14" s="48">
        <v>551.17200000000003</v>
      </c>
      <c r="G14" s="48">
        <v>143.84</v>
      </c>
      <c r="H14" s="48">
        <v>550.149</v>
      </c>
      <c r="I14" s="48">
        <v>2.4478499999999999</v>
      </c>
      <c r="J14" s="48">
        <v>550.10299999999995</v>
      </c>
      <c r="K14" s="48">
        <v>0.48073100000000002</v>
      </c>
      <c r="N14" s="3">
        <f t="shared" si="0"/>
        <v>549.61500000000001</v>
      </c>
      <c r="O14" s="21">
        <f t="shared" si="1"/>
        <v>102304</v>
      </c>
      <c r="P14" s="3">
        <f t="shared" si="2"/>
        <v>551.17200000000003</v>
      </c>
      <c r="Q14" s="17">
        <f t="shared" si="3"/>
        <v>1.4384000000000001E-4</v>
      </c>
      <c r="R14" s="3">
        <f t="shared" si="4"/>
        <v>550.149</v>
      </c>
      <c r="S14" s="24">
        <f t="shared" si="4"/>
        <v>2.4478499999999999</v>
      </c>
      <c r="T14" s="3">
        <f t="shared" si="4"/>
        <v>550.10299999999995</v>
      </c>
      <c r="U14" s="24">
        <f t="shared" si="4"/>
        <v>0.48073100000000002</v>
      </c>
      <c r="V14" s="22">
        <f t="shared" si="5"/>
        <v>0.47567592927522939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0.87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302.30500000000001</v>
      </c>
      <c r="C9" s="47">
        <v>989.09100000000001</v>
      </c>
      <c r="D9" s="3"/>
      <c r="E9" s="4"/>
      <c r="F9" s="47">
        <v>301.71899999999999</v>
      </c>
      <c r="G9" s="47">
        <v>197.66499999999999</v>
      </c>
      <c r="H9" s="47">
        <v>302.22199999999998</v>
      </c>
      <c r="I9" s="47">
        <v>1.0845499999999999</v>
      </c>
      <c r="J9" s="47">
        <v>302.69299999999998</v>
      </c>
      <c r="K9" s="47">
        <v>1.08904</v>
      </c>
      <c r="N9" s="30">
        <f>B9</f>
        <v>302.30500000000001</v>
      </c>
      <c r="O9" s="21">
        <f>C9*100</f>
        <v>98909.1</v>
      </c>
      <c r="P9" s="30">
        <f>F9</f>
        <v>301.71899999999999</v>
      </c>
      <c r="Q9" s="17">
        <f>G9*0.000001</f>
        <v>1.9766499999999997E-4</v>
      </c>
      <c r="R9" s="30">
        <f>H9</f>
        <v>302.22199999999998</v>
      </c>
      <c r="S9" s="24">
        <f>I9</f>
        <v>1.0845499999999999</v>
      </c>
      <c r="T9" s="30">
        <f>J9</f>
        <v>302.69299999999998</v>
      </c>
      <c r="U9" s="24">
        <f>K9</f>
        <v>1.08904</v>
      </c>
      <c r="V9" s="51">
        <f>((O9*(Q9)^2)/S9)*T9</f>
        <v>1.0785706613787471</v>
      </c>
    </row>
    <row r="10" spans="1:22" x14ac:dyDescent="0.6">
      <c r="B10" s="3">
        <v>322.47800000000001</v>
      </c>
      <c r="C10" s="4">
        <v>884.36400000000003</v>
      </c>
      <c r="D10" s="3"/>
      <c r="E10" s="4"/>
      <c r="F10" s="3">
        <v>321.77600000000001</v>
      </c>
      <c r="G10" s="4">
        <v>199.72499999999999</v>
      </c>
      <c r="H10" s="3">
        <v>321.66699999999997</v>
      </c>
      <c r="I10" s="4">
        <v>1.04373</v>
      </c>
      <c r="J10" s="3">
        <v>322.697</v>
      </c>
      <c r="K10" s="4">
        <v>1.0974999999999999</v>
      </c>
      <c r="N10" s="30">
        <f t="shared" ref="N10:N14" si="0">B10</f>
        <v>322.47800000000001</v>
      </c>
      <c r="O10" s="21">
        <f t="shared" ref="O10:O14" si="1">C10*100</f>
        <v>88436.400000000009</v>
      </c>
      <c r="P10" s="30">
        <f t="shared" ref="P10:P14" si="2">F10</f>
        <v>321.77600000000001</v>
      </c>
      <c r="Q10" s="17">
        <f t="shared" ref="Q10:Q14" si="3">G10*0.000001</f>
        <v>1.9972499999999999E-4</v>
      </c>
      <c r="R10" s="30">
        <f t="shared" ref="R10:U14" si="4">H10</f>
        <v>321.66699999999997</v>
      </c>
      <c r="S10" s="24">
        <f t="shared" si="4"/>
        <v>1.04373</v>
      </c>
      <c r="T10" s="30">
        <f t="shared" si="4"/>
        <v>322.697</v>
      </c>
      <c r="U10" s="24">
        <f t="shared" si="4"/>
        <v>1.0974999999999999</v>
      </c>
      <c r="V10" s="51">
        <f t="shared" ref="V10:V14" si="5">((O10*(Q10)^2)/S10)*T10</f>
        <v>1.0906933779077304</v>
      </c>
    </row>
    <row r="11" spans="1:22" x14ac:dyDescent="0.6">
      <c r="B11" s="2">
        <v>364.553</v>
      </c>
      <c r="C11" s="1">
        <v>733.81799999999998</v>
      </c>
      <c r="D11" s="2"/>
      <c r="E11" s="1"/>
      <c r="F11" s="2">
        <v>363.03699999999998</v>
      </c>
      <c r="G11" s="1">
        <v>203.434</v>
      </c>
      <c r="H11" s="2">
        <v>363.88900000000001</v>
      </c>
      <c r="I11" s="1">
        <v>1.02041</v>
      </c>
      <c r="J11" s="2">
        <v>364.35599999999999</v>
      </c>
      <c r="K11" s="1">
        <v>1.0823100000000001</v>
      </c>
      <c r="N11" s="30">
        <f t="shared" si="0"/>
        <v>364.553</v>
      </c>
      <c r="O11" s="21">
        <f t="shared" si="1"/>
        <v>73381.8</v>
      </c>
      <c r="P11" s="30">
        <f t="shared" si="2"/>
        <v>363.03699999999998</v>
      </c>
      <c r="Q11" s="17">
        <f t="shared" si="3"/>
        <v>2.0343399999999998E-4</v>
      </c>
      <c r="R11" s="30">
        <f t="shared" si="4"/>
        <v>363.88900000000001</v>
      </c>
      <c r="S11" s="24">
        <f t="shared" si="4"/>
        <v>1.02041</v>
      </c>
      <c r="T11" s="30">
        <f t="shared" si="4"/>
        <v>364.35599999999999</v>
      </c>
      <c r="U11" s="24">
        <f t="shared" si="4"/>
        <v>1.0823100000000001</v>
      </c>
      <c r="V11" s="51">
        <f t="shared" si="5"/>
        <v>1.0843928789168769</v>
      </c>
    </row>
    <row r="12" spans="1:22" x14ac:dyDescent="0.6">
      <c r="B12" s="2">
        <v>405.47500000000002</v>
      </c>
      <c r="C12" s="1">
        <v>622.54499999999996</v>
      </c>
      <c r="D12" s="2"/>
      <c r="E12" s="1"/>
      <c r="F12" s="2">
        <v>404.298</v>
      </c>
      <c r="G12" s="1">
        <v>202.19800000000001</v>
      </c>
      <c r="H12" s="2">
        <v>403.33300000000003</v>
      </c>
      <c r="I12" s="1">
        <v>1.04373</v>
      </c>
      <c r="J12" s="2">
        <v>405.96800000000002</v>
      </c>
      <c r="K12" s="1">
        <v>0.97966500000000001</v>
      </c>
      <c r="N12" s="30">
        <f t="shared" si="0"/>
        <v>405.47500000000002</v>
      </c>
      <c r="O12" s="21">
        <f t="shared" si="1"/>
        <v>62254.499999999993</v>
      </c>
      <c r="P12" s="30">
        <f t="shared" si="2"/>
        <v>404.298</v>
      </c>
      <c r="Q12" s="17">
        <f t="shared" si="3"/>
        <v>2.02198E-4</v>
      </c>
      <c r="R12" s="30">
        <f t="shared" si="4"/>
        <v>403.33300000000003</v>
      </c>
      <c r="S12" s="24">
        <f t="shared" si="4"/>
        <v>1.04373</v>
      </c>
      <c r="T12" s="30">
        <f t="shared" si="4"/>
        <v>405.96800000000002</v>
      </c>
      <c r="U12" s="24">
        <f t="shared" si="4"/>
        <v>0.97966500000000001</v>
      </c>
      <c r="V12" s="51">
        <f t="shared" si="5"/>
        <v>0.98998381849888839</v>
      </c>
    </row>
    <row r="13" spans="1:22" x14ac:dyDescent="0.6">
      <c r="B13" s="2">
        <v>447.55</v>
      </c>
      <c r="C13" s="1">
        <v>544</v>
      </c>
      <c r="D13" s="2"/>
      <c r="E13" s="1"/>
      <c r="F13" s="2">
        <v>445.55900000000003</v>
      </c>
      <c r="G13" s="1">
        <v>193.95599999999999</v>
      </c>
      <c r="H13" s="2">
        <v>446.11099999999999</v>
      </c>
      <c r="I13" s="1">
        <v>1.1253599999999999</v>
      </c>
      <c r="J13" s="2">
        <v>446.99599999999998</v>
      </c>
      <c r="K13" s="1">
        <v>0.821631</v>
      </c>
      <c r="N13" s="30">
        <f t="shared" si="0"/>
        <v>447.55</v>
      </c>
      <c r="O13" s="21">
        <f t="shared" si="1"/>
        <v>54400</v>
      </c>
      <c r="P13" s="30">
        <f t="shared" si="2"/>
        <v>445.55900000000003</v>
      </c>
      <c r="Q13" s="17">
        <f t="shared" si="3"/>
        <v>1.9395599999999998E-4</v>
      </c>
      <c r="R13" s="30">
        <f t="shared" si="4"/>
        <v>446.11099999999999</v>
      </c>
      <c r="S13" s="24">
        <f t="shared" si="4"/>
        <v>1.1253599999999999</v>
      </c>
      <c r="T13" s="30">
        <f t="shared" si="4"/>
        <v>446.99599999999998</v>
      </c>
      <c r="U13" s="24">
        <f t="shared" si="4"/>
        <v>0.821631</v>
      </c>
      <c r="V13" s="51">
        <f t="shared" si="5"/>
        <v>0.81286327005453429</v>
      </c>
    </row>
    <row r="14" spans="1:22" x14ac:dyDescent="0.6">
      <c r="B14" s="48">
        <v>487.32</v>
      </c>
      <c r="C14" s="48">
        <v>496</v>
      </c>
      <c r="D14" s="2"/>
      <c r="E14" s="1"/>
      <c r="F14" s="48">
        <v>483.95400000000001</v>
      </c>
      <c r="G14" s="48">
        <v>169.643</v>
      </c>
      <c r="H14" s="48">
        <v>486.11099999999999</v>
      </c>
      <c r="I14" s="48">
        <v>1.2536400000000001</v>
      </c>
      <c r="J14" s="48">
        <v>486.858</v>
      </c>
      <c r="K14" s="48">
        <v>0.56157299999999999</v>
      </c>
      <c r="N14" s="30">
        <f t="shared" si="0"/>
        <v>487.32</v>
      </c>
      <c r="O14" s="21">
        <f t="shared" si="1"/>
        <v>49600</v>
      </c>
      <c r="P14" s="30">
        <f t="shared" si="2"/>
        <v>483.95400000000001</v>
      </c>
      <c r="Q14" s="17">
        <f t="shared" si="3"/>
        <v>1.69643E-4</v>
      </c>
      <c r="R14" s="30">
        <f t="shared" si="4"/>
        <v>486.11099999999999</v>
      </c>
      <c r="S14" s="24">
        <f t="shared" si="4"/>
        <v>1.2536400000000001</v>
      </c>
      <c r="T14" s="30">
        <f t="shared" si="4"/>
        <v>486.858</v>
      </c>
      <c r="U14" s="24">
        <f t="shared" si="4"/>
        <v>0.56157299999999999</v>
      </c>
      <c r="V14" s="51">
        <f t="shared" si="5"/>
        <v>0.5543487013066366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W1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299.38299999999998</v>
      </c>
      <c r="C9" s="47">
        <v>1413.35</v>
      </c>
      <c r="D9" s="3"/>
      <c r="E9" s="4"/>
      <c r="F9" s="47">
        <v>298.029</v>
      </c>
      <c r="G9" s="47">
        <v>82.368899999999996</v>
      </c>
      <c r="H9" s="47">
        <v>296.40100000000001</v>
      </c>
      <c r="I9" s="47">
        <v>2.2407300000000001</v>
      </c>
      <c r="J9" s="3">
        <v>299.04899999999998</v>
      </c>
      <c r="K9" s="4">
        <v>0.12166299999999999</v>
      </c>
      <c r="N9" s="3">
        <f>B9</f>
        <v>299.38299999999998</v>
      </c>
      <c r="O9" s="21">
        <f>C9*100</f>
        <v>141335</v>
      </c>
      <c r="P9" s="3">
        <f>F9</f>
        <v>298.029</v>
      </c>
      <c r="Q9" s="17">
        <f>G9*0.000001</f>
        <v>8.236889999999999E-5</v>
      </c>
      <c r="R9" s="3">
        <f>H9</f>
        <v>296.40100000000001</v>
      </c>
      <c r="S9" s="24">
        <f>I9</f>
        <v>2.2407300000000001</v>
      </c>
      <c r="T9" s="3">
        <f>J9</f>
        <v>299.04899999999998</v>
      </c>
      <c r="U9" s="24">
        <f>K9</f>
        <v>0.12166299999999999</v>
      </c>
      <c r="V9" s="51">
        <f>((O9*(Q9)^2)/S9)*T9</f>
        <v>0.12797616195992081</v>
      </c>
      <c r="W9" s="75">
        <f>U9/V9-1</f>
        <v>-4.9330764911499347E-2</v>
      </c>
    </row>
    <row r="10" spans="1:23" x14ac:dyDescent="0.6">
      <c r="B10" s="3">
        <v>318.892</v>
      </c>
      <c r="C10" s="4">
        <v>1227.3800000000001</v>
      </c>
      <c r="D10" s="3"/>
      <c r="E10" s="4"/>
      <c r="F10" s="3">
        <v>319.63600000000002</v>
      </c>
      <c r="G10" s="4">
        <v>100.717</v>
      </c>
      <c r="H10" s="3">
        <v>325.15100000000001</v>
      </c>
      <c r="I10" s="4">
        <v>2.0675699999999999</v>
      </c>
      <c r="J10" s="3">
        <v>322.64800000000002</v>
      </c>
      <c r="K10" s="4">
        <v>0.17891000000000001</v>
      </c>
      <c r="N10" s="3">
        <f t="shared" ref="N10:N19" si="0">B10</f>
        <v>318.892</v>
      </c>
      <c r="O10" s="21">
        <f t="shared" ref="O10:O19" si="1">C10*100</f>
        <v>122738.00000000001</v>
      </c>
      <c r="P10" s="3">
        <f t="shared" ref="P10:P19" si="2">F10</f>
        <v>319.63600000000002</v>
      </c>
      <c r="Q10" s="17">
        <f t="shared" ref="Q10:Q19" si="3">G10*0.000001</f>
        <v>1.0071699999999999E-4</v>
      </c>
      <c r="R10" s="3">
        <f t="shared" ref="R10:U19" si="4">H10</f>
        <v>325.15100000000001</v>
      </c>
      <c r="S10" s="24">
        <f t="shared" si="4"/>
        <v>2.0675699999999999</v>
      </c>
      <c r="T10" s="3">
        <f t="shared" si="4"/>
        <v>322.64800000000002</v>
      </c>
      <c r="U10" s="24">
        <f t="shared" si="4"/>
        <v>0.17891000000000001</v>
      </c>
      <c r="V10" s="51">
        <f t="shared" ref="V10:V19" si="5">((O10*(Q10)^2)/S10)*T10</f>
        <v>0.19429130262874819</v>
      </c>
      <c r="W10" s="75">
        <f t="shared" ref="W10:W19" si="6">U10/V10-1</f>
        <v>-7.9166192313501416E-2</v>
      </c>
    </row>
    <row r="11" spans="1:23" x14ac:dyDescent="0.6">
      <c r="B11" s="2">
        <v>366.08600000000001</v>
      </c>
      <c r="C11" s="1">
        <v>865.06100000000004</v>
      </c>
      <c r="D11" s="2"/>
      <c r="E11" s="1"/>
      <c r="F11" s="2">
        <v>370.04</v>
      </c>
      <c r="G11" s="1">
        <v>139.07300000000001</v>
      </c>
      <c r="H11" s="2">
        <v>375.45400000000001</v>
      </c>
      <c r="I11" s="1">
        <v>1.7869699999999999</v>
      </c>
      <c r="J11" s="2">
        <v>368.84699999999998</v>
      </c>
      <c r="K11" s="1">
        <v>0.33647300000000002</v>
      </c>
      <c r="N11" s="3">
        <f t="shared" si="0"/>
        <v>366.08600000000001</v>
      </c>
      <c r="O11" s="21">
        <f t="shared" si="1"/>
        <v>86506.1</v>
      </c>
      <c r="P11" s="3">
        <f t="shared" si="2"/>
        <v>370.04</v>
      </c>
      <c r="Q11" s="17">
        <f t="shared" si="3"/>
        <v>1.39073E-4</v>
      </c>
      <c r="R11" s="3">
        <f t="shared" si="4"/>
        <v>375.45400000000001</v>
      </c>
      <c r="S11" s="24">
        <f t="shared" si="4"/>
        <v>1.7869699999999999</v>
      </c>
      <c r="T11" s="3">
        <f t="shared" si="4"/>
        <v>368.84699999999998</v>
      </c>
      <c r="U11" s="24">
        <f t="shared" si="4"/>
        <v>0.33647300000000002</v>
      </c>
      <c r="V11" s="51">
        <f t="shared" si="5"/>
        <v>0.34535152100267041</v>
      </c>
      <c r="W11" s="75">
        <f t="shared" si="6"/>
        <v>-2.5708648906172749E-2</v>
      </c>
    </row>
    <row r="12" spans="1:23" x14ac:dyDescent="0.6">
      <c r="B12" s="2">
        <v>418.34300000000002</v>
      </c>
      <c r="C12" s="1">
        <v>612.57600000000002</v>
      </c>
      <c r="D12" s="2"/>
      <c r="E12" s="1"/>
      <c r="F12" s="2">
        <v>420.447</v>
      </c>
      <c r="G12" s="1">
        <v>178.26499999999999</v>
      </c>
      <c r="H12" s="2">
        <v>422.67500000000001</v>
      </c>
      <c r="I12" s="1">
        <v>1.53027</v>
      </c>
      <c r="J12" s="2">
        <v>417.10899999999998</v>
      </c>
      <c r="K12" s="1">
        <v>0.51914099999999996</v>
      </c>
      <c r="N12" s="3">
        <f t="shared" si="0"/>
        <v>418.34300000000002</v>
      </c>
      <c r="O12" s="21">
        <f t="shared" si="1"/>
        <v>61257.600000000006</v>
      </c>
      <c r="P12" s="3">
        <f t="shared" si="2"/>
        <v>420.447</v>
      </c>
      <c r="Q12" s="17">
        <f t="shared" si="3"/>
        <v>1.7826499999999999E-4</v>
      </c>
      <c r="R12" s="3">
        <f t="shared" si="4"/>
        <v>422.67500000000001</v>
      </c>
      <c r="S12" s="24">
        <f t="shared" si="4"/>
        <v>1.53027</v>
      </c>
      <c r="T12" s="3">
        <f t="shared" si="4"/>
        <v>417.10899999999998</v>
      </c>
      <c r="U12" s="24">
        <f t="shared" si="4"/>
        <v>0.51914099999999996</v>
      </c>
      <c r="V12" s="51">
        <f t="shared" si="5"/>
        <v>0.53060781380636479</v>
      </c>
      <c r="W12" s="75">
        <f t="shared" si="6"/>
        <v>-2.1610714180981594E-2</v>
      </c>
    </row>
    <row r="13" spans="1:23" x14ac:dyDescent="0.6">
      <c r="B13" s="2">
        <v>465.45299999999997</v>
      </c>
      <c r="C13" s="1">
        <v>441.18900000000002</v>
      </c>
      <c r="D13" s="2"/>
      <c r="E13" s="1"/>
      <c r="F13" s="2">
        <v>462.62799999999999</v>
      </c>
      <c r="G13" s="1">
        <v>212.45599999999999</v>
      </c>
      <c r="H13" s="2">
        <v>472.947</v>
      </c>
      <c r="I13" s="1">
        <v>1.3394200000000001</v>
      </c>
      <c r="J13" s="2">
        <v>466.38200000000001</v>
      </c>
      <c r="K13" s="1">
        <v>0.67668200000000001</v>
      </c>
      <c r="N13" s="3">
        <f t="shared" si="0"/>
        <v>465.45299999999997</v>
      </c>
      <c r="O13" s="21">
        <f t="shared" si="1"/>
        <v>44118.9</v>
      </c>
      <c r="P13" s="3">
        <f t="shared" si="2"/>
        <v>462.62799999999999</v>
      </c>
      <c r="Q13" s="17">
        <f t="shared" si="3"/>
        <v>2.1245599999999997E-4</v>
      </c>
      <c r="R13" s="3">
        <f t="shared" si="4"/>
        <v>472.947</v>
      </c>
      <c r="S13" s="24">
        <f t="shared" si="4"/>
        <v>1.3394200000000001</v>
      </c>
      <c r="T13" s="3">
        <f t="shared" si="4"/>
        <v>466.38200000000001</v>
      </c>
      <c r="U13" s="24">
        <f t="shared" si="4"/>
        <v>0.67668200000000001</v>
      </c>
      <c r="V13" s="51">
        <f t="shared" si="5"/>
        <v>0.69340613205895418</v>
      </c>
      <c r="W13" s="75">
        <f t="shared" si="6"/>
        <v>-2.4118811884882851E-2</v>
      </c>
    </row>
    <row r="14" spans="1:23" x14ac:dyDescent="0.6">
      <c r="B14" s="2">
        <v>513.55999999999995</v>
      </c>
      <c r="C14" s="1">
        <v>327.089</v>
      </c>
      <c r="D14" s="2"/>
      <c r="E14" s="1"/>
      <c r="F14" s="2">
        <v>511.97699999999998</v>
      </c>
      <c r="G14" s="1">
        <v>239.11500000000001</v>
      </c>
      <c r="H14" s="2">
        <v>523.20000000000005</v>
      </c>
      <c r="I14" s="1">
        <v>1.20241</v>
      </c>
      <c r="J14" s="2">
        <v>513.58799999999997</v>
      </c>
      <c r="K14" s="1">
        <v>0.80552999999999997</v>
      </c>
      <c r="N14" s="3">
        <f t="shared" si="0"/>
        <v>513.55999999999995</v>
      </c>
      <c r="O14" s="21">
        <f t="shared" si="1"/>
        <v>32708.9</v>
      </c>
      <c r="P14" s="3">
        <f t="shared" si="2"/>
        <v>511.97699999999998</v>
      </c>
      <c r="Q14" s="17">
        <f t="shared" si="3"/>
        <v>2.39115E-4</v>
      </c>
      <c r="R14" s="3">
        <f t="shared" si="4"/>
        <v>523.20000000000005</v>
      </c>
      <c r="S14" s="24">
        <f t="shared" si="4"/>
        <v>1.20241</v>
      </c>
      <c r="T14" s="3">
        <f t="shared" si="4"/>
        <v>513.58799999999997</v>
      </c>
      <c r="U14" s="24">
        <f t="shared" si="4"/>
        <v>0.80552999999999997</v>
      </c>
      <c r="V14" s="51">
        <f t="shared" si="5"/>
        <v>0.79880701319243885</v>
      </c>
      <c r="W14" s="75">
        <f t="shared" si="6"/>
        <v>8.4162841544075384E-3</v>
      </c>
    </row>
    <row r="15" spans="1:23" x14ac:dyDescent="0.6">
      <c r="B15" s="2">
        <v>564.71600000000001</v>
      </c>
      <c r="C15" s="1">
        <v>255.97900000000001</v>
      </c>
      <c r="D15" s="2"/>
      <c r="E15" s="1"/>
      <c r="F15" s="2">
        <v>564.41800000000001</v>
      </c>
      <c r="G15" s="1">
        <v>270.78199999999998</v>
      </c>
      <c r="H15" s="2">
        <v>573.447</v>
      </c>
      <c r="I15" s="1">
        <v>1.08335</v>
      </c>
      <c r="J15" s="48">
        <v>564.91</v>
      </c>
      <c r="K15" s="48">
        <v>0.96305600000000002</v>
      </c>
      <c r="N15" s="3">
        <f t="shared" si="0"/>
        <v>564.71600000000001</v>
      </c>
      <c r="O15" s="21">
        <f t="shared" si="1"/>
        <v>25597.9</v>
      </c>
      <c r="P15" s="3">
        <f t="shared" si="2"/>
        <v>564.41800000000001</v>
      </c>
      <c r="Q15" s="17">
        <f t="shared" si="3"/>
        <v>2.7078199999999996E-4</v>
      </c>
      <c r="R15" s="3">
        <f t="shared" si="4"/>
        <v>573.447</v>
      </c>
      <c r="S15" s="24">
        <f t="shared" si="4"/>
        <v>1.08335</v>
      </c>
      <c r="T15" s="3">
        <f t="shared" si="4"/>
        <v>564.91</v>
      </c>
      <c r="U15" s="24">
        <f t="shared" si="4"/>
        <v>0.96305600000000002</v>
      </c>
      <c r="V15" s="51">
        <f t="shared" si="5"/>
        <v>0.97871083519481017</v>
      </c>
      <c r="W15" s="75">
        <f t="shared" si="6"/>
        <v>-1.5995363116312222E-2</v>
      </c>
    </row>
    <row r="16" spans="1:23" x14ac:dyDescent="0.6">
      <c r="B16" s="2">
        <v>613.81700000000001</v>
      </c>
      <c r="C16" s="1">
        <v>208.715</v>
      </c>
      <c r="D16" s="2"/>
      <c r="E16" s="1"/>
      <c r="F16" s="2">
        <v>612.73099999999999</v>
      </c>
      <c r="G16" s="1">
        <v>294.10000000000002</v>
      </c>
      <c r="H16" s="2">
        <v>624.70299999999997</v>
      </c>
      <c r="I16" s="1">
        <v>1.0061800000000001</v>
      </c>
      <c r="J16" s="2">
        <v>613.13499999999999</v>
      </c>
      <c r="K16" s="1">
        <v>1.0811299999999999</v>
      </c>
      <c r="N16" s="3">
        <f t="shared" si="0"/>
        <v>613.81700000000001</v>
      </c>
      <c r="O16" s="21">
        <f t="shared" si="1"/>
        <v>20871.5</v>
      </c>
      <c r="P16" s="3">
        <f t="shared" si="2"/>
        <v>612.73099999999999</v>
      </c>
      <c r="Q16" s="17">
        <f t="shared" si="3"/>
        <v>2.9409999999999999E-4</v>
      </c>
      <c r="R16" s="3">
        <f t="shared" si="4"/>
        <v>624.70299999999997</v>
      </c>
      <c r="S16" s="24">
        <f t="shared" si="4"/>
        <v>1.0061800000000001</v>
      </c>
      <c r="T16" s="3">
        <f t="shared" si="4"/>
        <v>613.13499999999999</v>
      </c>
      <c r="U16" s="24">
        <f t="shared" si="4"/>
        <v>1.0811299999999999</v>
      </c>
      <c r="V16" s="51">
        <f t="shared" si="5"/>
        <v>1.1000796696580417</v>
      </c>
      <c r="W16" s="75">
        <f t="shared" si="6"/>
        <v>-1.7225724809487919E-2</v>
      </c>
    </row>
    <row r="17" spans="2:23" x14ac:dyDescent="0.6">
      <c r="B17" s="2">
        <v>660.86400000000003</v>
      </c>
      <c r="C17" s="1">
        <v>180.524</v>
      </c>
      <c r="D17" s="2"/>
      <c r="E17" s="1"/>
      <c r="F17" s="2">
        <v>662.07399999999996</v>
      </c>
      <c r="G17" s="1">
        <v>318.25200000000001</v>
      </c>
      <c r="H17" s="2">
        <v>674.92899999999997</v>
      </c>
      <c r="I17" s="1">
        <v>0.94695600000000002</v>
      </c>
      <c r="J17" s="2">
        <v>660.346</v>
      </c>
      <c r="K17" s="1">
        <v>1.21716</v>
      </c>
      <c r="N17" s="3">
        <f t="shared" si="0"/>
        <v>660.86400000000003</v>
      </c>
      <c r="O17" s="21">
        <f t="shared" si="1"/>
        <v>18052.400000000001</v>
      </c>
      <c r="P17" s="3">
        <f t="shared" si="2"/>
        <v>662.07399999999996</v>
      </c>
      <c r="Q17" s="17">
        <f t="shared" si="3"/>
        <v>3.1825199999999999E-4</v>
      </c>
      <c r="R17" s="3">
        <f t="shared" si="4"/>
        <v>674.92899999999997</v>
      </c>
      <c r="S17" s="24">
        <f t="shared" si="4"/>
        <v>0.94695600000000002</v>
      </c>
      <c r="T17" s="3">
        <f t="shared" si="4"/>
        <v>660.346</v>
      </c>
      <c r="U17" s="24">
        <f t="shared" si="4"/>
        <v>1.21716</v>
      </c>
      <c r="V17" s="51">
        <f t="shared" si="5"/>
        <v>1.2750258284583715</v>
      </c>
      <c r="W17" s="75">
        <f t="shared" si="6"/>
        <v>-4.5384044124295753E-2</v>
      </c>
    </row>
    <row r="18" spans="2:23" x14ac:dyDescent="0.6">
      <c r="B18" s="2">
        <v>709.95399999999995</v>
      </c>
      <c r="C18" s="1">
        <v>157.12700000000001</v>
      </c>
      <c r="D18" s="2"/>
      <c r="E18" s="1"/>
      <c r="F18" s="2">
        <v>709.30799999999999</v>
      </c>
      <c r="G18" s="1">
        <v>320.68</v>
      </c>
      <c r="H18" s="2">
        <v>724.11800000000005</v>
      </c>
      <c r="I18" s="1">
        <v>0.92361300000000002</v>
      </c>
      <c r="J18" s="2">
        <v>709.53</v>
      </c>
      <c r="K18" s="1">
        <v>1.2239800000000001</v>
      </c>
      <c r="N18" s="3">
        <f t="shared" si="0"/>
        <v>709.95399999999995</v>
      </c>
      <c r="O18" s="21">
        <f t="shared" si="1"/>
        <v>15712.7</v>
      </c>
      <c r="P18" s="3">
        <f t="shared" si="2"/>
        <v>709.30799999999999</v>
      </c>
      <c r="Q18" s="17">
        <f t="shared" si="3"/>
        <v>3.2068E-4</v>
      </c>
      <c r="R18" s="3">
        <f t="shared" si="4"/>
        <v>724.11800000000005</v>
      </c>
      <c r="S18" s="24">
        <f t="shared" si="4"/>
        <v>0.92361300000000002</v>
      </c>
      <c r="T18" s="3">
        <f t="shared" si="4"/>
        <v>709.53</v>
      </c>
      <c r="U18" s="24">
        <f t="shared" si="4"/>
        <v>1.2239800000000001</v>
      </c>
      <c r="V18" s="51">
        <f t="shared" si="5"/>
        <v>1.2412958238588478</v>
      </c>
      <c r="W18" s="75">
        <f t="shared" si="6"/>
        <v>-1.3949796274201343E-2</v>
      </c>
    </row>
    <row r="19" spans="2:23" x14ac:dyDescent="0.6">
      <c r="B19" s="48">
        <v>756.99699999999996</v>
      </c>
      <c r="C19" s="48">
        <v>138.483</v>
      </c>
      <c r="D19" s="2"/>
      <c r="E19" s="1"/>
      <c r="F19" s="48">
        <v>758.61199999999997</v>
      </c>
      <c r="G19" s="48">
        <v>329.79</v>
      </c>
      <c r="H19" s="48">
        <v>775.351</v>
      </c>
      <c r="I19" s="48">
        <v>0.91225999999999996</v>
      </c>
      <c r="J19" s="48">
        <v>757.73599999999999</v>
      </c>
      <c r="K19" s="48">
        <v>1.30976</v>
      </c>
      <c r="N19" s="3">
        <f t="shared" si="0"/>
        <v>756.99699999999996</v>
      </c>
      <c r="O19" s="21">
        <f t="shared" si="1"/>
        <v>13848.300000000001</v>
      </c>
      <c r="P19" s="3">
        <f t="shared" si="2"/>
        <v>758.61199999999997</v>
      </c>
      <c r="Q19" s="17">
        <f t="shared" si="3"/>
        <v>3.2979E-4</v>
      </c>
      <c r="R19" s="3">
        <f t="shared" si="4"/>
        <v>775.351</v>
      </c>
      <c r="S19" s="24">
        <f t="shared" si="4"/>
        <v>0.91225999999999996</v>
      </c>
      <c r="T19" s="3">
        <f t="shared" si="4"/>
        <v>757.73599999999999</v>
      </c>
      <c r="U19" s="24">
        <f t="shared" si="4"/>
        <v>1.30976</v>
      </c>
      <c r="V19" s="51">
        <f t="shared" si="5"/>
        <v>1.2510386206411459</v>
      </c>
      <c r="W19" s="75">
        <f t="shared" si="6"/>
        <v>4.6938102781159508E-2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84.090599999999995</v>
      </c>
      <c r="E9" s="47">
        <v>0.26312000000000002</v>
      </c>
      <c r="F9" s="47">
        <v>83.870699999999999</v>
      </c>
      <c r="G9" s="47">
        <v>-113.98099999999999</v>
      </c>
      <c r="H9" s="47">
        <v>83.243200000000002</v>
      </c>
      <c r="I9" s="47">
        <v>3.1</v>
      </c>
      <c r="J9" s="47">
        <v>82.802700000000002</v>
      </c>
      <c r="K9" s="47">
        <v>0.13672500000000001</v>
      </c>
      <c r="N9" s="30">
        <f>D9</f>
        <v>84.090599999999995</v>
      </c>
      <c r="O9" s="21">
        <f>1/(E9*10^(-3)*0.01)</f>
        <v>380054.72788081481</v>
      </c>
      <c r="P9" s="30">
        <f>F9</f>
        <v>83.870699999999999</v>
      </c>
      <c r="Q9" s="17">
        <f>G9*0.000001</f>
        <v>-1.1398099999999999E-4</v>
      </c>
      <c r="R9" s="30">
        <f>H9</f>
        <v>83.243200000000002</v>
      </c>
      <c r="S9" s="24">
        <f>I9</f>
        <v>3.1</v>
      </c>
      <c r="T9" s="30">
        <f>J9</f>
        <v>82.802700000000002</v>
      </c>
      <c r="U9" s="24">
        <f>K9</f>
        <v>0.13672500000000001</v>
      </c>
      <c r="V9" s="22">
        <f>((O9*(Q9)^2)/S9)*T9</f>
        <v>0.13188453419945448</v>
      </c>
    </row>
    <row r="10" spans="1:22" x14ac:dyDescent="0.6">
      <c r="B10" s="3"/>
      <c r="C10" s="4"/>
      <c r="D10" s="3">
        <v>99.484899999999996</v>
      </c>
      <c r="E10" s="4">
        <v>0.32652300000000001</v>
      </c>
      <c r="F10" s="3">
        <v>99.339799999999997</v>
      </c>
      <c r="G10" s="4">
        <v>-128.54</v>
      </c>
      <c r="H10" s="3">
        <v>97.837800000000001</v>
      </c>
      <c r="I10" s="4">
        <v>2.7222200000000001</v>
      </c>
      <c r="J10" s="3">
        <v>99.168599999999998</v>
      </c>
      <c r="K10" s="4">
        <v>0.18218799999999999</v>
      </c>
      <c r="N10" s="30">
        <f t="shared" ref="N10:N19" si="0">D10</f>
        <v>99.484899999999996</v>
      </c>
      <c r="O10" s="21">
        <f t="shared" ref="O10:O19" si="1">1/(E10*10^(-3)*0.01)</f>
        <v>306257.13961956737</v>
      </c>
      <c r="P10" s="30">
        <f t="shared" ref="P10:P19" si="2">F10</f>
        <v>99.339799999999997</v>
      </c>
      <c r="Q10" s="17">
        <f t="shared" ref="Q10:Q19" si="3">G10*0.000001</f>
        <v>-1.2853999999999999E-4</v>
      </c>
      <c r="R10" s="30">
        <f t="shared" ref="R10:U19" si="4">H10</f>
        <v>97.837800000000001</v>
      </c>
      <c r="S10" s="24">
        <f t="shared" si="4"/>
        <v>2.7222200000000001</v>
      </c>
      <c r="T10" s="30">
        <f t="shared" si="4"/>
        <v>99.168599999999998</v>
      </c>
      <c r="U10" s="24">
        <f t="shared" si="4"/>
        <v>0.18218799999999999</v>
      </c>
      <c r="V10" s="22">
        <f t="shared" ref="V10:V19" si="5">((O10*(Q10)^2)/S10)*T10</f>
        <v>0.1843375346580117</v>
      </c>
    </row>
    <row r="11" spans="1:22" x14ac:dyDescent="0.6">
      <c r="B11" s="2"/>
      <c r="C11" s="1"/>
      <c r="D11" s="2">
        <v>122.97799999999999</v>
      </c>
      <c r="E11" s="1">
        <v>0.417076</v>
      </c>
      <c r="F11" s="2">
        <v>122.13200000000001</v>
      </c>
      <c r="G11" s="1">
        <v>-147.45400000000001</v>
      </c>
      <c r="H11" s="2">
        <v>122.16200000000001</v>
      </c>
      <c r="I11" s="1">
        <v>2.3666700000000001</v>
      </c>
      <c r="J11" s="2">
        <v>122.11799999999999</v>
      </c>
      <c r="K11" s="1">
        <v>0.27332600000000001</v>
      </c>
      <c r="N11" s="30">
        <f t="shared" si="0"/>
        <v>122.97799999999999</v>
      </c>
      <c r="O11" s="21">
        <f t="shared" si="1"/>
        <v>239764.45539901598</v>
      </c>
      <c r="P11" s="30">
        <f t="shared" si="2"/>
        <v>122.13200000000001</v>
      </c>
      <c r="Q11" s="17">
        <f t="shared" si="3"/>
        <v>-1.4745399999999999E-4</v>
      </c>
      <c r="R11" s="30">
        <f t="shared" si="4"/>
        <v>122.16200000000001</v>
      </c>
      <c r="S11" s="24">
        <f t="shared" si="4"/>
        <v>2.3666700000000001</v>
      </c>
      <c r="T11" s="30">
        <f t="shared" si="4"/>
        <v>122.11799999999999</v>
      </c>
      <c r="U11" s="24">
        <f t="shared" si="4"/>
        <v>0.27332600000000001</v>
      </c>
      <c r="V11" s="22">
        <f t="shared" si="5"/>
        <v>0.2689923282432341</v>
      </c>
    </row>
    <row r="12" spans="1:22" x14ac:dyDescent="0.6">
      <c r="B12" s="2"/>
      <c r="C12" s="1"/>
      <c r="D12" s="2">
        <v>140.809</v>
      </c>
      <c r="E12" s="1">
        <v>0.50316899999999998</v>
      </c>
      <c r="F12" s="2">
        <v>140.858</v>
      </c>
      <c r="G12" s="1">
        <v>-164.92400000000001</v>
      </c>
      <c r="H12" s="2">
        <v>140</v>
      </c>
      <c r="I12" s="1">
        <v>2.1444399999999999</v>
      </c>
      <c r="J12" s="2">
        <v>140.96899999999999</v>
      </c>
      <c r="K12" s="1">
        <v>0.34819</v>
      </c>
      <c r="N12" s="30">
        <f t="shared" si="0"/>
        <v>140.809</v>
      </c>
      <c r="O12" s="21">
        <f t="shared" si="1"/>
        <v>198740.3834496958</v>
      </c>
      <c r="P12" s="30">
        <f t="shared" si="2"/>
        <v>140.858</v>
      </c>
      <c r="Q12" s="17">
        <f t="shared" si="3"/>
        <v>-1.64924E-4</v>
      </c>
      <c r="R12" s="30">
        <f t="shared" si="4"/>
        <v>140</v>
      </c>
      <c r="S12" s="24">
        <f t="shared" si="4"/>
        <v>2.1444399999999999</v>
      </c>
      <c r="T12" s="30">
        <f t="shared" si="4"/>
        <v>140.96899999999999</v>
      </c>
      <c r="U12" s="24">
        <f t="shared" si="4"/>
        <v>0.34819</v>
      </c>
      <c r="V12" s="22">
        <f t="shared" si="5"/>
        <v>0.35535592566733587</v>
      </c>
    </row>
    <row r="13" spans="1:22" x14ac:dyDescent="0.6">
      <c r="B13" s="2"/>
      <c r="C13" s="1"/>
      <c r="D13" s="2">
        <v>161.07499999999999</v>
      </c>
      <c r="E13" s="1">
        <v>0.60740700000000003</v>
      </c>
      <c r="F13" s="2">
        <v>162.83099999999999</v>
      </c>
      <c r="G13" s="1">
        <v>-179.45099999999999</v>
      </c>
      <c r="H13" s="2">
        <v>161.08099999999999</v>
      </c>
      <c r="I13" s="1">
        <v>2.01111</v>
      </c>
      <c r="J13" s="2">
        <v>163.09</v>
      </c>
      <c r="K13" s="1">
        <v>0.42952800000000002</v>
      </c>
      <c r="N13" s="30">
        <f t="shared" si="0"/>
        <v>161.07499999999999</v>
      </c>
      <c r="O13" s="21">
        <f t="shared" si="1"/>
        <v>164634.25676687952</v>
      </c>
      <c r="P13" s="30">
        <f t="shared" si="2"/>
        <v>162.83099999999999</v>
      </c>
      <c r="Q13" s="17">
        <f t="shared" si="3"/>
        <v>-1.7945099999999999E-4</v>
      </c>
      <c r="R13" s="30">
        <f t="shared" si="4"/>
        <v>161.08099999999999</v>
      </c>
      <c r="S13" s="24">
        <f t="shared" si="4"/>
        <v>2.01111</v>
      </c>
      <c r="T13" s="30">
        <f t="shared" si="4"/>
        <v>163.09</v>
      </c>
      <c r="U13" s="24">
        <f t="shared" si="4"/>
        <v>0.42952800000000002</v>
      </c>
      <c r="V13" s="22">
        <f t="shared" si="5"/>
        <v>0.42993567198928745</v>
      </c>
    </row>
    <row r="14" spans="1:22" x14ac:dyDescent="0.6">
      <c r="B14" s="2"/>
      <c r="C14" s="1"/>
      <c r="D14" s="2">
        <v>189.44</v>
      </c>
      <c r="E14" s="1">
        <v>0.73879600000000001</v>
      </c>
      <c r="F14" s="2">
        <v>189.69300000000001</v>
      </c>
      <c r="G14" s="1">
        <v>-201.27199999999999</v>
      </c>
      <c r="H14" s="2">
        <v>190.27</v>
      </c>
      <c r="I14" s="1">
        <v>1.8333299999999999</v>
      </c>
      <c r="J14" s="2">
        <v>190.98</v>
      </c>
      <c r="K14" s="1">
        <v>0.55655900000000003</v>
      </c>
      <c r="N14" s="30">
        <f t="shared" si="0"/>
        <v>189.44</v>
      </c>
      <c r="O14" s="21">
        <f t="shared" si="1"/>
        <v>135355.36196730897</v>
      </c>
      <c r="P14" s="30">
        <f t="shared" si="2"/>
        <v>189.69300000000001</v>
      </c>
      <c r="Q14" s="17">
        <f t="shared" si="3"/>
        <v>-2.0127199999999998E-4</v>
      </c>
      <c r="R14" s="30">
        <f t="shared" si="4"/>
        <v>190.27</v>
      </c>
      <c r="S14" s="24">
        <f t="shared" si="4"/>
        <v>1.8333299999999999</v>
      </c>
      <c r="T14" s="30">
        <f t="shared" si="4"/>
        <v>190.98</v>
      </c>
      <c r="U14" s="24">
        <f t="shared" si="4"/>
        <v>0.55655900000000003</v>
      </c>
      <c r="V14" s="22">
        <f t="shared" si="5"/>
        <v>0.571201622883728</v>
      </c>
    </row>
    <row r="15" spans="1:22" x14ac:dyDescent="0.6">
      <c r="B15" s="2"/>
      <c r="C15" s="1"/>
      <c r="D15" s="2">
        <v>218.624</v>
      </c>
      <c r="E15" s="1">
        <v>0.892899</v>
      </c>
      <c r="F15" s="2">
        <v>219.798</v>
      </c>
      <c r="G15" s="1">
        <v>-217.22300000000001</v>
      </c>
      <c r="H15" s="2">
        <v>218.649</v>
      </c>
      <c r="I15" s="1">
        <v>1.67778</v>
      </c>
      <c r="J15" s="2">
        <v>221.32400000000001</v>
      </c>
      <c r="K15" s="1">
        <v>0.690083</v>
      </c>
      <c r="N15" s="30">
        <f t="shared" si="0"/>
        <v>218.624</v>
      </c>
      <c r="O15" s="21">
        <f t="shared" si="1"/>
        <v>111994.7496861347</v>
      </c>
      <c r="P15" s="30">
        <f t="shared" si="2"/>
        <v>219.798</v>
      </c>
      <c r="Q15" s="17">
        <f t="shared" si="3"/>
        <v>-2.17223E-4</v>
      </c>
      <c r="R15" s="30">
        <f t="shared" si="4"/>
        <v>218.649</v>
      </c>
      <c r="S15" s="24">
        <f t="shared" si="4"/>
        <v>1.67778</v>
      </c>
      <c r="T15" s="30">
        <f t="shared" si="4"/>
        <v>221.32400000000001</v>
      </c>
      <c r="U15" s="24">
        <f t="shared" si="4"/>
        <v>0.690083</v>
      </c>
      <c r="V15" s="22">
        <f t="shared" si="5"/>
        <v>0.6971123481718815</v>
      </c>
    </row>
    <row r="16" spans="1:22" x14ac:dyDescent="0.6">
      <c r="B16" s="2"/>
      <c r="C16" s="1"/>
      <c r="D16" s="2">
        <v>238.899</v>
      </c>
      <c r="E16" s="1">
        <v>1.01532</v>
      </c>
      <c r="F16" s="2">
        <v>239.333</v>
      </c>
      <c r="G16" s="1">
        <v>-231.762</v>
      </c>
      <c r="H16" s="2">
        <v>238.108</v>
      </c>
      <c r="I16" s="1">
        <v>1.6444399999999999</v>
      </c>
      <c r="J16" s="2">
        <v>240.18799999999999</v>
      </c>
      <c r="K16" s="1">
        <v>0.77476500000000004</v>
      </c>
      <c r="N16" s="30">
        <f t="shared" si="0"/>
        <v>238.899</v>
      </c>
      <c r="O16" s="21">
        <f t="shared" si="1"/>
        <v>98491.116101327643</v>
      </c>
      <c r="P16" s="30">
        <f t="shared" si="2"/>
        <v>239.333</v>
      </c>
      <c r="Q16" s="17">
        <f t="shared" si="3"/>
        <v>-2.3176199999999999E-4</v>
      </c>
      <c r="R16" s="30">
        <f t="shared" si="4"/>
        <v>238.108</v>
      </c>
      <c r="S16" s="24">
        <f t="shared" si="4"/>
        <v>1.6444399999999999</v>
      </c>
      <c r="T16" s="30">
        <f t="shared" si="4"/>
        <v>240.18799999999999</v>
      </c>
      <c r="U16" s="24">
        <f t="shared" si="4"/>
        <v>0.77476500000000004</v>
      </c>
      <c r="V16" s="22">
        <f t="shared" si="5"/>
        <v>0.77270690389348096</v>
      </c>
    </row>
    <row r="17" spans="2:22" x14ac:dyDescent="0.6">
      <c r="B17" s="2"/>
      <c r="C17" s="1"/>
      <c r="D17" s="2">
        <v>268.096</v>
      </c>
      <c r="E17" s="1">
        <v>1.19669</v>
      </c>
      <c r="F17" s="2">
        <v>269.43299999999999</v>
      </c>
      <c r="G17" s="1">
        <v>-244.786</v>
      </c>
      <c r="H17" s="2">
        <v>267.29700000000003</v>
      </c>
      <c r="I17" s="1">
        <v>1.5555600000000001</v>
      </c>
      <c r="J17" s="2">
        <v>270.452</v>
      </c>
      <c r="K17" s="1">
        <v>0.849379</v>
      </c>
      <c r="N17" s="30">
        <f t="shared" si="0"/>
        <v>268.096</v>
      </c>
      <c r="O17" s="21">
        <f t="shared" si="1"/>
        <v>83563.830231722503</v>
      </c>
      <c r="P17" s="30">
        <f t="shared" si="2"/>
        <v>269.43299999999999</v>
      </c>
      <c r="Q17" s="17">
        <f t="shared" si="3"/>
        <v>-2.4478599999999998E-4</v>
      </c>
      <c r="R17" s="30">
        <f t="shared" si="4"/>
        <v>267.29700000000003</v>
      </c>
      <c r="S17" s="24">
        <f t="shared" si="4"/>
        <v>1.5555600000000001</v>
      </c>
      <c r="T17" s="30">
        <f t="shared" si="4"/>
        <v>270.452</v>
      </c>
      <c r="U17" s="24">
        <f t="shared" si="4"/>
        <v>0.849379</v>
      </c>
      <c r="V17" s="22">
        <f t="shared" si="5"/>
        <v>0.87055240519119403</v>
      </c>
    </row>
    <row r="18" spans="2:22" x14ac:dyDescent="0.6">
      <c r="B18" s="2"/>
      <c r="C18" s="1"/>
      <c r="D18" s="2">
        <v>298.89999999999998</v>
      </c>
      <c r="E18" s="1">
        <v>1.3553200000000001</v>
      </c>
      <c r="F18" s="2">
        <v>298.71300000000002</v>
      </c>
      <c r="G18" s="1">
        <v>-251.96</v>
      </c>
      <c r="H18" s="2">
        <v>297.29700000000003</v>
      </c>
      <c r="I18" s="1">
        <v>1.4666699999999999</v>
      </c>
      <c r="J18" s="2">
        <v>300.69900000000001</v>
      </c>
      <c r="K18" s="1">
        <v>0.91090300000000002</v>
      </c>
      <c r="N18" s="30">
        <f t="shared" si="0"/>
        <v>298.89999999999998</v>
      </c>
      <c r="O18" s="21">
        <f t="shared" si="1"/>
        <v>73783.313165894389</v>
      </c>
      <c r="P18" s="30">
        <f t="shared" si="2"/>
        <v>298.71300000000002</v>
      </c>
      <c r="Q18" s="17">
        <f t="shared" si="3"/>
        <v>-2.5196000000000002E-4</v>
      </c>
      <c r="R18" s="30">
        <f t="shared" si="4"/>
        <v>297.29700000000003</v>
      </c>
      <c r="S18" s="24">
        <f t="shared" si="4"/>
        <v>1.4666699999999999</v>
      </c>
      <c r="T18" s="30">
        <f t="shared" si="4"/>
        <v>300.69900000000001</v>
      </c>
      <c r="U18" s="24">
        <f t="shared" si="4"/>
        <v>0.91090300000000002</v>
      </c>
      <c r="V18" s="22">
        <f t="shared" si="5"/>
        <v>0.96033095337867924</v>
      </c>
    </row>
    <row r="19" spans="2:22" x14ac:dyDescent="0.6">
      <c r="B19" s="2"/>
      <c r="C19" s="1"/>
      <c r="D19" s="48">
        <v>326.46499999999997</v>
      </c>
      <c r="E19" s="48">
        <v>1.5048999999999999</v>
      </c>
      <c r="F19" s="48">
        <v>324.73500000000001</v>
      </c>
      <c r="G19" s="48">
        <v>-256.22399999999999</v>
      </c>
      <c r="H19" s="48">
        <v>325.67599999999999</v>
      </c>
      <c r="I19" s="48">
        <v>1.48889</v>
      </c>
      <c r="J19" s="48">
        <v>327.67500000000001</v>
      </c>
      <c r="K19" s="48">
        <v>0.96595299999999995</v>
      </c>
      <c r="N19" s="30">
        <f t="shared" si="0"/>
        <v>326.46499999999997</v>
      </c>
      <c r="O19" s="21">
        <f t="shared" si="1"/>
        <v>66449.597979932223</v>
      </c>
      <c r="P19" s="30">
        <f t="shared" si="2"/>
        <v>324.73500000000001</v>
      </c>
      <c r="Q19" s="17">
        <f t="shared" si="3"/>
        <v>-2.5622399999999999E-4</v>
      </c>
      <c r="R19" s="30">
        <f t="shared" si="4"/>
        <v>325.67599999999999</v>
      </c>
      <c r="S19" s="24">
        <f t="shared" si="4"/>
        <v>1.48889</v>
      </c>
      <c r="T19" s="30">
        <f t="shared" si="4"/>
        <v>327.67500000000001</v>
      </c>
      <c r="U19" s="24">
        <f t="shared" si="4"/>
        <v>0.96595299999999995</v>
      </c>
      <c r="V19" s="22">
        <f t="shared" si="5"/>
        <v>0.96009159235156916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83.214399999999998</v>
      </c>
      <c r="E9" s="47">
        <v>0.122224</v>
      </c>
      <c r="F9" s="47">
        <v>82.608699999999999</v>
      </c>
      <c r="G9" s="47">
        <v>51.906199999999998</v>
      </c>
      <c r="H9" s="47">
        <v>84.054100000000005</v>
      </c>
      <c r="I9" s="47">
        <v>3</v>
      </c>
      <c r="J9" s="47">
        <v>85.054299999999998</v>
      </c>
      <c r="K9" s="47">
        <v>6.5217399999999995E-2</v>
      </c>
      <c r="N9" s="30">
        <f>D9</f>
        <v>83.214399999999998</v>
      </c>
      <c r="O9" s="21">
        <f>1/(E9*10^(-3)*0.01)</f>
        <v>818169.91752847214</v>
      </c>
      <c r="P9" s="30">
        <f>F9</f>
        <v>82.608699999999999</v>
      </c>
      <c r="Q9" s="17">
        <f>G9*0.000001</f>
        <v>5.1906199999999994E-5</v>
      </c>
      <c r="R9" s="30">
        <f>H9</f>
        <v>84.054100000000005</v>
      </c>
      <c r="S9" s="24">
        <f>I9</f>
        <v>3</v>
      </c>
      <c r="T9" s="30">
        <f>J9</f>
        <v>85.054299999999998</v>
      </c>
      <c r="U9" s="24">
        <f>K9</f>
        <v>6.5217399999999995E-2</v>
      </c>
      <c r="V9" s="22">
        <f>((O9*(Q9)^2)/S9)*T9</f>
        <v>6.2496687458490206E-2</v>
      </c>
    </row>
    <row r="10" spans="1:22" x14ac:dyDescent="0.6">
      <c r="B10" s="3"/>
      <c r="C10" s="4"/>
      <c r="D10" s="3">
        <v>101.017</v>
      </c>
      <c r="E10" s="4">
        <v>0.149227</v>
      </c>
      <c r="F10" s="3">
        <v>99.728300000000004</v>
      </c>
      <c r="G10" s="4">
        <v>59.237499999999997</v>
      </c>
      <c r="H10" s="3">
        <v>101.081</v>
      </c>
      <c r="I10" s="4">
        <v>2.74444</v>
      </c>
      <c r="J10" s="3">
        <v>102.989</v>
      </c>
      <c r="K10" s="4">
        <v>9.1304300000000005E-2</v>
      </c>
      <c r="N10" s="30">
        <f t="shared" ref="N10:N18" si="0">D10</f>
        <v>101.017</v>
      </c>
      <c r="O10" s="21">
        <f t="shared" ref="O10:O18" si="1">1/(E10*10^(-3)*0.01)</f>
        <v>670120.01849531243</v>
      </c>
      <c r="P10" s="30">
        <f t="shared" ref="P10:P21" si="2">F10</f>
        <v>99.728300000000004</v>
      </c>
      <c r="Q10" s="17">
        <f t="shared" ref="Q10:Q21" si="3">G10*0.000001</f>
        <v>5.9237499999999997E-5</v>
      </c>
      <c r="R10" s="30">
        <f t="shared" ref="R10:U21" si="4">H10</f>
        <v>101.081</v>
      </c>
      <c r="S10" s="24">
        <f t="shared" si="4"/>
        <v>2.74444</v>
      </c>
      <c r="T10" s="30">
        <f t="shared" si="4"/>
        <v>102.989</v>
      </c>
      <c r="U10" s="24">
        <f t="shared" si="4"/>
        <v>9.1304300000000005E-2</v>
      </c>
      <c r="V10" s="22">
        <f t="shared" ref="V10:V12" si="5">((O10*(Q10)^2)/S10)*T10</f>
        <v>8.8243583468280859E-2</v>
      </c>
    </row>
    <row r="11" spans="1:22" x14ac:dyDescent="0.6">
      <c r="B11" s="2"/>
      <c r="C11" s="1"/>
      <c r="D11" s="2">
        <v>120.43899999999999</v>
      </c>
      <c r="E11" s="1">
        <v>0.180751</v>
      </c>
      <c r="F11" s="2">
        <v>120.92400000000001</v>
      </c>
      <c r="G11" s="1">
        <v>73.900300000000001</v>
      </c>
      <c r="H11" s="2">
        <v>120.541</v>
      </c>
      <c r="I11" s="1">
        <v>2.4111099999999999</v>
      </c>
      <c r="J11" s="2">
        <v>119.29300000000001</v>
      </c>
      <c r="K11" s="1">
        <v>0.136957</v>
      </c>
      <c r="N11" s="30">
        <f t="shared" si="0"/>
        <v>120.43899999999999</v>
      </c>
      <c r="O11" s="21">
        <f t="shared" si="1"/>
        <v>553247.28493894916</v>
      </c>
      <c r="P11" s="30">
        <f t="shared" si="2"/>
        <v>120.92400000000001</v>
      </c>
      <c r="Q11" s="17">
        <f t="shared" si="3"/>
        <v>7.3900300000000001E-5</v>
      </c>
      <c r="R11" s="30">
        <f t="shared" si="4"/>
        <v>120.541</v>
      </c>
      <c r="S11" s="24">
        <f t="shared" si="4"/>
        <v>2.4111099999999999</v>
      </c>
      <c r="T11" s="30">
        <f t="shared" si="4"/>
        <v>119.29300000000001</v>
      </c>
      <c r="U11" s="24">
        <f t="shared" si="4"/>
        <v>0.136957</v>
      </c>
      <c r="V11" s="22">
        <f t="shared" si="5"/>
        <v>0.14948913548437784</v>
      </c>
    </row>
    <row r="12" spans="1:22" x14ac:dyDescent="0.6">
      <c r="B12" s="2"/>
      <c r="C12" s="1"/>
      <c r="D12" s="2">
        <v>149.58000000000001</v>
      </c>
      <c r="E12" s="1">
        <v>0.243946</v>
      </c>
      <c r="F12" s="2">
        <v>141.304</v>
      </c>
      <c r="G12" s="1">
        <v>85.630499999999998</v>
      </c>
      <c r="H12" s="2">
        <v>140</v>
      </c>
      <c r="I12" s="1">
        <v>2.25556</v>
      </c>
      <c r="J12" s="2">
        <v>139.67400000000001</v>
      </c>
      <c r="K12" s="1">
        <v>0.19239100000000001</v>
      </c>
      <c r="N12" s="30">
        <f t="shared" si="0"/>
        <v>149.58000000000001</v>
      </c>
      <c r="O12" s="21">
        <f t="shared" si="1"/>
        <v>409926.78707582824</v>
      </c>
      <c r="P12" s="30">
        <f t="shared" si="2"/>
        <v>141.304</v>
      </c>
      <c r="Q12" s="17">
        <f t="shared" si="3"/>
        <v>8.5630499999999999E-5</v>
      </c>
      <c r="R12" s="30">
        <f t="shared" si="4"/>
        <v>140</v>
      </c>
      <c r="S12" s="24">
        <f t="shared" si="4"/>
        <v>2.25556</v>
      </c>
      <c r="T12" s="30">
        <f t="shared" si="4"/>
        <v>139.67400000000001</v>
      </c>
      <c r="U12" s="24">
        <f t="shared" si="4"/>
        <v>0.19239100000000001</v>
      </c>
      <c r="V12" s="22">
        <f t="shared" si="5"/>
        <v>0.18613345762999281</v>
      </c>
    </row>
    <row r="13" spans="1:22" x14ac:dyDescent="0.6">
      <c r="B13" s="2"/>
      <c r="C13" s="1"/>
      <c r="D13" s="2">
        <v>191.691</v>
      </c>
      <c r="E13" s="1">
        <v>0.37512600000000001</v>
      </c>
      <c r="F13" s="2">
        <v>159.239</v>
      </c>
      <c r="G13" s="1">
        <v>97.360699999999994</v>
      </c>
      <c r="H13" s="2">
        <v>157.83799999999999</v>
      </c>
      <c r="I13" s="1">
        <v>2.12222</v>
      </c>
      <c r="J13" s="2">
        <v>159.239</v>
      </c>
      <c r="K13" s="1">
        <v>0.26412999999999998</v>
      </c>
      <c r="N13" s="30">
        <f t="shared" si="0"/>
        <v>191.691</v>
      </c>
      <c r="O13" s="21">
        <f t="shared" si="1"/>
        <v>266577.09676215454</v>
      </c>
      <c r="P13" s="30">
        <f t="shared" si="2"/>
        <v>159.239</v>
      </c>
      <c r="Q13" s="17">
        <f t="shared" si="3"/>
        <v>9.7360699999999984E-5</v>
      </c>
      <c r="R13" s="30">
        <f t="shared" si="4"/>
        <v>157.83799999999999</v>
      </c>
      <c r="S13" s="24">
        <f t="shared" si="4"/>
        <v>2.12222</v>
      </c>
      <c r="T13" s="30">
        <f t="shared" si="4"/>
        <v>159.239</v>
      </c>
      <c r="U13" s="24">
        <f t="shared" si="4"/>
        <v>0.26412999999999998</v>
      </c>
      <c r="V13" s="22">
        <f>((O12*(Q13)^2)/S13)*T13</f>
        <v>0.29156320303272781</v>
      </c>
    </row>
    <row r="14" spans="1:22" x14ac:dyDescent="0.6">
      <c r="B14" s="2"/>
      <c r="C14" s="1"/>
      <c r="D14" s="2">
        <v>221.667</v>
      </c>
      <c r="E14" s="1">
        <v>0.49285299999999999</v>
      </c>
      <c r="F14" s="2">
        <v>190.21700000000001</v>
      </c>
      <c r="G14" s="1">
        <v>125.22</v>
      </c>
      <c r="H14" s="2">
        <v>190.27</v>
      </c>
      <c r="I14" s="1">
        <v>1.92222</v>
      </c>
      <c r="J14" s="2">
        <v>191.03299999999999</v>
      </c>
      <c r="K14" s="1">
        <v>0.407609</v>
      </c>
      <c r="N14" s="30">
        <f t="shared" si="0"/>
        <v>221.667</v>
      </c>
      <c r="O14" s="21">
        <f t="shared" si="1"/>
        <v>202900.25626302368</v>
      </c>
      <c r="P14" s="30">
        <f t="shared" si="2"/>
        <v>190.21700000000001</v>
      </c>
      <c r="Q14" s="17">
        <f t="shared" si="3"/>
        <v>1.2522E-4</v>
      </c>
      <c r="R14" s="30">
        <f t="shared" si="4"/>
        <v>190.27</v>
      </c>
      <c r="S14" s="24">
        <f t="shared" si="4"/>
        <v>1.92222</v>
      </c>
      <c r="T14" s="30">
        <f t="shared" si="4"/>
        <v>191.03299999999999</v>
      </c>
      <c r="U14" s="24">
        <f t="shared" si="4"/>
        <v>0.407609</v>
      </c>
      <c r="V14" s="22">
        <f>((O13*(Q14)^2)/S14)*T14</f>
        <v>0.4154086514421243</v>
      </c>
    </row>
    <row r="15" spans="1:22" x14ac:dyDescent="0.6">
      <c r="B15" s="2"/>
      <c r="C15" s="1"/>
      <c r="D15" s="2">
        <v>240.31299999999999</v>
      </c>
      <c r="E15" s="1">
        <v>0.59257000000000004</v>
      </c>
      <c r="F15" s="2">
        <v>217.12</v>
      </c>
      <c r="G15" s="1">
        <v>145.74799999999999</v>
      </c>
      <c r="H15" s="2">
        <v>215.405</v>
      </c>
      <c r="I15" s="1">
        <v>1.7888900000000001</v>
      </c>
      <c r="J15" s="2">
        <v>216.304</v>
      </c>
      <c r="K15" s="1">
        <v>0.55108699999999999</v>
      </c>
      <c r="N15" s="30">
        <f t="shared" si="0"/>
        <v>240.31299999999999</v>
      </c>
      <c r="O15" s="21">
        <f t="shared" si="1"/>
        <v>168756.43383904008</v>
      </c>
      <c r="P15" s="30">
        <f t="shared" si="2"/>
        <v>217.12</v>
      </c>
      <c r="Q15" s="17">
        <f t="shared" si="3"/>
        <v>1.4574799999999999E-4</v>
      </c>
      <c r="R15" s="30">
        <f t="shared" si="4"/>
        <v>215.405</v>
      </c>
      <c r="S15" s="24">
        <f t="shared" si="4"/>
        <v>1.7888900000000001</v>
      </c>
      <c r="T15" s="30">
        <f t="shared" si="4"/>
        <v>216.304</v>
      </c>
      <c r="U15" s="24">
        <f t="shared" si="4"/>
        <v>0.55108699999999999</v>
      </c>
      <c r="V15" s="22">
        <f>((O14*(Q15)^2)/S15)*T15</f>
        <v>0.52115717083987878</v>
      </c>
    </row>
    <row r="16" spans="1:22" x14ac:dyDescent="0.6">
      <c r="B16" s="2"/>
      <c r="C16" s="1"/>
      <c r="D16" s="2">
        <v>267.05399999999997</v>
      </c>
      <c r="E16" s="1">
        <v>0.71034699999999995</v>
      </c>
      <c r="F16" s="2">
        <v>222.011</v>
      </c>
      <c r="G16" s="1">
        <v>150.14699999999999</v>
      </c>
      <c r="H16" s="2">
        <v>219.459</v>
      </c>
      <c r="I16" s="1">
        <v>1.75556</v>
      </c>
      <c r="J16" s="2">
        <v>221.196</v>
      </c>
      <c r="K16" s="1">
        <v>0.55108699999999999</v>
      </c>
      <c r="N16" s="30">
        <f t="shared" si="0"/>
        <v>267.05399999999997</v>
      </c>
      <c r="O16" s="21">
        <f t="shared" si="1"/>
        <v>140776.26849976138</v>
      </c>
      <c r="P16" s="30">
        <f t="shared" si="2"/>
        <v>222.011</v>
      </c>
      <c r="Q16" s="17">
        <f t="shared" si="3"/>
        <v>1.50147E-4</v>
      </c>
      <c r="R16" s="30">
        <f t="shared" si="4"/>
        <v>219.459</v>
      </c>
      <c r="S16" s="24">
        <f t="shared" si="4"/>
        <v>1.75556</v>
      </c>
      <c r="T16" s="30">
        <f t="shared" si="4"/>
        <v>221.196</v>
      </c>
      <c r="U16" s="24">
        <f t="shared" si="4"/>
        <v>0.55108699999999999</v>
      </c>
      <c r="V16" s="22">
        <f>((O14*(Q16)^2)/S16)*T16</f>
        <v>0.57633833318246797</v>
      </c>
    </row>
    <row r="17" spans="2:22" x14ac:dyDescent="0.6">
      <c r="B17" s="2"/>
      <c r="C17" s="1"/>
      <c r="D17" s="2">
        <v>297.858</v>
      </c>
      <c r="E17" s="1">
        <v>0.86897100000000005</v>
      </c>
      <c r="F17" s="2">
        <v>242.39099999999999</v>
      </c>
      <c r="G17" s="1">
        <v>167.74199999999999</v>
      </c>
      <c r="H17" s="2">
        <v>242.16200000000001</v>
      </c>
      <c r="I17" s="1">
        <v>1.6444399999999999</v>
      </c>
      <c r="J17" s="2">
        <v>243.20699999999999</v>
      </c>
      <c r="K17" s="1">
        <v>0.69130400000000003</v>
      </c>
      <c r="N17" s="30">
        <f t="shared" si="0"/>
        <v>297.858</v>
      </c>
      <c r="O17" s="21">
        <f t="shared" si="1"/>
        <v>115078.63898795239</v>
      </c>
      <c r="P17" s="30">
        <f t="shared" si="2"/>
        <v>242.39099999999999</v>
      </c>
      <c r="Q17" s="17">
        <f t="shared" si="3"/>
        <v>1.6774199999999999E-4</v>
      </c>
      <c r="R17" s="30">
        <f t="shared" si="4"/>
        <v>242.16200000000001</v>
      </c>
      <c r="S17" s="24">
        <f t="shared" si="4"/>
        <v>1.6444399999999999</v>
      </c>
      <c r="T17" s="30">
        <f t="shared" si="4"/>
        <v>243.20699999999999</v>
      </c>
      <c r="U17" s="24">
        <f t="shared" si="4"/>
        <v>0.69130400000000003</v>
      </c>
      <c r="V17" s="22">
        <f>((O15*(Q17)^2)/S17)*T17</f>
        <v>0.702266596312484</v>
      </c>
    </row>
    <row r="18" spans="2:22" x14ac:dyDescent="0.6">
      <c r="B18" s="2"/>
      <c r="C18" s="1"/>
      <c r="D18" s="48">
        <v>340.85</v>
      </c>
      <c r="E18" s="48">
        <v>1.1501399999999999</v>
      </c>
      <c r="F18" s="2">
        <v>267.66300000000001</v>
      </c>
      <c r="G18" s="1">
        <v>183.87100000000001</v>
      </c>
      <c r="H18" s="2">
        <v>266.48599999999999</v>
      </c>
      <c r="I18" s="1">
        <v>1.4777800000000001</v>
      </c>
      <c r="J18" s="2">
        <v>266.03300000000002</v>
      </c>
      <c r="K18" s="1">
        <v>0.82499999999999996</v>
      </c>
      <c r="N18" s="30">
        <f t="shared" si="0"/>
        <v>340.85</v>
      </c>
      <c r="O18" s="21">
        <f t="shared" si="1"/>
        <v>86945.937016363227</v>
      </c>
      <c r="P18" s="30">
        <f t="shared" si="2"/>
        <v>267.66300000000001</v>
      </c>
      <c r="Q18" s="17">
        <f t="shared" si="3"/>
        <v>1.83871E-4</v>
      </c>
      <c r="R18" s="30">
        <f t="shared" si="4"/>
        <v>266.48599999999999</v>
      </c>
      <c r="S18" s="24">
        <f t="shared" si="4"/>
        <v>1.4777800000000001</v>
      </c>
      <c r="T18" s="30">
        <f t="shared" si="4"/>
        <v>266.03300000000002</v>
      </c>
      <c r="U18" s="24">
        <f t="shared" si="4"/>
        <v>0.82499999999999996</v>
      </c>
      <c r="V18" s="22">
        <f>((O16*(Q18)^2)/S18)*T18</f>
        <v>0.85680433025510594</v>
      </c>
    </row>
    <row r="19" spans="2:22" x14ac:dyDescent="0.6">
      <c r="B19" s="2"/>
      <c r="C19" s="1"/>
      <c r="D19" s="2"/>
      <c r="E19" s="1"/>
      <c r="F19" s="2">
        <v>294.565</v>
      </c>
      <c r="G19" s="1">
        <v>195.601</v>
      </c>
      <c r="H19" s="2">
        <v>294.86500000000001</v>
      </c>
      <c r="I19" s="1">
        <v>1.38889</v>
      </c>
      <c r="J19" s="2">
        <v>295.38</v>
      </c>
      <c r="K19" s="1">
        <v>0.92608699999999999</v>
      </c>
      <c r="N19" s="30"/>
      <c r="O19" s="21"/>
      <c r="P19" s="30">
        <f t="shared" si="2"/>
        <v>294.565</v>
      </c>
      <c r="Q19" s="17">
        <f t="shared" si="3"/>
        <v>1.95601E-4</v>
      </c>
      <c r="R19" s="30">
        <f t="shared" si="4"/>
        <v>294.86500000000001</v>
      </c>
      <c r="S19" s="24">
        <f t="shared" si="4"/>
        <v>1.38889</v>
      </c>
      <c r="T19" s="30">
        <f t="shared" si="4"/>
        <v>295.38</v>
      </c>
      <c r="U19" s="24">
        <f t="shared" si="4"/>
        <v>0.92608699999999999</v>
      </c>
      <c r="V19" s="22">
        <f>((O17*(Q19)^2)/S19)*T19</f>
        <v>0.9363756113328271</v>
      </c>
    </row>
    <row r="20" spans="2:22" x14ac:dyDescent="0.6">
      <c r="B20" s="2"/>
      <c r="C20" s="1"/>
      <c r="D20" s="2"/>
      <c r="E20" s="1"/>
      <c r="F20" s="2">
        <v>297.01100000000002</v>
      </c>
      <c r="G20" s="1">
        <v>197.06700000000001</v>
      </c>
      <c r="H20" s="2">
        <v>298.108</v>
      </c>
      <c r="I20" s="1">
        <v>1.3555600000000001</v>
      </c>
      <c r="J20" s="2">
        <v>297.82600000000002</v>
      </c>
      <c r="K20" s="1">
        <v>0.96847799999999995</v>
      </c>
      <c r="N20" s="30"/>
      <c r="O20" s="21"/>
      <c r="P20" s="30">
        <f t="shared" si="2"/>
        <v>297.01100000000002</v>
      </c>
      <c r="Q20" s="17">
        <f t="shared" si="3"/>
        <v>1.9706699999999999E-4</v>
      </c>
      <c r="R20" s="30">
        <f t="shared" si="4"/>
        <v>298.108</v>
      </c>
      <c r="S20" s="24">
        <f t="shared" si="4"/>
        <v>1.3555600000000001</v>
      </c>
      <c r="T20" s="30">
        <f t="shared" si="4"/>
        <v>297.82600000000002</v>
      </c>
      <c r="U20" s="24">
        <f t="shared" si="4"/>
        <v>0.96847799999999995</v>
      </c>
      <c r="V20" s="22">
        <f>((O17*(Q20)^2)/S20)*T20</f>
        <v>0.98189803518347496</v>
      </c>
    </row>
    <row r="21" spans="2:22" x14ac:dyDescent="0.6">
      <c r="B21" s="2"/>
      <c r="C21" s="1"/>
      <c r="D21" s="2"/>
      <c r="E21" s="1"/>
      <c r="F21" s="48">
        <v>337.77199999999999</v>
      </c>
      <c r="G21" s="48">
        <v>216.12899999999999</v>
      </c>
      <c r="H21" s="48">
        <v>337.83800000000002</v>
      </c>
      <c r="I21" s="48">
        <v>1.3333299999999999</v>
      </c>
      <c r="J21" s="48">
        <v>339.40199999999999</v>
      </c>
      <c r="K21" s="48">
        <v>1.03043</v>
      </c>
      <c r="N21" s="30"/>
      <c r="O21" s="21"/>
      <c r="P21" s="30">
        <f t="shared" si="2"/>
        <v>337.77199999999999</v>
      </c>
      <c r="Q21" s="17">
        <f t="shared" si="3"/>
        <v>2.1612899999999999E-4</v>
      </c>
      <c r="R21" s="30">
        <f t="shared" si="4"/>
        <v>337.83800000000002</v>
      </c>
      <c r="S21" s="24">
        <f t="shared" si="4"/>
        <v>1.3333299999999999</v>
      </c>
      <c r="T21" s="30">
        <f t="shared" si="4"/>
        <v>339.40199999999999</v>
      </c>
      <c r="U21" s="24">
        <f t="shared" si="4"/>
        <v>1.03043</v>
      </c>
      <c r="V21" s="22">
        <f>((O18*(Q21)^2)/S21)*T21</f>
        <v>1.0338371322116866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19"/>
  <sheetViews>
    <sheetView workbookViewId="0">
      <selection activeCell="J15" sqref="J15:K1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>
        <v>322.351</v>
      </c>
      <c r="C9" s="4">
        <v>729.72799999999995</v>
      </c>
      <c r="D9" s="3"/>
      <c r="E9" s="4"/>
      <c r="F9" s="3"/>
      <c r="G9" s="4"/>
      <c r="H9" s="3"/>
      <c r="I9" s="4"/>
      <c r="J9" s="3">
        <v>322.54199999999997</v>
      </c>
      <c r="K9" s="4">
        <v>0.48271900000000001</v>
      </c>
      <c r="N9" s="30">
        <f>B9</f>
        <v>322.351</v>
      </c>
      <c r="O9" s="21">
        <f>C9*100</f>
        <v>72972.799999999988</v>
      </c>
      <c r="P9" s="30"/>
      <c r="Q9" s="17"/>
      <c r="R9" s="30"/>
      <c r="S9" s="24"/>
      <c r="T9" s="30">
        <f>J9</f>
        <v>322.54199999999997</v>
      </c>
      <c r="U9" s="24">
        <f>K9</f>
        <v>0.48271900000000001</v>
      </c>
      <c r="V9" s="22" t="e">
        <f>((O9*(Q9)^2)/S9)*T9</f>
        <v>#DIV/0!</v>
      </c>
    </row>
    <row r="10" spans="1:22" x14ac:dyDescent="0.6">
      <c r="B10" s="3">
        <v>371.87299999999999</v>
      </c>
      <c r="C10" s="4">
        <v>667.24900000000002</v>
      </c>
      <c r="D10" s="3"/>
      <c r="E10" s="4"/>
      <c r="F10" s="3"/>
      <c r="G10" s="4"/>
      <c r="H10" s="3"/>
      <c r="I10" s="4"/>
      <c r="J10" s="3">
        <v>348.28100000000001</v>
      </c>
      <c r="K10" s="4">
        <v>0.54940699999999998</v>
      </c>
      <c r="N10" s="30">
        <f t="shared" ref="N10:N12" si="0">B10</f>
        <v>371.87299999999999</v>
      </c>
      <c r="O10" s="21">
        <f t="shared" ref="O10:O12" si="1">C10*100</f>
        <v>66724.900000000009</v>
      </c>
      <c r="P10" s="30"/>
      <c r="Q10" s="17"/>
      <c r="R10" s="30"/>
      <c r="S10" s="24"/>
      <c r="T10" s="30">
        <f t="shared" ref="T10:U19" si="2">J10</f>
        <v>348.28100000000001</v>
      </c>
      <c r="U10" s="24">
        <f t="shared" si="2"/>
        <v>0.54940699999999998</v>
      </c>
    </row>
    <row r="11" spans="1:22" x14ac:dyDescent="0.6">
      <c r="B11" s="2">
        <v>422.14</v>
      </c>
      <c r="C11" s="1">
        <v>607.80799999999999</v>
      </c>
      <c r="D11" s="2"/>
      <c r="E11" s="1"/>
      <c r="F11" s="2"/>
      <c r="G11" s="1"/>
      <c r="H11" s="2"/>
      <c r="I11" s="1"/>
      <c r="J11" s="2">
        <v>372.851</v>
      </c>
      <c r="K11" s="1">
        <v>0.61124999999999996</v>
      </c>
      <c r="N11" s="30">
        <f t="shared" si="0"/>
        <v>422.14</v>
      </c>
      <c r="O11" s="21">
        <f t="shared" si="1"/>
        <v>60780.800000000003</v>
      </c>
      <c r="P11" s="30"/>
      <c r="Q11" s="17"/>
      <c r="R11" s="30"/>
      <c r="S11" s="24"/>
      <c r="T11" s="30">
        <f t="shared" si="2"/>
        <v>372.851</v>
      </c>
      <c r="U11" s="24">
        <f t="shared" si="2"/>
        <v>0.61124999999999996</v>
      </c>
    </row>
    <row r="12" spans="1:22" x14ac:dyDescent="0.6">
      <c r="B12" s="2">
        <v>473.14800000000002</v>
      </c>
      <c r="C12" s="1">
        <v>554.42700000000002</v>
      </c>
      <c r="D12" s="2"/>
      <c r="E12" s="1"/>
      <c r="F12" s="2"/>
      <c r="G12" s="1"/>
      <c r="H12" s="2"/>
      <c r="I12" s="1"/>
      <c r="J12" s="2">
        <v>398.596</v>
      </c>
      <c r="K12" s="1">
        <v>0.66947000000000001</v>
      </c>
      <c r="N12" s="30">
        <f t="shared" si="0"/>
        <v>473.14800000000002</v>
      </c>
      <c r="O12" s="21">
        <f t="shared" si="1"/>
        <v>55442.700000000004</v>
      </c>
      <c r="P12" s="30"/>
      <c r="Q12" s="17"/>
      <c r="R12" s="30"/>
      <c r="S12" s="24"/>
      <c r="T12" s="30">
        <f t="shared" si="2"/>
        <v>398.596</v>
      </c>
      <c r="U12" s="24">
        <f t="shared" si="2"/>
        <v>0.66947000000000001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423.55900000000003</v>
      </c>
      <c r="K13" s="1">
        <v>0.72889599999999999</v>
      </c>
      <c r="N13" s="30"/>
      <c r="O13" s="21"/>
      <c r="P13" s="30"/>
      <c r="Q13" s="17"/>
      <c r="R13" s="30"/>
      <c r="S13" s="24"/>
      <c r="T13" s="30">
        <f t="shared" si="2"/>
        <v>423.55900000000003</v>
      </c>
      <c r="U13" s="24">
        <f t="shared" si="2"/>
        <v>0.72889599999999999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447.75</v>
      </c>
      <c r="K14" s="1">
        <v>0.77138099999999998</v>
      </c>
      <c r="N14" s="30"/>
      <c r="O14" s="21"/>
      <c r="P14" s="30"/>
      <c r="Q14" s="17"/>
      <c r="R14" s="30"/>
      <c r="S14" s="24"/>
      <c r="T14" s="30">
        <f t="shared" si="2"/>
        <v>447.75</v>
      </c>
      <c r="U14" s="24">
        <f t="shared" si="2"/>
        <v>0.77138099999999998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473.51600000000002</v>
      </c>
      <c r="K15" s="1">
        <v>0.79694100000000001</v>
      </c>
      <c r="N15" s="30"/>
      <c r="O15" s="21"/>
      <c r="P15" s="30"/>
      <c r="Q15" s="17"/>
      <c r="R15" s="30"/>
      <c r="S15" s="24"/>
      <c r="T15" s="30">
        <f t="shared" si="2"/>
        <v>473.51600000000002</v>
      </c>
      <c r="U15" s="24">
        <f t="shared" si="2"/>
        <v>0.79694100000000001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498.51600000000002</v>
      </c>
      <c r="K16" s="1">
        <v>0.79709200000000002</v>
      </c>
      <c r="N16" s="30"/>
      <c r="O16" s="21"/>
      <c r="P16" s="30"/>
      <c r="Q16" s="17"/>
      <c r="R16" s="30"/>
      <c r="S16" s="24"/>
      <c r="T16" s="30">
        <f t="shared" si="2"/>
        <v>498.51600000000002</v>
      </c>
      <c r="U16" s="24">
        <f t="shared" si="2"/>
        <v>0.79709200000000002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522.35699999999997</v>
      </c>
      <c r="K17" s="1">
        <v>0.77546199999999998</v>
      </c>
      <c r="N17" s="30"/>
      <c r="O17" s="21"/>
      <c r="P17" s="30"/>
      <c r="Q17" s="17"/>
      <c r="R17" s="30"/>
      <c r="S17" s="24"/>
      <c r="T17" s="30">
        <f t="shared" si="2"/>
        <v>522.35699999999997</v>
      </c>
      <c r="U17" s="24">
        <f t="shared" si="2"/>
        <v>0.77546199999999998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548.16499999999996</v>
      </c>
      <c r="K18" s="1">
        <v>0.73327900000000001</v>
      </c>
      <c r="N18" s="30"/>
      <c r="O18" s="21"/>
      <c r="P18" s="30"/>
      <c r="Q18" s="17"/>
      <c r="R18" s="30"/>
      <c r="S18" s="24"/>
      <c r="T18" s="30">
        <f t="shared" si="2"/>
        <v>548.16499999999996</v>
      </c>
      <c r="U18" s="24">
        <f t="shared" si="2"/>
        <v>0.73327900000000001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573.59799999999996</v>
      </c>
      <c r="K19" s="1">
        <v>0.66569</v>
      </c>
      <c r="N19" s="30"/>
      <c r="O19" s="21"/>
      <c r="P19" s="30"/>
      <c r="Q19" s="17"/>
      <c r="R19" s="30"/>
      <c r="S19" s="24"/>
      <c r="T19" s="30">
        <f t="shared" si="2"/>
        <v>573.59799999999996</v>
      </c>
      <c r="U19" s="24">
        <f t="shared" si="2"/>
        <v>0.66569</v>
      </c>
      <c r="V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131"/>
  <sheetViews>
    <sheetView topLeftCell="A13" workbookViewId="0">
      <selection activeCell="S37" sqref="S37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7.375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80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10</v>
      </c>
      <c r="D8" s="44" t="s">
        <v>4</v>
      </c>
      <c r="E8" s="43" t="s">
        <v>20</v>
      </c>
      <c r="F8" s="44" t="s">
        <v>4</v>
      </c>
      <c r="G8" s="43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1" x14ac:dyDescent="0.6">
      <c r="B9" s="3"/>
      <c r="C9" s="4"/>
      <c r="D9" s="48">
        <v>14.7694524495677</v>
      </c>
      <c r="E9" s="48">
        <v>7.23055934515692E-2</v>
      </c>
      <c r="F9" s="48">
        <v>14.8335745296671</v>
      </c>
      <c r="G9" s="48">
        <v>-10.801393728222999</v>
      </c>
      <c r="H9" s="48">
        <v>22.311631309436699</v>
      </c>
      <c r="I9" s="48">
        <v>4.3795620437956098</v>
      </c>
      <c r="J9" s="3">
        <v>21.4117</v>
      </c>
      <c r="K9" s="4">
        <v>4.2826599999999998E-3</v>
      </c>
      <c r="N9" s="30">
        <f>D9</f>
        <v>14.7694524495677</v>
      </c>
      <c r="O9" s="21">
        <f>1/(E9*10^(-3)*0.01)</f>
        <v>1383018.8679245224</v>
      </c>
      <c r="P9" s="30">
        <f>F9</f>
        <v>14.8335745296671</v>
      </c>
      <c r="Q9" s="17">
        <f>G9*0.000001</f>
        <v>-1.0801393728222999E-5</v>
      </c>
      <c r="R9" s="30">
        <f t="shared" ref="R9" si="0">H9</f>
        <v>22.311631309436699</v>
      </c>
      <c r="S9" s="24">
        <f t="shared" ref="S9" si="1">I9</f>
        <v>4.3795620437956098</v>
      </c>
      <c r="T9" s="30">
        <f>J9</f>
        <v>21.4117</v>
      </c>
      <c r="U9" s="24">
        <f>K9</f>
        <v>4.2826599999999998E-3</v>
      </c>
    </row>
    <row r="10" spans="1:21" x14ac:dyDescent="0.6">
      <c r="B10" s="3"/>
      <c r="C10" s="4"/>
      <c r="D10" s="48">
        <v>26.296829971181499</v>
      </c>
      <c r="E10" s="48">
        <v>7.7762619372442499E-2</v>
      </c>
      <c r="F10" s="48">
        <v>27.1345875542691</v>
      </c>
      <c r="G10" s="48">
        <v>-18.118466898954701</v>
      </c>
      <c r="H10" s="48">
        <v>38.039502560351103</v>
      </c>
      <c r="I10" s="48">
        <v>3.3576642335766298</v>
      </c>
      <c r="J10" s="3">
        <v>38.164499999999997</v>
      </c>
      <c r="K10" s="4">
        <v>1.27387E-2</v>
      </c>
      <c r="N10" s="30">
        <f t="shared" ref="N10:N28" si="2">D10</f>
        <v>26.296829971181499</v>
      </c>
      <c r="O10" s="21">
        <f t="shared" ref="O10:O28" si="3">1/(E10*10^(-3)*0.01)</f>
        <v>1285964.9122806937</v>
      </c>
      <c r="P10" s="30">
        <f t="shared" ref="P10:P30" si="4">F10</f>
        <v>27.1345875542691</v>
      </c>
      <c r="Q10" s="17">
        <f t="shared" ref="Q10:Q30" si="5">G10*0.000001</f>
        <v>-1.8118466898954701E-5</v>
      </c>
      <c r="R10" s="30">
        <f>H10</f>
        <v>38.039502560351103</v>
      </c>
      <c r="S10" s="24">
        <f>I10</f>
        <v>3.3576642335766298</v>
      </c>
      <c r="T10" s="30">
        <f t="shared" ref="T10:U27" si="6">J10</f>
        <v>38.164499999999997</v>
      </c>
      <c r="U10" s="24">
        <f t="shared" si="6"/>
        <v>1.27387E-2</v>
      </c>
    </row>
    <row r="11" spans="1:21" x14ac:dyDescent="0.6">
      <c r="B11" s="2"/>
      <c r="C11" s="1"/>
      <c r="D11" s="48">
        <v>34.942363112391902</v>
      </c>
      <c r="E11" s="48">
        <v>8.8676671214188596E-2</v>
      </c>
      <c r="F11" s="48">
        <v>37.626628075253201</v>
      </c>
      <c r="G11" s="48">
        <v>-24.5644599303136</v>
      </c>
      <c r="H11" s="48">
        <v>51.207022677395699</v>
      </c>
      <c r="I11" s="48">
        <v>3.21167883211678</v>
      </c>
      <c r="J11" s="2">
        <v>51.192900000000002</v>
      </c>
      <c r="K11" s="1">
        <v>2.1179099999999999E-2</v>
      </c>
      <c r="N11" s="30">
        <f t="shared" si="2"/>
        <v>34.942363112391902</v>
      </c>
      <c r="O11" s="21">
        <f t="shared" si="3"/>
        <v>1127692.3076923033</v>
      </c>
      <c r="P11" s="30">
        <f t="shared" si="4"/>
        <v>37.626628075253201</v>
      </c>
      <c r="Q11" s="17">
        <f t="shared" si="5"/>
        <v>-2.4564459930313599E-5</v>
      </c>
      <c r="R11" s="30">
        <f t="shared" ref="R11:R33" si="7">H11</f>
        <v>51.207022677395699</v>
      </c>
      <c r="S11" s="24">
        <f t="shared" ref="S11:S33" si="8">I11</f>
        <v>3.21167883211678</v>
      </c>
      <c r="T11" s="30">
        <f t="shared" si="6"/>
        <v>51.192900000000002</v>
      </c>
      <c r="U11" s="24">
        <f t="shared" si="6"/>
        <v>2.1179099999999999E-2</v>
      </c>
    </row>
    <row r="12" spans="1:21" x14ac:dyDescent="0.6">
      <c r="B12" s="2"/>
      <c r="C12" s="1"/>
      <c r="D12" s="48">
        <v>50.792507204610899</v>
      </c>
      <c r="E12" s="48">
        <v>0.11596180081855401</v>
      </c>
      <c r="F12" s="48">
        <v>49.927641099855201</v>
      </c>
      <c r="G12" s="48">
        <v>-32.404181184669</v>
      </c>
      <c r="H12" s="48">
        <v>66.569129480614393</v>
      </c>
      <c r="I12" s="48">
        <v>3.0510948905109401</v>
      </c>
      <c r="J12" s="2">
        <v>65.1541</v>
      </c>
      <c r="K12" s="1">
        <v>2.75269E-2</v>
      </c>
      <c r="N12" s="30">
        <f t="shared" si="2"/>
        <v>50.792507204610899</v>
      </c>
      <c r="O12" s="21">
        <f t="shared" si="3"/>
        <v>862352.94117646979</v>
      </c>
      <c r="P12" s="30">
        <f t="shared" si="4"/>
        <v>49.927641099855201</v>
      </c>
      <c r="Q12" s="17">
        <f t="shared" si="5"/>
        <v>-3.2404181184668997E-5</v>
      </c>
      <c r="R12" s="30">
        <f t="shared" si="7"/>
        <v>66.569129480614393</v>
      </c>
      <c r="S12" s="24">
        <f t="shared" si="8"/>
        <v>3.0510948905109401</v>
      </c>
      <c r="T12" s="30">
        <f t="shared" si="6"/>
        <v>65.1541</v>
      </c>
      <c r="U12" s="24">
        <f t="shared" si="6"/>
        <v>2.75269E-2</v>
      </c>
    </row>
    <row r="13" spans="1:21" x14ac:dyDescent="0.6">
      <c r="B13" s="2"/>
      <c r="C13" s="1"/>
      <c r="D13" s="48">
        <v>70.965417867435093</v>
      </c>
      <c r="E13" s="48">
        <v>0.15416098226466499</v>
      </c>
      <c r="F13" s="48">
        <v>62.590448625180898</v>
      </c>
      <c r="G13" s="48">
        <v>-39.198606271777003</v>
      </c>
      <c r="H13" s="48">
        <v>81.199707388441794</v>
      </c>
      <c r="I13" s="48">
        <v>2.90510948905108</v>
      </c>
      <c r="J13" s="2">
        <v>80.962000000000003</v>
      </c>
      <c r="K13" s="1">
        <v>5.2750499999999999E-2</v>
      </c>
      <c r="N13" s="30">
        <f t="shared" si="2"/>
        <v>70.965417867435093</v>
      </c>
      <c r="O13" s="21">
        <f t="shared" si="3"/>
        <v>648672.56637168466</v>
      </c>
      <c r="P13" s="30">
        <f t="shared" si="4"/>
        <v>62.590448625180898</v>
      </c>
      <c r="Q13" s="17">
        <f t="shared" si="5"/>
        <v>-3.9198606271777003E-5</v>
      </c>
      <c r="R13" s="30">
        <f t="shared" si="7"/>
        <v>81.199707388441794</v>
      </c>
      <c r="S13" s="24">
        <f t="shared" si="8"/>
        <v>2.90510948905108</v>
      </c>
      <c r="T13" s="30">
        <f t="shared" si="6"/>
        <v>80.962000000000003</v>
      </c>
      <c r="U13" s="24">
        <f t="shared" si="6"/>
        <v>5.2750499999999999E-2</v>
      </c>
    </row>
    <row r="14" spans="1:21" x14ac:dyDescent="0.6">
      <c r="B14" s="2"/>
      <c r="C14" s="1"/>
      <c r="D14" s="48">
        <v>95.461095100864497</v>
      </c>
      <c r="E14" s="48">
        <v>0.19781718963164999</v>
      </c>
      <c r="F14" s="48">
        <v>73.082489146164903</v>
      </c>
      <c r="G14" s="48">
        <v>-45.993031358884998</v>
      </c>
      <c r="H14" s="48">
        <v>96.196049743964906</v>
      </c>
      <c r="I14" s="48">
        <v>2.7883211678832098</v>
      </c>
      <c r="J14" s="2">
        <v>96.775000000000006</v>
      </c>
      <c r="K14" s="1">
        <v>7.1684800000000007E-2</v>
      </c>
      <c r="N14" s="30">
        <f t="shared" si="2"/>
        <v>95.461095100864497</v>
      </c>
      <c r="O14" s="21">
        <f t="shared" si="3"/>
        <v>505517.2413793123</v>
      </c>
      <c r="P14" s="30">
        <f t="shared" si="4"/>
        <v>73.082489146164903</v>
      </c>
      <c r="Q14" s="17">
        <f t="shared" si="5"/>
        <v>-4.5993031358884997E-5</v>
      </c>
      <c r="R14" s="30">
        <f t="shared" si="7"/>
        <v>96.196049743964906</v>
      </c>
      <c r="S14" s="24">
        <f t="shared" si="8"/>
        <v>2.7883211678832098</v>
      </c>
      <c r="T14" s="30">
        <f t="shared" si="6"/>
        <v>96.775000000000006</v>
      </c>
      <c r="U14" s="24">
        <f t="shared" si="6"/>
        <v>7.1684800000000007E-2</v>
      </c>
    </row>
    <row r="15" spans="1:21" x14ac:dyDescent="0.6">
      <c r="B15" s="2"/>
      <c r="C15" s="1"/>
      <c r="D15" s="48">
        <v>118.515850144092</v>
      </c>
      <c r="E15" s="48">
        <v>0.24693042291950901</v>
      </c>
      <c r="F15" s="48">
        <v>87.554269175108502</v>
      </c>
      <c r="G15" s="48">
        <v>-53.658536585365802</v>
      </c>
      <c r="H15" s="48">
        <v>113.386978785662</v>
      </c>
      <c r="I15" s="48">
        <v>2.58394160583941</v>
      </c>
      <c r="J15" s="2">
        <v>113.51</v>
      </c>
      <c r="K15" s="1">
        <v>0.101105</v>
      </c>
      <c r="N15" s="30">
        <f t="shared" si="2"/>
        <v>118.515850144092</v>
      </c>
      <c r="O15" s="21">
        <f t="shared" si="3"/>
        <v>404972.37569060747</v>
      </c>
      <c r="P15" s="30">
        <f t="shared" si="4"/>
        <v>87.554269175108502</v>
      </c>
      <c r="Q15" s="17">
        <f t="shared" si="5"/>
        <v>-5.3658536585365801E-5</v>
      </c>
      <c r="R15" s="30">
        <f t="shared" si="7"/>
        <v>113.386978785662</v>
      </c>
      <c r="S15" s="24">
        <f t="shared" si="8"/>
        <v>2.58394160583941</v>
      </c>
      <c r="T15" s="30">
        <f t="shared" si="6"/>
        <v>113.51</v>
      </c>
      <c r="U15" s="24">
        <f t="shared" si="6"/>
        <v>0.101105</v>
      </c>
    </row>
    <row r="16" spans="1:21" x14ac:dyDescent="0.6">
      <c r="B16" s="2"/>
      <c r="C16" s="1"/>
      <c r="D16" s="48">
        <v>140.12968299711801</v>
      </c>
      <c r="E16" s="48">
        <v>0.29058663028649401</v>
      </c>
      <c r="F16" s="48">
        <v>101.664254703328</v>
      </c>
      <c r="G16" s="48">
        <v>-61.672473867595798</v>
      </c>
      <c r="H16" s="48">
        <v>128.74908558888001</v>
      </c>
      <c r="I16" s="48">
        <v>2.5109489051094802</v>
      </c>
      <c r="J16" s="2">
        <v>128.39400000000001</v>
      </c>
      <c r="K16" s="1">
        <v>0.117939</v>
      </c>
      <c r="N16" s="30">
        <f t="shared" si="2"/>
        <v>140.12968299711801</v>
      </c>
      <c r="O16" s="21">
        <f t="shared" si="3"/>
        <v>344131.4553990608</v>
      </c>
      <c r="P16" s="30">
        <f t="shared" si="4"/>
        <v>101.664254703328</v>
      </c>
      <c r="Q16" s="17">
        <f t="shared" si="5"/>
        <v>-6.1672473867595799E-5</v>
      </c>
      <c r="R16" s="30">
        <f t="shared" si="7"/>
        <v>128.74908558888001</v>
      </c>
      <c r="S16" s="24">
        <f t="shared" si="8"/>
        <v>2.5109489051094802</v>
      </c>
      <c r="T16" s="30">
        <f t="shared" si="6"/>
        <v>128.39400000000001</v>
      </c>
      <c r="U16" s="24">
        <f t="shared" si="6"/>
        <v>0.117939</v>
      </c>
    </row>
    <row r="17" spans="2:23" x14ac:dyDescent="0.6">
      <c r="B17" s="2"/>
      <c r="C17" s="1"/>
      <c r="D17" s="48">
        <v>171.829971181556</v>
      </c>
      <c r="E17" s="48">
        <v>0.35334242837653401</v>
      </c>
      <c r="F17" s="48">
        <v>116.13603473227199</v>
      </c>
      <c r="G17" s="48">
        <v>-68.815331010452894</v>
      </c>
      <c r="H17" s="48">
        <v>143.37966349670799</v>
      </c>
      <c r="I17" s="48">
        <v>2.4087591240875801</v>
      </c>
      <c r="J17" s="2">
        <v>142.333</v>
      </c>
      <c r="K17" s="1">
        <v>0.15154100000000001</v>
      </c>
      <c r="N17" s="30">
        <f t="shared" si="2"/>
        <v>171.829971181556</v>
      </c>
      <c r="O17" s="21">
        <f t="shared" si="3"/>
        <v>283011.5830115836</v>
      </c>
      <c r="P17" s="30">
        <f t="shared" si="4"/>
        <v>116.13603473227199</v>
      </c>
      <c r="Q17" s="17">
        <f t="shared" si="5"/>
        <v>-6.8815331010452891E-5</v>
      </c>
      <c r="R17" s="30">
        <f t="shared" si="7"/>
        <v>143.37966349670799</v>
      </c>
      <c r="S17" s="24">
        <f t="shared" si="8"/>
        <v>2.4087591240875801</v>
      </c>
      <c r="T17" s="30">
        <f t="shared" si="6"/>
        <v>142.333</v>
      </c>
      <c r="U17" s="24">
        <f t="shared" si="6"/>
        <v>0.15154100000000001</v>
      </c>
    </row>
    <row r="18" spans="2:23" x14ac:dyDescent="0.6">
      <c r="B18" s="2"/>
      <c r="C18" s="1"/>
      <c r="D18" s="48">
        <v>203.530259365994</v>
      </c>
      <c r="E18" s="48">
        <v>0.42837653478853999</v>
      </c>
      <c r="F18" s="48">
        <v>133.502170767004</v>
      </c>
      <c r="G18" s="48">
        <v>-78.571428571428598</v>
      </c>
      <c r="H18" s="48">
        <v>158.376005852231</v>
      </c>
      <c r="I18" s="48">
        <v>2.32116788321167</v>
      </c>
      <c r="J18" s="2">
        <v>158.12700000000001</v>
      </c>
      <c r="K18" s="1">
        <v>0.19353600000000001</v>
      </c>
      <c r="N18" s="30">
        <f t="shared" si="2"/>
        <v>203.530259365994</v>
      </c>
      <c r="O18" s="21">
        <f t="shared" si="3"/>
        <v>233439.49044585999</v>
      </c>
      <c r="P18" s="30">
        <f t="shared" si="4"/>
        <v>133.502170767004</v>
      </c>
      <c r="Q18" s="17">
        <f t="shared" si="5"/>
        <v>-7.8571428571428594E-5</v>
      </c>
      <c r="R18" s="30">
        <f t="shared" si="7"/>
        <v>158.376005852231</v>
      </c>
      <c r="S18" s="24">
        <f t="shared" si="8"/>
        <v>2.32116788321167</v>
      </c>
      <c r="T18" s="30">
        <f t="shared" si="6"/>
        <v>158.12700000000001</v>
      </c>
      <c r="U18" s="24">
        <f t="shared" si="6"/>
        <v>0.19353600000000001</v>
      </c>
    </row>
    <row r="19" spans="2:23" x14ac:dyDescent="0.6">
      <c r="B19" s="2"/>
      <c r="C19" s="1"/>
      <c r="D19" s="48">
        <v>214.697406340057</v>
      </c>
      <c r="E19" s="48">
        <v>0.45566166439290601</v>
      </c>
      <c r="F19" s="48">
        <v>151.23010130246001</v>
      </c>
      <c r="G19" s="48">
        <v>-87.456445993031394</v>
      </c>
      <c r="H19" s="48">
        <v>173.37234820775399</v>
      </c>
      <c r="I19" s="48">
        <v>2.2481751824817402</v>
      </c>
      <c r="J19" s="2">
        <v>173.00299999999999</v>
      </c>
      <c r="K19" s="1">
        <v>0.21875500000000001</v>
      </c>
      <c r="N19" s="30">
        <f t="shared" si="2"/>
        <v>214.697406340057</v>
      </c>
      <c r="O19" s="21">
        <f t="shared" si="3"/>
        <v>219461.07784431128</v>
      </c>
      <c r="P19" s="30">
        <f t="shared" si="4"/>
        <v>151.23010130246001</v>
      </c>
      <c r="Q19" s="17">
        <f t="shared" si="5"/>
        <v>-8.745644599303139E-5</v>
      </c>
      <c r="R19" s="30">
        <f t="shared" si="7"/>
        <v>173.37234820775399</v>
      </c>
      <c r="S19" s="24">
        <f t="shared" si="8"/>
        <v>2.2481751824817402</v>
      </c>
      <c r="T19" s="30">
        <f t="shared" si="6"/>
        <v>173.00299999999999</v>
      </c>
      <c r="U19" s="24">
        <f t="shared" si="6"/>
        <v>0.21875500000000001</v>
      </c>
    </row>
    <row r="20" spans="2:23" x14ac:dyDescent="0.6">
      <c r="B20" s="2"/>
      <c r="C20" s="1"/>
      <c r="D20" s="48">
        <v>228.386167146974</v>
      </c>
      <c r="E20" s="48">
        <v>0.48158253751705299</v>
      </c>
      <c r="F20" s="48">
        <v>165.34008683068001</v>
      </c>
      <c r="G20" s="48">
        <v>-94.076655052264798</v>
      </c>
      <c r="H20" s="48">
        <v>188.002926115581</v>
      </c>
      <c r="I20" s="48">
        <v>2.1459854014598498</v>
      </c>
      <c r="J20" s="2">
        <v>187.86500000000001</v>
      </c>
      <c r="K20" s="1">
        <v>0.26284299999999999</v>
      </c>
      <c r="N20" s="30">
        <f t="shared" si="2"/>
        <v>228.386167146974</v>
      </c>
      <c r="O20" s="21">
        <f t="shared" si="3"/>
        <v>207648.72521246469</v>
      </c>
      <c r="P20" s="30">
        <f t="shared" si="4"/>
        <v>165.34008683068001</v>
      </c>
      <c r="Q20" s="17">
        <f t="shared" si="5"/>
        <v>-9.4076655052264789E-5</v>
      </c>
      <c r="R20" s="30">
        <f t="shared" si="7"/>
        <v>188.002926115581</v>
      </c>
      <c r="S20" s="24">
        <f t="shared" si="8"/>
        <v>2.1459854014598498</v>
      </c>
      <c r="T20" s="30">
        <f t="shared" si="6"/>
        <v>187.86500000000001</v>
      </c>
      <c r="U20" s="24">
        <f t="shared" si="6"/>
        <v>0.26284299999999999</v>
      </c>
    </row>
    <row r="21" spans="2:23" x14ac:dyDescent="0.6">
      <c r="B21" s="2"/>
      <c r="C21" s="1"/>
      <c r="D21" s="48">
        <v>248.198847262247</v>
      </c>
      <c r="E21" s="48">
        <v>0.53069577080491104</v>
      </c>
      <c r="F21" s="48">
        <v>179.811866859623</v>
      </c>
      <c r="G21" s="48">
        <v>-100.522648083623</v>
      </c>
      <c r="H21" s="48">
        <v>202.99926847110399</v>
      </c>
      <c r="I21" s="48">
        <v>2.1021897810218899</v>
      </c>
      <c r="J21" s="2">
        <v>202.72900000000001</v>
      </c>
      <c r="K21" s="1">
        <v>0.30273800000000001</v>
      </c>
      <c r="N21" s="30">
        <f t="shared" si="2"/>
        <v>248.198847262247</v>
      </c>
      <c r="O21" s="21">
        <f t="shared" si="3"/>
        <v>188431.87660668389</v>
      </c>
      <c r="P21" s="30">
        <f t="shared" si="4"/>
        <v>179.811866859623</v>
      </c>
      <c r="Q21" s="17">
        <f t="shared" si="5"/>
        <v>-1.0052264808362299E-4</v>
      </c>
      <c r="R21" s="30">
        <f t="shared" si="7"/>
        <v>202.99926847110399</v>
      </c>
      <c r="S21" s="24">
        <f t="shared" si="8"/>
        <v>2.1021897810218899</v>
      </c>
      <c r="T21" s="30">
        <f t="shared" si="6"/>
        <v>202.72900000000001</v>
      </c>
      <c r="U21" s="24">
        <f t="shared" si="6"/>
        <v>0.30273800000000001</v>
      </c>
    </row>
    <row r="22" spans="2:23" x14ac:dyDescent="0.6">
      <c r="B22" s="2"/>
      <c r="C22" s="1"/>
      <c r="D22" s="48">
        <v>268.37175792507099</v>
      </c>
      <c r="E22" s="48">
        <v>0.57435197817189598</v>
      </c>
      <c r="F22" s="48">
        <v>194.28364688856701</v>
      </c>
      <c r="G22" s="48">
        <v>-107.31707317073101</v>
      </c>
      <c r="H22" s="48">
        <v>217.62984637893101</v>
      </c>
      <c r="I22" s="48">
        <v>1.99999999999999</v>
      </c>
      <c r="J22" s="2">
        <v>216.65700000000001</v>
      </c>
      <c r="K22" s="1">
        <v>0.34891800000000001</v>
      </c>
      <c r="N22" s="30">
        <f t="shared" si="2"/>
        <v>268.37175792507099</v>
      </c>
      <c r="O22" s="21">
        <f t="shared" si="3"/>
        <v>174109.26365795734</v>
      </c>
      <c r="P22" s="30">
        <f t="shared" si="4"/>
        <v>194.28364688856701</v>
      </c>
      <c r="Q22" s="17">
        <f t="shared" si="5"/>
        <v>-1.0731707317073101E-4</v>
      </c>
      <c r="R22" s="30">
        <f t="shared" si="7"/>
        <v>217.62984637893101</v>
      </c>
      <c r="S22" s="24">
        <f t="shared" si="8"/>
        <v>1.99999999999999</v>
      </c>
      <c r="T22" s="30">
        <f t="shared" si="6"/>
        <v>216.65700000000001</v>
      </c>
      <c r="U22" s="24">
        <f t="shared" si="6"/>
        <v>0.34891800000000001</v>
      </c>
    </row>
    <row r="23" spans="2:23" x14ac:dyDescent="0.6">
      <c r="B23" s="2"/>
      <c r="C23" s="1"/>
      <c r="D23" s="48">
        <v>285.66282420749201</v>
      </c>
      <c r="E23" s="48">
        <v>0.62346521145975398</v>
      </c>
      <c r="F23" s="48">
        <v>210.20260492040501</v>
      </c>
      <c r="G23" s="48">
        <v>-113.58885017421601</v>
      </c>
      <c r="H23" s="48">
        <v>233.35771762984601</v>
      </c>
      <c r="I23" s="48">
        <v>1.92700729927006</v>
      </c>
      <c r="J23" s="2">
        <v>231.52199999999999</v>
      </c>
      <c r="K23" s="1">
        <v>0.38881300000000002</v>
      </c>
      <c r="N23" s="30">
        <f t="shared" si="2"/>
        <v>285.66282420749201</v>
      </c>
      <c r="O23" s="21">
        <f t="shared" si="3"/>
        <v>160393.87308533926</v>
      </c>
      <c r="P23" s="30">
        <f t="shared" si="4"/>
        <v>210.20260492040501</v>
      </c>
      <c r="Q23" s="17">
        <f t="shared" si="5"/>
        <v>-1.13588850174216E-4</v>
      </c>
      <c r="R23" s="30">
        <f t="shared" si="7"/>
        <v>233.35771762984601</v>
      </c>
      <c r="S23" s="24">
        <f t="shared" si="8"/>
        <v>1.92700729927006</v>
      </c>
      <c r="T23" s="30">
        <f t="shared" si="6"/>
        <v>231.52199999999999</v>
      </c>
      <c r="U23" s="24">
        <f t="shared" si="6"/>
        <v>0.38881300000000002</v>
      </c>
    </row>
    <row r="24" spans="2:23" x14ac:dyDescent="0.6">
      <c r="B24" s="2"/>
      <c r="C24" s="1"/>
      <c r="D24" s="48">
        <v>294.66858789625297</v>
      </c>
      <c r="E24" s="48">
        <v>0.65211459754433798</v>
      </c>
      <c r="F24" s="48">
        <v>223.227206946454</v>
      </c>
      <c r="G24" s="48">
        <v>-117.421602787456</v>
      </c>
      <c r="H24" s="48">
        <v>247.988295537673</v>
      </c>
      <c r="I24" s="48">
        <v>1.88321167883211</v>
      </c>
      <c r="J24" s="2">
        <v>247.30699999999999</v>
      </c>
      <c r="K24" s="1">
        <v>0.44129000000000002</v>
      </c>
      <c r="N24" s="30">
        <f t="shared" si="2"/>
        <v>294.66858789625297</v>
      </c>
      <c r="O24" s="21">
        <f t="shared" si="3"/>
        <v>153347.2803347281</v>
      </c>
      <c r="P24" s="30">
        <f t="shared" si="4"/>
        <v>223.227206946454</v>
      </c>
      <c r="Q24" s="17">
        <f t="shared" si="5"/>
        <v>-1.1742160278745599E-4</v>
      </c>
      <c r="R24" s="30">
        <f t="shared" si="7"/>
        <v>247.988295537673</v>
      </c>
      <c r="S24" s="24">
        <f t="shared" si="8"/>
        <v>1.88321167883211</v>
      </c>
      <c r="T24" s="30">
        <f t="shared" si="6"/>
        <v>247.30699999999999</v>
      </c>
      <c r="U24" s="24">
        <f t="shared" si="6"/>
        <v>0.44129000000000002</v>
      </c>
    </row>
    <row r="25" spans="2:23" x14ac:dyDescent="0.6">
      <c r="B25" s="2"/>
      <c r="C25" s="1"/>
      <c r="D25" s="48">
        <v>338.97694524495603</v>
      </c>
      <c r="E25" s="48">
        <v>0.83083219645293305</v>
      </c>
      <c r="F25" s="48">
        <v>236.251808972503</v>
      </c>
      <c r="G25" s="48">
        <v>-121.254355400696</v>
      </c>
      <c r="H25" s="48">
        <v>262.98463789319601</v>
      </c>
      <c r="I25" s="48">
        <v>1.81021897810218</v>
      </c>
      <c r="J25" s="2">
        <v>262.17200000000003</v>
      </c>
      <c r="K25" s="1">
        <v>0.48118499999999997</v>
      </c>
      <c r="N25" s="30">
        <f t="shared" si="2"/>
        <v>338.97694524495603</v>
      </c>
      <c r="O25" s="21">
        <f t="shared" si="3"/>
        <v>120361.24794745487</v>
      </c>
      <c r="P25" s="30">
        <f t="shared" si="4"/>
        <v>236.251808972503</v>
      </c>
      <c r="Q25" s="17">
        <f t="shared" si="5"/>
        <v>-1.2125435540069599E-4</v>
      </c>
      <c r="R25" s="30">
        <f t="shared" si="7"/>
        <v>262.98463789319601</v>
      </c>
      <c r="S25" s="24">
        <f t="shared" si="8"/>
        <v>1.81021897810218</v>
      </c>
      <c r="T25" s="30">
        <f t="shared" si="6"/>
        <v>262.17200000000003</v>
      </c>
      <c r="U25" s="24">
        <f t="shared" si="6"/>
        <v>0.48118499999999997</v>
      </c>
    </row>
    <row r="26" spans="2:23" x14ac:dyDescent="0.6">
      <c r="B26" s="2"/>
      <c r="C26" s="1"/>
      <c r="D26" s="48">
        <v>385.806916426513</v>
      </c>
      <c r="E26" s="48">
        <v>0.98499317871759895</v>
      </c>
      <c r="F26" s="48">
        <v>249.276410998552</v>
      </c>
      <c r="G26" s="48">
        <v>-124.041811846689</v>
      </c>
      <c r="H26" s="48">
        <v>278.34674469641499</v>
      </c>
      <c r="I26" s="48">
        <v>1.7226277372262699</v>
      </c>
      <c r="J26" s="2">
        <v>277.02100000000002</v>
      </c>
      <c r="K26" s="1">
        <v>0.53994699999999995</v>
      </c>
      <c r="N26" s="30">
        <f t="shared" si="2"/>
        <v>385.806916426513</v>
      </c>
      <c r="O26" s="21">
        <f t="shared" si="3"/>
        <v>101523.54570637118</v>
      </c>
      <c r="P26" s="30">
        <f t="shared" si="4"/>
        <v>249.276410998552</v>
      </c>
      <c r="Q26" s="17">
        <f t="shared" si="5"/>
        <v>-1.24041811846689E-4</v>
      </c>
      <c r="R26" s="30">
        <f t="shared" si="7"/>
        <v>278.34674469641499</v>
      </c>
      <c r="S26" s="24">
        <f t="shared" si="8"/>
        <v>1.7226277372262699</v>
      </c>
      <c r="T26" s="30">
        <f t="shared" si="6"/>
        <v>277.02100000000002</v>
      </c>
      <c r="U26" s="24">
        <f t="shared" si="6"/>
        <v>0.53994699999999995</v>
      </c>
    </row>
    <row r="27" spans="2:23" x14ac:dyDescent="0.6">
      <c r="B27" s="2"/>
      <c r="C27" s="1"/>
      <c r="D27" s="48">
        <v>431.195965417867</v>
      </c>
      <c r="E27" s="48">
        <v>1.1255115961800799</v>
      </c>
      <c r="F27" s="48">
        <v>262.30101302460201</v>
      </c>
      <c r="G27" s="48">
        <v>-127.70034843205499</v>
      </c>
      <c r="H27" s="48">
        <v>292.61155815654701</v>
      </c>
      <c r="I27" s="48">
        <v>1.66423357664233</v>
      </c>
      <c r="J27" s="2">
        <v>290.94600000000003</v>
      </c>
      <c r="K27" s="1">
        <v>0.59031999999999996</v>
      </c>
      <c r="N27" s="30">
        <f t="shared" si="2"/>
        <v>431.195965417867</v>
      </c>
      <c r="O27" s="21">
        <f t="shared" si="3"/>
        <v>88848.484848484994</v>
      </c>
      <c r="P27" s="30">
        <f t="shared" si="4"/>
        <v>262.30101302460201</v>
      </c>
      <c r="Q27" s="17">
        <f t="shared" si="5"/>
        <v>-1.2770034843205498E-4</v>
      </c>
      <c r="R27" s="30">
        <f t="shared" si="7"/>
        <v>292.61155815654701</v>
      </c>
      <c r="S27" s="24">
        <f t="shared" si="8"/>
        <v>1.66423357664233</v>
      </c>
      <c r="T27" s="30">
        <f t="shared" si="6"/>
        <v>290.94600000000003</v>
      </c>
      <c r="U27" s="24">
        <f t="shared" si="6"/>
        <v>0.59031999999999996</v>
      </c>
      <c r="V27" s="22">
        <f>O24*Q29^2/S27*T27</f>
        <v>0.50012956620943405</v>
      </c>
      <c r="W27" s="76">
        <f>U27/V27-1</f>
        <v>0.18033413715996516</v>
      </c>
    </row>
    <row r="28" spans="2:23" x14ac:dyDescent="0.6">
      <c r="B28" s="2"/>
      <c r="C28" s="1"/>
      <c r="D28" s="48">
        <v>466.49855907780898</v>
      </c>
      <c r="E28" s="48">
        <v>1.2210095497953599</v>
      </c>
      <c r="F28" s="48">
        <v>275.32561505065098</v>
      </c>
      <c r="G28" s="48">
        <v>-131.70731707317</v>
      </c>
      <c r="H28" s="48">
        <v>306.876371616678</v>
      </c>
      <c r="I28" s="48">
        <v>1.5766423357664101</v>
      </c>
      <c r="J28" s="2">
        <v>307.66000000000003</v>
      </c>
      <c r="K28" s="1">
        <v>0.64489799999999997</v>
      </c>
      <c r="N28" s="30">
        <f t="shared" si="2"/>
        <v>466.49855907780898</v>
      </c>
      <c r="O28" s="21">
        <f t="shared" si="3"/>
        <v>81899.441340782229</v>
      </c>
      <c r="P28" s="30">
        <f t="shared" si="4"/>
        <v>275.32561505065098</v>
      </c>
      <c r="Q28" s="17">
        <f t="shared" si="5"/>
        <v>-1.3170731707317E-4</v>
      </c>
      <c r="R28" s="30">
        <f t="shared" si="7"/>
        <v>306.876371616678</v>
      </c>
      <c r="S28" s="24">
        <f t="shared" si="8"/>
        <v>1.5766423357664101</v>
      </c>
      <c r="T28" s="30">
        <f t="shared" ref="T28:U30" si="9">J28</f>
        <v>307.66000000000003</v>
      </c>
      <c r="U28" s="24">
        <f t="shared" si="9"/>
        <v>0.64489799999999997</v>
      </c>
    </row>
    <row r="29" spans="2:23" x14ac:dyDescent="0.6">
      <c r="B29" s="2"/>
      <c r="C29" s="1"/>
      <c r="D29" s="2"/>
      <c r="E29" s="1"/>
      <c r="F29" s="48">
        <v>289.79739507959403</v>
      </c>
      <c r="G29" s="48">
        <v>-136.585365853658</v>
      </c>
      <c r="H29" s="48">
        <v>324.60377358490501</v>
      </c>
      <c r="I29" s="48">
        <v>1.2044926413632799</v>
      </c>
      <c r="J29" s="2">
        <v>322.48</v>
      </c>
      <c r="K29" s="1">
        <v>0.73929999999999996</v>
      </c>
      <c r="N29" s="30"/>
      <c r="O29" s="21"/>
      <c r="P29" s="30">
        <f t="shared" si="4"/>
        <v>289.79739507959403</v>
      </c>
      <c r="Q29" s="17">
        <f t="shared" si="5"/>
        <v>-1.3658536585365799E-4</v>
      </c>
      <c r="R29" s="30">
        <f t="shared" si="7"/>
        <v>324.60377358490501</v>
      </c>
      <c r="S29" s="24">
        <f t="shared" si="8"/>
        <v>1.2044926413632799</v>
      </c>
      <c r="T29" s="30">
        <f t="shared" si="9"/>
        <v>322.48</v>
      </c>
      <c r="U29" s="24">
        <f t="shared" si="9"/>
        <v>0.73929999999999996</v>
      </c>
    </row>
    <row r="30" spans="2:23" x14ac:dyDescent="0.6">
      <c r="B30" s="2"/>
      <c r="C30" s="1"/>
      <c r="D30" s="2"/>
      <c r="E30" s="1"/>
      <c r="F30" s="48">
        <v>302.82199710564402</v>
      </c>
      <c r="G30" s="48">
        <v>-141.46341463414601</v>
      </c>
      <c r="H30" s="48">
        <v>374.26415094339598</v>
      </c>
      <c r="I30" s="48">
        <v>1.2044926413632799</v>
      </c>
      <c r="J30" s="2">
        <v>372.61500000000001</v>
      </c>
      <c r="K30" s="1">
        <v>0.91351499999999997</v>
      </c>
      <c r="N30" s="30"/>
      <c r="O30" s="21"/>
      <c r="P30" s="30">
        <f t="shared" si="4"/>
        <v>302.82199710564402</v>
      </c>
      <c r="Q30" s="17">
        <f t="shared" si="5"/>
        <v>-1.4146341463414601E-4</v>
      </c>
      <c r="R30" s="30">
        <f t="shared" si="7"/>
        <v>374.26415094339598</v>
      </c>
      <c r="S30" s="24">
        <f t="shared" si="8"/>
        <v>1.2044926413632799</v>
      </c>
      <c r="T30" s="30">
        <f t="shared" si="9"/>
        <v>372.61500000000001</v>
      </c>
      <c r="U30" s="24">
        <f t="shared" si="9"/>
        <v>0.91351499999999997</v>
      </c>
    </row>
    <row r="31" spans="2:23" x14ac:dyDescent="0.6">
      <c r="B31" s="2"/>
      <c r="C31" s="1"/>
      <c r="D31" s="2"/>
      <c r="E31" s="1"/>
      <c r="F31" s="48">
        <v>324.52966714905898</v>
      </c>
      <c r="G31" s="48">
        <v>-148.606271777003</v>
      </c>
      <c r="H31" s="48">
        <v>399.62264150943298</v>
      </c>
      <c r="I31" s="48">
        <v>1.2199845081332299</v>
      </c>
      <c r="J31" s="2">
        <v>396.827</v>
      </c>
      <c r="K31" s="1">
        <v>0.90942400000000001</v>
      </c>
      <c r="N31" s="30"/>
      <c r="O31" s="21"/>
      <c r="P31" s="30">
        <f t="shared" ref="P31:P35" si="10">F31</f>
        <v>324.52966714905898</v>
      </c>
      <c r="Q31" s="17">
        <f t="shared" ref="Q31:Q35" si="11">G31*0.000001</f>
        <v>-1.48606271777003E-4</v>
      </c>
      <c r="R31" s="30">
        <f t="shared" si="7"/>
        <v>399.62264150943298</v>
      </c>
      <c r="S31" s="24">
        <f t="shared" si="8"/>
        <v>1.2199845081332299</v>
      </c>
      <c r="T31" s="30">
        <f t="shared" ref="T31:T34" si="12">J31</f>
        <v>396.827</v>
      </c>
      <c r="U31" s="24">
        <f t="shared" ref="U31:U34" si="13">K31</f>
        <v>0.90942400000000001</v>
      </c>
    </row>
    <row r="32" spans="2:23" x14ac:dyDescent="0.6">
      <c r="B32" s="2"/>
      <c r="C32" s="1"/>
      <c r="D32" s="2"/>
      <c r="E32" s="1"/>
      <c r="F32" s="48">
        <v>374.09551374819102</v>
      </c>
      <c r="G32" s="48">
        <v>-164.45993031358799</v>
      </c>
      <c r="H32" s="48">
        <v>425.283018867924</v>
      </c>
      <c r="I32" s="48">
        <v>1.24515879163439</v>
      </c>
      <c r="J32" s="2">
        <v>424.73200000000003</v>
      </c>
      <c r="K32" s="1">
        <v>0.94308400000000003</v>
      </c>
      <c r="N32" s="30"/>
      <c r="O32" s="21"/>
      <c r="P32" s="30">
        <f t="shared" si="10"/>
        <v>374.09551374819102</v>
      </c>
      <c r="Q32" s="17">
        <f t="shared" si="11"/>
        <v>-1.6445993031358798E-4</v>
      </c>
      <c r="R32" s="30">
        <f t="shared" si="7"/>
        <v>425.283018867924</v>
      </c>
      <c r="S32" s="24">
        <f t="shared" si="8"/>
        <v>1.24515879163439</v>
      </c>
      <c r="T32" s="30">
        <f t="shared" si="12"/>
        <v>424.73200000000003</v>
      </c>
      <c r="U32" s="24">
        <f t="shared" si="13"/>
        <v>0.94308400000000003</v>
      </c>
    </row>
    <row r="33" spans="2:23" x14ac:dyDescent="0.6">
      <c r="B33" s="2"/>
      <c r="C33" s="1"/>
      <c r="D33" s="2"/>
      <c r="E33" s="1"/>
      <c r="F33" s="48">
        <v>425.83212735166398</v>
      </c>
      <c r="G33" s="48">
        <v>-171.60278745644601</v>
      </c>
      <c r="H33" s="48">
        <v>450.03773584905599</v>
      </c>
      <c r="I33" s="48">
        <v>1.2896979085979801</v>
      </c>
      <c r="J33" s="2">
        <v>448.02</v>
      </c>
      <c r="K33" s="1">
        <v>0.93060299999999996</v>
      </c>
      <c r="N33" s="30"/>
      <c r="O33" s="21"/>
      <c r="P33" s="30">
        <f t="shared" si="10"/>
        <v>425.83212735166398</v>
      </c>
      <c r="Q33" s="17">
        <f t="shared" si="11"/>
        <v>-1.71602787456446E-4</v>
      </c>
      <c r="R33" s="30">
        <f t="shared" si="7"/>
        <v>450.03773584905599</v>
      </c>
      <c r="S33" s="24">
        <f t="shared" si="8"/>
        <v>1.2896979085979801</v>
      </c>
      <c r="T33" s="30">
        <f t="shared" si="12"/>
        <v>448.02</v>
      </c>
      <c r="U33" s="24">
        <f t="shared" si="13"/>
        <v>0.93060299999999996</v>
      </c>
    </row>
    <row r="34" spans="2:23" x14ac:dyDescent="0.6">
      <c r="B34" s="2"/>
      <c r="C34" s="1"/>
      <c r="D34" s="2"/>
      <c r="E34" s="1"/>
      <c r="F34" s="48">
        <v>474.674384949348</v>
      </c>
      <c r="G34" s="48">
        <v>-172.12543554006899</v>
      </c>
      <c r="H34" s="48">
        <v>474.79245283018798</v>
      </c>
      <c r="I34" s="48">
        <v>1.3516653756777599</v>
      </c>
      <c r="J34" s="2">
        <v>472.26499999999999</v>
      </c>
      <c r="K34" s="1">
        <v>0.88667899999999999</v>
      </c>
      <c r="N34" s="30"/>
      <c r="O34" s="21"/>
      <c r="P34" s="30">
        <f t="shared" si="10"/>
        <v>474.674384949348</v>
      </c>
      <c r="Q34" s="17">
        <f t="shared" si="11"/>
        <v>-1.7212543554006899E-4</v>
      </c>
      <c r="R34" s="30">
        <f t="shared" ref="R34" si="14">H34</f>
        <v>474.79245283018798</v>
      </c>
      <c r="S34" s="24">
        <f t="shared" ref="S34" si="15">I34</f>
        <v>1.3516653756777599</v>
      </c>
      <c r="T34" s="30">
        <f t="shared" si="12"/>
        <v>472.26499999999999</v>
      </c>
      <c r="U34" s="24">
        <f t="shared" si="13"/>
        <v>0.88667899999999999</v>
      </c>
      <c r="V34" s="22">
        <f>O28*Q35*Q35/S34*T34</f>
        <v>0.83922953961273494</v>
      </c>
      <c r="W34" s="76">
        <f>U34/V34-1</f>
        <v>5.6539311532290304E-2</v>
      </c>
    </row>
    <row r="35" spans="2:23" x14ac:dyDescent="0.6">
      <c r="B35" s="2"/>
      <c r="C35" s="1"/>
      <c r="D35" s="2"/>
      <c r="E35" s="1"/>
      <c r="F35" s="48">
        <v>476.12156295224298</v>
      </c>
      <c r="G35" s="48">
        <v>-171.254355400696</v>
      </c>
      <c r="H35" s="2"/>
      <c r="I35" s="1"/>
      <c r="J35" s="2"/>
      <c r="K35" s="1"/>
      <c r="N35" s="30"/>
      <c r="O35" s="21"/>
      <c r="P35" s="30">
        <f t="shared" si="10"/>
        <v>476.12156295224298</v>
      </c>
      <c r="Q35" s="17">
        <f t="shared" si="11"/>
        <v>-1.7125435540069598E-4</v>
      </c>
      <c r="R35" s="30"/>
      <c r="S35" s="24"/>
      <c r="T35" s="30"/>
      <c r="U35" s="2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30"/>
      <c r="O36" s="21"/>
      <c r="P36" s="30"/>
      <c r="Q36" s="17"/>
      <c r="R36" s="30"/>
      <c r="S36" s="24"/>
      <c r="T36" s="30"/>
      <c r="U36" s="2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30"/>
      <c r="O37" s="21"/>
      <c r="P37" s="30"/>
      <c r="Q37" s="17"/>
      <c r="R37" s="30"/>
      <c r="S37" s="24"/>
      <c r="T37" s="30"/>
      <c r="U37" s="24"/>
    </row>
    <row r="38" spans="2:23" x14ac:dyDescent="0.6">
      <c r="B38" s="2"/>
      <c r="C38" s="1"/>
      <c r="D38" s="2"/>
      <c r="E38" s="1"/>
      <c r="F38" s="2"/>
      <c r="G38" s="1"/>
      <c r="H38" s="2"/>
      <c r="I38" s="1"/>
      <c r="J38" s="2"/>
      <c r="K38" s="1"/>
      <c r="N38" s="30"/>
      <c r="O38" s="21"/>
      <c r="P38" s="30"/>
      <c r="Q38" s="17"/>
      <c r="R38" s="30"/>
      <c r="S38" s="24"/>
      <c r="T38" s="30"/>
      <c r="U38" s="24"/>
    </row>
    <row r="39" spans="2:23" x14ac:dyDescent="0.6">
      <c r="B39" s="2"/>
      <c r="C39" s="1"/>
      <c r="D39" s="2"/>
      <c r="E39" s="1"/>
      <c r="F39" s="2"/>
      <c r="G39" s="1"/>
      <c r="H39" s="2"/>
      <c r="I39" s="1"/>
      <c r="J39" s="2"/>
      <c r="K39" s="1"/>
      <c r="N39" s="30"/>
      <c r="O39" s="21"/>
      <c r="P39" s="30"/>
      <c r="Q39" s="17"/>
      <c r="R39" s="30"/>
      <c r="S39" s="24"/>
      <c r="T39" s="30"/>
      <c r="U39" s="24"/>
    </row>
    <row r="40" spans="2:23" x14ac:dyDescent="0.6">
      <c r="B40" s="2"/>
      <c r="C40" s="1"/>
      <c r="D40" s="2"/>
      <c r="E40" s="1"/>
      <c r="F40" s="2"/>
      <c r="G40" s="1"/>
      <c r="H40" s="2"/>
      <c r="I40" s="1"/>
      <c r="J40" s="2"/>
      <c r="K40" s="1"/>
      <c r="N40" s="30"/>
      <c r="O40" s="21"/>
      <c r="P40" s="30"/>
      <c r="Q40" s="17"/>
      <c r="R40" s="30"/>
      <c r="S40" s="24"/>
      <c r="T40" s="30"/>
      <c r="U40" s="24"/>
    </row>
    <row r="41" spans="2:23" x14ac:dyDescent="0.6">
      <c r="B41" s="2"/>
      <c r="C41" s="1"/>
      <c r="D41" s="2"/>
      <c r="E41" s="1"/>
      <c r="F41" s="2"/>
      <c r="G41" s="1"/>
      <c r="H41" s="2"/>
      <c r="I41" s="1"/>
      <c r="J41" s="2"/>
      <c r="K41" s="1"/>
      <c r="N41" s="30"/>
      <c r="O41" s="21"/>
      <c r="P41" s="30"/>
      <c r="Q41" s="17"/>
      <c r="R41" s="30"/>
      <c r="S41" s="24"/>
      <c r="T41" s="30"/>
      <c r="U41" s="24"/>
    </row>
    <row r="42" spans="2:23" x14ac:dyDescent="0.6">
      <c r="B42" s="2"/>
      <c r="C42" s="1"/>
      <c r="D42" s="2"/>
      <c r="E42" s="1"/>
      <c r="F42" s="2"/>
      <c r="G42" s="1"/>
      <c r="H42" s="2"/>
      <c r="I42" s="1"/>
      <c r="J42" s="2"/>
      <c r="K42" s="1"/>
      <c r="N42" s="30"/>
      <c r="O42" s="21"/>
      <c r="P42" s="30"/>
      <c r="Q42" s="17"/>
      <c r="R42" s="30"/>
      <c r="S42" s="24"/>
      <c r="T42" s="30"/>
      <c r="U42" s="24"/>
    </row>
    <row r="43" spans="2:23" x14ac:dyDescent="0.6">
      <c r="B43" s="2"/>
      <c r="C43" s="1"/>
      <c r="D43" s="2"/>
      <c r="E43" s="1"/>
      <c r="F43" s="2"/>
      <c r="G43" s="1"/>
      <c r="H43" s="2"/>
      <c r="I43" s="1"/>
      <c r="J43" s="2"/>
      <c r="K43" s="1"/>
      <c r="N43" s="30"/>
      <c r="O43" s="21"/>
      <c r="P43" s="30"/>
      <c r="Q43" s="17"/>
      <c r="R43" s="30"/>
      <c r="S43" s="24"/>
      <c r="T43" s="30"/>
      <c r="U43" s="24"/>
    </row>
    <row r="49" spans="3:8" x14ac:dyDescent="0.6">
      <c r="C49" s="47">
        <v>23.8569</v>
      </c>
      <c r="D49" s="47">
        <v>4.4489799999999997</v>
      </c>
      <c r="E49">
        <v>22.311631309436699</v>
      </c>
      <c r="F49">
        <v>4.3795620437956098</v>
      </c>
      <c r="G49" s="54">
        <f>C49/E49-1</f>
        <v>6.9258436065574802E-2</v>
      </c>
      <c r="H49" s="54">
        <f t="shared" ref="H49" si="16">D49/F49-1</f>
        <v>1.5850433333335801E-2</v>
      </c>
    </row>
    <row r="50" spans="3:8" x14ac:dyDescent="0.6">
      <c r="C50" s="2">
        <v>39.761400000000002</v>
      </c>
      <c r="D50" s="1">
        <v>3.4285700000000001</v>
      </c>
      <c r="E50">
        <v>38.039502560351103</v>
      </c>
      <c r="F50">
        <v>3.3576642335766298</v>
      </c>
      <c r="G50" s="54">
        <f t="shared" ref="G50:G73" si="17">C50/E50-1</f>
        <v>4.5266034615385475E-2</v>
      </c>
      <c r="H50" s="54">
        <f t="shared" ref="H50:H73" si="18">D50/F50-1</f>
        <v>2.1117586956525658E-2</v>
      </c>
    </row>
    <row r="51" spans="3:8" x14ac:dyDescent="0.6">
      <c r="C51" s="2">
        <v>53.677900000000001</v>
      </c>
      <c r="D51" s="1">
        <v>3.2653099999999999</v>
      </c>
      <c r="E51">
        <v>51.207022677395699</v>
      </c>
      <c r="F51">
        <v>3.21167883211678</v>
      </c>
      <c r="G51" s="54">
        <f t="shared" si="17"/>
        <v>4.8252704285715486E-2</v>
      </c>
      <c r="H51" s="54">
        <f t="shared" si="18"/>
        <v>1.669879545454811E-2</v>
      </c>
    </row>
    <row r="52" spans="3:8" x14ac:dyDescent="0.6">
      <c r="C52" s="2">
        <v>69.582499999999996</v>
      </c>
      <c r="D52" s="1">
        <v>3.1020400000000001</v>
      </c>
      <c r="E52">
        <v>66.569129480614393</v>
      </c>
      <c r="F52">
        <v>3.0510948905109401</v>
      </c>
      <c r="G52" s="54">
        <f t="shared" si="17"/>
        <v>4.5266785714286994E-2</v>
      </c>
      <c r="H52" s="54">
        <f t="shared" si="18"/>
        <v>1.6697320574165619E-2</v>
      </c>
    </row>
    <row r="53" spans="3:8" x14ac:dyDescent="0.6">
      <c r="C53" s="2">
        <v>82.504999999999995</v>
      </c>
      <c r="D53" s="1">
        <v>2.97959</v>
      </c>
      <c r="E53">
        <v>81.199707388441794</v>
      </c>
      <c r="F53">
        <v>2.90510948905108</v>
      </c>
      <c r="G53" s="54">
        <f t="shared" si="17"/>
        <v>1.607509009009056E-2</v>
      </c>
      <c r="H53" s="54">
        <f t="shared" si="18"/>
        <v>2.5637763819100767E-2</v>
      </c>
    </row>
    <row r="54" spans="3:8" x14ac:dyDescent="0.6">
      <c r="C54" s="2">
        <v>99.403599999999997</v>
      </c>
      <c r="D54" s="1">
        <v>2.7755100000000001</v>
      </c>
      <c r="E54">
        <v>96.196049743964906</v>
      </c>
      <c r="F54">
        <v>2.7883211678832098</v>
      </c>
      <c r="G54" s="54">
        <f t="shared" si="17"/>
        <v>3.3343887452471188E-2</v>
      </c>
      <c r="H54" s="54">
        <f t="shared" si="18"/>
        <v>-4.5945811518317559E-3</v>
      </c>
    </row>
    <row r="55" spans="3:8" x14ac:dyDescent="0.6">
      <c r="C55" s="2">
        <v>115.30800000000001</v>
      </c>
      <c r="D55" s="1">
        <v>2.6122399999999999</v>
      </c>
      <c r="E55">
        <v>113.386978785662</v>
      </c>
      <c r="F55">
        <v>2.58394160583941</v>
      </c>
      <c r="G55" s="54">
        <f t="shared" si="17"/>
        <v>1.694216774193591E-2</v>
      </c>
      <c r="H55" s="54">
        <f t="shared" si="18"/>
        <v>1.0951638418081444E-2</v>
      </c>
    </row>
    <row r="56" spans="3:8" x14ac:dyDescent="0.6">
      <c r="C56" s="2">
        <v>130.21899999999999</v>
      </c>
      <c r="D56" s="1">
        <v>2.5306099999999998</v>
      </c>
      <c r="E56">
        <v>128.74908558888001</v>
      </c>
      <c r="F56">
        <v>2.5109489051094802</v>
      </c>
      <c r="G56" s="54">
        <f t="shared" si="17"/>
        <v>1.1416892045460481E-2</v>
      </c>
      <c r="H56" s="54">
        <f t="shared" si="18"/>
        <v>7.8301453488407446E-3</v>
      </c>
    </row>
    <row r="57" spans="3:8" x14ac:dyDescent="0.6">
      <c r="C57" s="2">
        <v>144.13499999999999</v>
      </c>
      <c r="D57" s="1">
        <v>2.4489800000000002</v>
      </c>
      <c r="E57">
        <v>143.37966349670799</v>
      </c>
      <c r="F57">
        <v>2.4087591240875801</v>
      </c>
      <c r="G57" s="54">
        <f t="shared" si="17"/>
        <v>5.2680867346948101E-3</v>
      </c>
      <c r="H57" s="54">
        <f t="shared" si="18"/>
        <v>1.6697757575762306E-2</v>
      </c>
    </row>
    <row r="58" spans="3:8" x14ac:dyDescent="0.6">
      <c r="C58" s="2">
        <v>159.04599999999999</v>
      </c>
      <c r="D58" s="1">
        <v>2.2857099999999999</v>
      </c>
      <c r="E58">
        <v>158.376005852231</v>
      </c>
      <c r="F58">
        <v>2.32116788321167</v>
      </c>
      <c r="G58" s="54">
        <f t="shared" si="17"/>
        <v>4.2304018475760596E-3</v>
      </c>
      <c r="H58" s="54">
        <f t="shared" si="18"/>
        <v>-1.5275880503140993E-2</v>
      </c>
    </row>
    <row r="59" spans="3:8" x14ac:dyDescent="0.6">
      <c r="C59" s="2">
        <v>175.94399999999999</v>
      </c>
      <c r="D59" s="1">
        <v>2.2040799999999998</v>
      </c>
      <c r="E59">
        <v>173.37234820775399</v>
      </c>
      <c r="F59">
        <v>2.2481751824817402</v>
      </c>
      <c r="G59" s="54">
        <f t="shared" si="17"/>
        <v>1.4833113924051844E-2</v>
      </c>
      <c r="H59" s="54">
        <f t="shared" si="18"/>
        <v>-1.961376623376121E-2</v>
      </c>
    </row>
    <row r="60" spans="3:8" x14ac:dyDescent="0.6">
      <c r="C60" s="2">
        <v>189.86099999999999</v>
      </c>
      <c r="D60" s="1">
        <v>2.1224500000000002</v>
      </c>
      <c r="E60">
        <v>188.002926115581</v>
      </c>
      <c r="F60">
        <v>2.1459854014598498</v>
      </c>
      <c r="G60" s="54">
        <f t="shared" si="17"/>
        <v>9.8832178988357278E-3</v>
      </c>
      <c r="H60" s="54">
        <f t="shared" si="18"/>
        <v>-1.0967176870746331E-2</v>
      </c>
    </row>
    <row r="61" spans="3:8" x14ac:dyDescent="0.6">
      <c r="C61" s="2">
        <v>206.75899999999999</v>
      </c>
      <c r="D61" s="1">
        <v>2.1224500000000002</v>
      </c>
      <c r="E61">
        <v>202.99926847110399</v>
      </c>
      <c r="F61">
        <v>2.1021897810218899</v>
      </c>
      <c r="G61" s="54">
        <f t="shared" si="17"/>
        <v>1.852091171171466E-2</v>
      </c>
      <c r="H61" s="54">
        <f t="shared" si="18"/>
        <v>9.6376736111150052E-3</v>
      </c>
    </row>
    <row r="62" spans="3:8" x14ac:dyDescent="0.6">
      <c r="C62" s="2">
        <v>219.68199999999999</v>
      </c>
      <c r="D62" s="1">
        <v>2</v>
      </c>
      <c r="E62">
        <v>217.62984637893101</v>
      </c>
      <c r="F62">
        <v>1.99999999999999</v>
      </c>
      <c r="G62" s="54">
        <f t="shared" si="17"/>
        <v>9.4295596638700463E-3</v>
      </c>
      <c r="H62" s="54">
        <f t="shared" si="18"/>
        <v>4.8849813083506888E-15</v>
      </c>
    </row>
    <row r="63" spans="3:8" x14ac:dyDescent="0.6">
      <c r="C63" s="2">
        <v>235.58600000000001</v>
      </c>
      <c r="D63" s="1">
        <v>1.9591799999999999</v>
      </c>
      <c r="E63">
        <v>233.35771762984601</v>
      </c>
      <c r="F63">
        <v>1.92700729927006</v>
      </c>
      <c r="G63" s="54">
        <f t="shared" si="17"/>
        <v>9.548783699061314E-3</v>
      </c>
      <c r="H63" s="54">
        <f t="shared" si="18"/>
        <v>1.6695681818188701E-2</v>
      </c>
    </row>
    <row r="64" spans="3:8" x14ac:dyDescent="0.6">
      <c r="C64" s="2">
        <v>248.50899999999999</v>
      </c>
      <c r="D64" s="1">
        <v>1.8775500000000001</v>
      </c>
      <c r="E64">
        <v>247.988295537673</v>
      </c>
      <c r="F64">
        <v>1.88321167883211</v>
      </c>
      <c r="G64" s="54">
        <f t="shared" si="17"/>
        <v>2.0997138643097379E-3</v>
      </c>
      <c r="H64" s="54">
        <f t="shared" si="18"/>
        <v>-3.0063953488336237E-3</v>
      </c>
    </row>
    <row r="65" spans="3:8" x14ac:dyDescent="0.6">
      <c r="C65" s="2">
        <v>263.41899999999998</v>
      </c>
      <c r="D65" s="1">
        <v>1.83673</v>
      </c>
      <c r="E65">
        <v>262.98463789319601</v>
      </c>
      <c r="F65">
        <v>1.81021897810218</v>
      </c>
      <c r="G65" s="54">
        <f t="shared" si="17"/>
        <v>1.6516634214214232E-3</v>
      </c>
      <c r="H65" s="54">
        <f t="shared" si="18"/>
        <v>1.4645201612908609E-2</v>
      </c>
    </row>
    <row r="66" spans="3:8" x14ac:dyDescent="0.6">
      <c r="C66" s="2">
        <v>278.33</v>
      </c>
      <c r="D66" s="1">
        <v>1.7142900000000001</v>
      </c>
      <c r="E66">
        <v>278.34674469641499</v>
      </c>
      <c r="F66">
        <v>1.7226277372262699</v>
      </c>
      <c r="G66" s="54">
        <f t="shared" si="17"/>
        <v>-6.0157687251760628E-5</v>
      </c>
      <c r="H66" s="54">
        <f t="shared" si="18"/>
        <v>-4.840127118639681E-3</v>
      </c>
    </row>
    <row r="67" spans="3:8" x14ac:dyDescent="0.6">
      <c r="C67" s="2">
        <v>294.23500000000001</v>
      </c>
      <c r="D67" s="1">
        <v>1.6326499999999999</v>
      </c>
      <c r="E67">
        <v>292.61155815654701</v>
      </c>
      <c r="F67">
        <v>1.66423357664233</v>
      </c>
      <c r="G67" s="54">
        <f t="shared" si="17"/>
        <v>5.548112500000757E-3</v>
      </c>
      <c r="H67" s="54">
        <f t="shared" si="18"/>
        <v>-1.8977850877189617E-2</v>
      </c>
    </row>
    <row r="68" spans="3:8" x14ac:dyDescent="0.6">
      <c r="C68" s="2">
        <v>307.15699999999998</v>
      </c>
      <c r="D68" s="1">
        <v>1.5918399999999999</v>
      </c>
      <c r="E68">
        <v>306.876371616678</v>
      </c>
      <c r="F68">
        <v>1.5766423357664101</v>
      </c>
      <c r="G68" s="54">
        <f t="shared" si="17"/>
        <v>9.1446722288712756E-4</v>
      </c>
      <c r="H68" s="54">
        <f t="shared" si="18"/>
        <v>9.639259259267785E-3</v>
      </c>
    </row>
    <row r="69" spans="3:8" x14ac:dyDescent="0.6">
      <c r="C69" s="2">
        <v>374.75099999999998</v>
      </c>
      <c r="D69" s="1">
        <v>1.14286</v>
      </c>
      <c r="E69">
        <v>373.81126554498798</v>
      </c>
      <c r="F69">
        <v>1.1970802919707899</v>
      </c>
      <c r="G69" s="54">
        <f t="shared" si="17"/>
        <v>2.5139275929577654E-3</v>
      </c>
      <c r="H69" s="54">
        <f t="shared" si="18"/>
        <v>-4.5293780487794533E-2</v>
      </c>
    </row>
    <row r="70" spans="3:8" x14ac:dyDescent="0.6">
      <c r="C70" s="2">
        <v>400.596</v>
      </c>
      <c r="D70" s="1">
        <v>1.2244900000000001</v>
      </c>
      <c r="E70">
        <v>399.04901243599102</v>
      </c>
      <c r="F70">
        <v>1.22627737226277</v>
      </c>
      <c r="G70" s="54">
        <f t="shared" si="17"/>
        <v>3.876685609533137E-3</v>
      </c>
      <c r="H70" s="54">
        <f t="shared" si="18"/>
        <v>-1.4575595238064398E-3</v>
      </c>
    </row>
    <row r="71" spans="3:8" x14ac:dyDescent="0.6">
      <c r="C71" s="2">
        <v>424.45299999999997</v>
      </c>
      <c r="D71" s="1">
        <v>1.2653099999999999</v>
      </c>
      <c r="E71">
        <v>425.38405267008</v>
      </c>
      <c r="F71">
        <v>1.2408759124087501</v>
      </c>
      <c r="G71" s="54">
        <f t="shared" si="17"/>
        <v>-2.1887343078235144E-3</v>
      </c>
      <c r="H71" s="54">
        <f t="shared" si="18"/>
        <v>1.9691000000007453E-2</v>
      </c>
    </row>
    <row r="72" spans="3:8" x14ac:dyDescent="0.6">
      <c r="C72" s="2">
        <v>449.30399999999997</v>
      </c>
      <c r="D72" s="1">
        <v>1.3061199999999999</v>
      </c>
      <c r="E72">
        <v>450.25603511338699</v>
      </c>
      <c r="F72">
        <v>1.28467153284671</v>
      </c>
      <c r="G72" s="54">
        <f t="shared" si="17"/>
        <v>-2.1144305442730715E-3</v>
      </c>
      <c r="H72" s="54">
        <f t="shared" si="18"/>
        <v>1.6695681818186037E-2</v>
      </c>
    </row>
    <row r="73" spans="3:8" x14ac:dyDescent="0.6">
      <c r="C73" s="48">
        <v>474.15499999999997</v>
      </c>
      <c r="D73" s="48">
        <v>1.34694</v>
      </c>
      <c r="E73">
        <v>474.76225310899702</v>
      </c>
      <c r="F73">
        <v>1.35766423357663</v>
      </c>
      <c r="G73" s="54">
        <f t="shared" si="17"/>
        <v>-1.2790677966085795E-3</v>
      </c>
      <c r="H73" s="54">
        <f t="shared" si="18"/>
        <v>-7.8990322580555494E-3</v>
      </c>
    </row>
    <row r="76" spans="3:8" x14ac:dyDescent="0.6">
      <c r="E76">
        <v>324.60377358490501</v>
      </c>
      <c r="F76">
        <v>1.2044926413632799</v>
      </c>
    </row>
    <row r="77" spans="3:8" x14ac:dyDescent="0.6">
      <c r="C77" s="2">
        <v>374.75099999999998</v>
      </c>
      <c r="D77" s="1">
        <v>1.14286</v>
      </c>
      <c r="E77">
        <v>374.26415094339598</v>
      </c>
      <c r="F77">
        <v>1.2044926413632799</v>
      </c>
      <c r="G77" s="54">
        <f t="shared" ref="G77:G81" si="19">C77/E77-1</f>
        <v>1.3008166969152857E-3</v>
      </c>
      <c r="H77" s="54">
        <f t="shared" ref="H77:H81" si="20">D77/F77-1</f>
        <v>-5.1168964630221692E-2</v>
      </c>
    </row>
    <row r="78" spans="3:8" x14ac:dyDescent="0.6">
      <c r="C78" s="2">
        <v>400.596</v>
      </c>
      <c r="D78" s="1">
        <v>1.2244900000000001</v>
      </c>
      <c r="E78">
        <v>399.62264150943298</v>
      </c>
      <c r="F78">
        <v>1.2199845081332299</v>
      </c>
      <c r="G78" s="54">
        <f t="shared" si="19"/>
        <v>2.4356940509939751E-3</v>
      </c>
      <c r="H78" s="54">
        <f t="shared" si="20"/>
        <v>3.6930730158732938E-3</v>
      </c>
    </row>
    <row r="79" spans="3:8" x14ac:dyDescent="0.6">
      <c r="C79" s="2">
        <v>424.45299999999997</v>
      </c>
      <c r="D79" s="1">
        <v>1.2653099999999999</v>
      </c>
      <c r="E79">
        <v>425.283018867924</v>
      </c>
      <c r="F79">
        <v>1.24515879163439</v>
      </c>
      <c r="G79" s="54">
        <f t="shared" si="19"/>
        <v>-1.9516858917467683E-3</v>
      </c>
      <c r="H79" s="54">
        <f t="shared" si="20"/>
        <v>1.6183645412132242E-2</v>
      </c>
    </row>
    <row r="80" spans="3:8" x14ac:dyDescent="0.6">
      <c r="C80" s="2">
        <v>449.30399999999997</v>
      </c>
      <c r="D80" s="1">
        <v>1.3061199999999999</v>
      </c>
      <c r="E80">
        <v>450.03773584905599</v>
      </c>
      <c r="F80">
        <v>1.2896979085979801</v>
      </c>
      <c r="G80" s="54">
        <f t="shared" si="19"/>
        <v>-1.6303873888968701E-3</v>
      </c>
      <c r="H80" s="54">
        <f t="shared" si="20"/>
        <v>1.2733285285289941E-2</v>
      </c>
    </row>
    <row r="81" spans="3:8" x14ac:dyDescent="0.6">
      <c r="C81" s="48">
        <v>474.15499999999997</v>
      </c>
      <c r="D81" s="48">
        <v>1.34694</v>
      </c>
      <c r="E81">
        <v>474.79245283018798</v>
      </c>
      <c r="F81">
        <v>1.3516653756777599</v>
      </c>
      <c r="G81" s="54">
        <f t="shared" si="19"/>
        <v>-1.3425925925911741E-3</v>
      </c>
      <c r="H81" s="54">
        <f t="shared" si="20"/>
        <v>-3.4959656160390429E-3</v>
      </c>
    </row>
    <row r="84" spans="3:8" x14ac:dyDescent="0.6">
      <c r="E84">
        <v>14.7694524495677</v>
      </c>
      <c r="F84">
        <v>7.23055934515692E-2</v>
      </c>
    </row>
    <row r="85" spans="3:8" x14ac:dyDescent="0.6">
      <c r="E85">
        <v>26.296829971181499</v>
      </c>
      <c r="F85">
        <v>7.7762619372442499E-2</v>
      </c>
    </row>
    <row r="86" spans="3:8" x14ac:dyDescent="0.6">
      <c r="E86">
        <v>34.942363112391902</v>
      </c>
      <c r="F86">
        <v>8.8676671214188596E-2</v>
      </c>
    </row>
    <row r="87" spans="3:8" x14ac:dyDescent="0.6">
      <c r="E87">
        <v>50.792507204610899</v>
      </c>
      <c r="F87">
        <v>0.11596180081855401</v>
      </c>
    </row>
    <row r="88" spans="3:8" x14ac:dyDescent="0.6">
      <c r="E88">
        <v>70.965417867435093</v>
      </c>
      <c r="F88">
        <v>0.15416098226466499</v>
      </c>
    </row>
    <row r="89" spans="3:8" x14ac:dyDescent="0.6">
      <c r="E89">
        <v>95.461095100864497</v>
      </c>
      <c r="F89">
        <v>0.19781718963164999</v>
      </c>
    </row>
    <row r="90" spans="3:8" x14ac:dyDescent="0.6">
      <c r="E90">
        <v>118.515850144092</v>
      </c>
      <c r="F90">
        <v>0.24693042291950901</v>
      </c>
    </row>
    <row r="91" spans="3:8" x14ac:dyDescent="0.6">
      <c r="E91">
        <v>140.12968299711801</v>
      </c>
      <c r="F91">
        <v>0.29058663028649401</v>
      </c>
    </row>
    <row r="92" spans="3:8" x14ac:dyDescent="0.6">
      <c r="E92">
        <v>171.829971181556</v>
      </c>
      <c r="F92">
        <v>0.35334242837653401</v>
      </c>
    </row>
    <row r="93" spans="3:8" x14ac:dyDescent="0.6">
      <c r="E93">
        <v>203.530259365994</v>
      </c>
      <c r="F93">
        <v>0.42837653478853999</v>
      </c>
    </row>
    <row r="94" spans="3:8" x14ac:dyDescent="0.6">
      <c r="E94">
        <v>214.697406340057</v>
      </c>
      <c r="F94">
        <v>0.45566166439290601</v>
      </c>
    </row>
    <row r="95" spans="3:8" x14ac:dyDescent="0.6">
      <c r="E95">
        <v>228.386167146974</v>
      </c>
      <c r="F95">
        <v>0.48158253751705299</v>
      </c>
    </row>
    <row r="96" spans="3:8" x14ac:dyDescent="0.6">
      <c r="E96">
        <v>248.198847262247</v>
      </c>
      <c r="F96">
        <v>0.53069577080491104</v>
      </c>
    </row>
    <row r="97" spans="4:6" x14ac:dyDescent="0.6">
      <c r="E97">
        <v>268.37175792507099</v>
      </c>
      <c r="F97">
        <v>0.57435197817189598</v>
      </c>
    </row>
    <row r="98" spans="4:6" x14ac:dyDescent="0.6">
      <c r="E98">
        <v>285.66282420749201</v>
      </c>
      <c r="F98">
        <v>0.62346521145975398</v>
      </c>
    </row>
    <row r="99" spans="4:6" x14ac:dyDescent="0.6">
      <c r="E99">
        <v>294.66858789625297</v>
      </c>
      <c r="F99">
        <v>0.65211459754433798</v>
      </c>
    </row>
    <row r="100" spans="4:6" x14ac:dyDescent="0.6">
      <c r="E100">
        <v>338.97694524495603</v>
      </c>
      <c r="F100">
        <v>0.83083219645293305</v>
      </c>
    </row>
    <row r="101" spans="4:6" x14ac:dyDescent="0.6">
      <c r="E101">
        <v>385.806916426513</v>
      </c>
      <c r="F101">
        <v>0.98499317871759895</v>
      </c>
    </row>
    <row r="102" spans="4:6" x14ac:dyDescent="0.6">
      <c r="E102">
        <v>431.195965417867</v>
      </c>
      <c r="F102">
        <v>1.1255115961800799</v>
      </c>
    </row>
    <row r="103" spans="4:6" x14ac:dyDescent="0.6">
      <c r="E103">
        <v>466.49855907780898</v>
      </c>
      <c r="F103">
        <v>1.2210095497953599</v>
      </c>
    </row>
    <row r="105" spans="4:6" x14ac:dyDescent="0.6">
      <c r="D105">
        <v>14.8335745296671</v>
      </c>
      <c r="E105">
        <v>-10.801393728222999</v>
      </c>
    </row>
    <row r="106" spans="4:6" x14ac:dyDescent="0.6">
      <c r="D106">
        <v>27.1345875542691</v>
      </c>
      <c r="E106">
        <v>-18.118466898954701</v>
      </c>
    </row>
    <row r="107" spans="4:6" x14ac:dyDescent="0.6">
      <c r="D107">
        <v>37.626628075253201</v>
      </c>
      <c r="E107">
        <v>-24.5644599303136</v>
      </c>
    </row>
    <row r="108" spans="4:6" x14ac:dyDescent="0.6">
      <c r="D108">
        <v>49.927641099855201</v>
      </c>
      <c r="E108">
        <v>-32.404181184669</v>
      </c>
    </row>
    <row r="109" spans="4:6" x14ac:dyDescent="0.6">
      <c r="D109">
        <v>62.590448625180898</v>
      </c>
      <c r="E109">
        <v>-39.198606271777003</v>
      </c>
    </row>
    <row r="110" spans="4:6" x14ac:dyDescent="0.6">
      <c r="D110">
        <v>73.082489146164903</v>
      </c>
      <c r="E110">
        <v>-45.993031358884998</v>
      </c>
    </row>
    <row r="111" spans="4:6" x14ac:dyDescent="0.6">
      <c r="D111">
        <v>87.554269175108502</v>
      </c>
      <c r="E111">
        <v>-53.658536585365802</v>
      </c>
    </row>
    <row r="112" spans="4:6" x14ac:dyDescent="0.6">
      <c r="D112">
        <v>101.664254703328</v>
      </c>
      <c r="E112">
        <v>-61.672473867595798</v>
      </c>
    </row>
    <row r="113" spans="4:5" x14ac:dyDescent="0.6">
      <c r="D113">
        <v>116.13603473227199</v>
      </c>
      <c r="E113">
        <v>-68.815331010452894</v>
      </c>
    </row>
    <row r="114" spans="4:5" x14ac:dyDescent="0.6">
      <c r="D114">
        <v>133.502170767004</v>
      </c>
      <c r="E114">
        <v>-78.571428571428598</v>
      </c>
    </row>
    <row r="115" spans="4:5" x14ac:dyDescent="0.6">
      <c r="D115">
        <v>151.23010130246001</v>
      </c>
      <c r="E115">
        <v>-87.456445993031394</v>
      </c>
    </row>
    <row r="116" spans="4:5" x14ac:dyDescent="0.6">
      <c r="D116">
        <v>165.34008683068001</v>
      </c>
      <c r="E116">
        <v>-94.076655052264798</v>
      </c>
    </row>
    <row r="117" spans="4:5" x14ac:dyDescent="0.6">
      <c r="D117">
        <v>179.811866859623</v>
      </c>
      <c r="E117">
        <v>-100.522648083623</v>
      </c>
    </row>
    <row r="118" spans="4:5" x14ac:dyDescent="0.6">
      <c r="D118">
        <v>194.28364688856701</v>
      </c>
      <c r="E118">
        <v>-107.31707317073101</v>
      </c>
    </row>
    <row r="119" spans="4:5" x14ac:dyDescent="0.6">
      <c r="D119">
        <v>210.20260492040501</v>
      </c>
      <c r="E119">
        <v>-113.58885017421601</v>
      </c>
    </row>
    <row r="120" spans="4:5" x14ac:dyDescent="0.6">
      <c r="D120">
        <v>223.227206946454</v>
      </c>
      <c r="E120">
        <v>-117.421602787456</v>
      </c>
    </row>
    <row r="121" spans="4:5" x14ac:dyDescent="0.6">
      <c r="D121">
        <v>236.251808972503</v>
      </c>
      <c r="E121">
        <v>-121.254355400696</v>
      </c>
    </row>
    <row r="122" spans="4:5" x14ac:dyDescent="0.6">
      <c r="D122">
        <v>249.276410998552</v>
      </c>
      <c r="E122">
        <v>-124.041811846689</v>
      </c>
    </row>
    <row r="123" spans="4:5" x14ac:dyDescent="0.6">
      <c r="D123">
        <v>262.30101302460201</v>
      </c>
      <c r="E123">
        <v>-127.70034843205499</v>
      </c>
    </row>
    <row r="124" spans="4:5" x14ac:dyDescent="0.6">
      <c r="D124">
        <v>275.32561505065098</v>
      </c>
      <c r="E124">
        <v>-131.70731707317</v>
      </c>
    </row>
    <row r="125" spans="4:5" x14ac:dyDescent="0.6">
      <c r="D125">
        <v>289.79739507959403</v>
      </c>
      <c r="E125">
        <v>-136.585365853658</v>
      </c>
    </row>
    <row r="126" spans="4:5" x14ac:dyDescent="0.6">
      <c r="D126">
        <v>302.82199710564402</v>
      </c>
      <c r="E126">
        <v>-141.46341463414601</v>
      </c>
    </row>
    <row r="127" spans="4:5" x14ac:dyDescent="0.6">
      <c r="D127">
        <v>324.52966714905898</v>
      </c>
      <c r="E127">
        <v>-148.606271777003</v>
      </c>
    </row>
    <row r="128" spans="4:5" x14ac:dyDescent="0.6">
      <c r="D128">
        <v>374.09551374819102</v>
      </c>
      <c r="E128">
        <v>-164.45993031358799</v>
      </c>
    </row>
    <row r="129" spans="4:5" x14ac:dyDescent="0.6">
      <c r="D129">
        <v>425.83212735166398</v>
      </c>
      <c r="E129">
        <v>-171.60278745644601</v>
      </c>
    </row>
    <row r="130" spans="4:5" x14ac:dyDescent="0.6">
      <c r="D130">
        <v>474.674384949348</v>
      </c>
      <c r="E130">
        <v>-172.12543554006899</v>
      </c>
    </row>
    <row r="131" spans="4:5" x14ac:dyDescent="0.6">
      <c r="D131">
        <v>476.12156295224298</v>
      </c>
      <c r="E131">
        <v>-171.254355400696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#00051</vt:lpstr>
      <vt:lpstr>#00052</vt:lpstr>
      <vt:lpstr>#00053</vt:lpstr>
      <vt:lpstr>#00054</vt:lpstr>
      <vt:lpstr>#00055</vt:lpstr>
      <vt:lpstr>#00056</vt:lpstr>
      <vt:lpstr>#00057</vt:lpstr>
      <vt:lpstr>#00058</vt:lpstr>
      <vt:lpstr>#00059</vt:lpstr>
      <vt:lpstr>#00060</vt:lpstr>
      <vt:lpstr>#00061</vt:lpstr>
      <vt:lpstr>#00062</vt:lpstr>
      <vt:lpstr>#00063</vt:lpstr>
      <vt:lpstr>#00064</vt:lpstr>
      <vt:lpstr>#00065</vt:lpstr>
      <vt:lpstr>#00066</vt:lpstr>
      <vt:lpstr>#00067</vt:lpstr>
      <vt:lpstr>#00068</vt:lpstr>
      <vt:lpstr>#00069</vt:lpstr>
      <vt:lpstr>#00070</vt:lpstr>
      <vt:lpstr>#00071</vt:lpstr>
      <vt:lpstr>#00072</vt:lpstr>
      <vt:lpstr>#00073</vt:lpstr>
      <vt:lpstr>#00074</vt:lpstr>
      <vt:lpstr>#00075</vt:lpstr>
      <vt:lpstr>#00076</vt:lpstr>
      <vt:lpstr>#00077</vt:lpstr>
      <vt:lpstr>#00078</vt:lpstr>
      <vt:lpstr>#00079</vt:lpstr>
      <vt:lpstr>#00080</vt:lpstr>
      <vt:lpstr>#00081</vt:lpstr>
      <vt:lpstr>#00082</vt:lpstr>
      <vt:lpstr>#00083</vt:lpstr>
      <vt:lpstr>#00084</vt:lpstr>
      <vt:lpstr>#00085</vt:lpstr>
      <vt:lpstr>#00086</vt:lpstr>
      <vt:lpstr>#00087</vt:lpstr>
      <vt:lpstr>#00088</vt:lpstr>
      <vt:lpstr>#00089</vt:lpstr>
      <vt:lpstr>#00090</vt:lpstr>
      <vt:lpstr>#00091</vt:lpstr>
      <vt:lpstr>#00092</vt:lpstr>
      <vt:lpstr>#00093</vt:lpstr>
      <vt:lpstr>#00094</vt:lpstr>
      <vt:lpstr>#00095</vt:lpstr>
      <vt:lpstr>#00096</vt:lpstr>
      <vt:lpstr>#00097</vt:lpstr>
      <vt:lpstr>#00098</vt:lpstr>
      <vt:lpstr>#00099</vt:lpstr>
      <vt:lpstr>#00100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 Ryu</cp:lastModifiedBy>
  <cp:lastPrinted>2016-08-11T08:06:03Z</cp:lastPrinted>
  <dcterms:created xsi:type="dcterms:W3CDTF">2016-08-05T02:38:37Z</dcterms:created>
  <dcterms:modified xsi:type="dcterms:W3CDTF">2024-10-26T14:35:13Z</dcterms:modified>
</cp:coreProperties>
</file>