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-2024/11 BRes Data tematdb/tematdb v1.1 20230814 tep check brjcsjp/data_excel/"/>
    </mc:Choice>
  </mc:AlternateContent>
  <xr:revisionPtr revIDLastSave="473" documentId="11_CE0163F18F5CF297861C47EDC8D06625B64879A6" xr6:coauthVersionLast="47" xr6:coauthVersionMax="47" xr10:uidLastSave="{9CC43E91-FF50-48E2-A7BD-C459056AE974}"/>
  <bookViews>
    <workbookView xWindow="-98" yWindow="-98" windowWidth="28996" windowHeight="15675" xr2:uid="{00000000-000D-0000-FFFF-FFFF00000000}"/>
  </bookViews>
  <sheets>
    <sheet name="#00351" sheetId="58" r:id="rId1"/>
    <sheet name="#00352" sheetId="57" r:id="rId2"/>
    <sheet name="#00353" sheetId="59" r:id="rId3"/>
    <sheet name="#00354" sheetId="60" r:id="rId4"/>
    <sheet name="#00355" sheetId="61" r:id="rId5"/>
    <sheet name="#00356" sheetId="62" r:id="rId6"/>
    <sheet name="#00357" sheetId="63" r:id="rId7"/>
    <sheet name="#00358" sheetId="64" r:id="rId8"/>
    <sheet name="#00359" sheetId="65" r:id="rId9"/>
    <sheet name="#00360" sheetId="68" r:id="rId10"/>
    <sheet name="#00361" sheetId="67" r:id="rId11"/>
    <sheet name="#00362" sheetId="69" r:id="rId12"/>
    <sheet name="#00363" sheetId="70" r:id="rId13"/>
    <sheet name="#00364" sheetId="71" r:id="rId14"/>
    <sheet name="#00365" sheetId="72" r:id="rId15"/>
    <sheet name="#00366" sheetId="73" r:id="rId16"/>
    <sheet name="#00367" sheetId="74" r:id="rId17"/>
    <sheet name="#00368" sheetId="108" r:id="rId18"/>
    <sheet name="#00369" sheetId="76" r:id="rId19"/>
    <sheet name="#00370" sheetId="77" r:id="rId20"/>
    <sheet name="#00371" sheetId="78" r:id="rId21"/>
    <sheet name="#00372" sheetId="79" r:id="rId22"/>
    <sheet name="#00373" sheetId="80" r:id="rId23"/>
    <sheet name="#00374" sheetId="81" r:id="rId24"/>
    <sheet name="#00375" sheetId="82" r:id="rId25"/>
    <sheet name="#00376" sheetId="83" r:id="rId26"/>
    <sheet name="#00377" sheetId="84" r:id="rId27"/>
    <sheet name="#00378" sheetId="85" r:id="rId28"/>
    <sheet name="#00379" sheetId="86" r:id="rId29"/>
    <sheet name="#00380" sheetId="87" r:id="rId30"/>
    <sheet name="#00381" sheetId="88" r:id="rId31"/>
    <sheet name="#00382" sheetId="89" r:id="rId32"/>
    <sheet name="#00383" sheetId="90" r:id="rId33"/>
    <sheet name="#00384" sheetId="91" r:id="rId34"/>
    <sheet name="#00385" sheetId="92" r:id="rId35"/>
    <sheet name="#00386" sheetId="93" r:id="rId36"/>
    <sheet name="#00387" sheetId="94" r:id="rId37"/>
    <sheet name="#00388" sheetId="95" r:id="rId38"/>
    <sheet name="#00389" sheetId="96" r:id="rId39"/>
    <sheet name="#00390" sheetId="97" r:id="rId40"/>
    <sheet name="#00391" sheetId="98" r:id="rId41"/>
    <sheet name="#00392" sheetId="99" r:id="rId42"/>
    <sheet name="#00393" sheetId="100" r:id="rId43"/>
    <sheet name="#00394" sheetId="101" r:id="rId44"/>
    <sheet name="#00395" sheetId="102" r:id="rId45"/>
    <sheet name="#00396" sheetId="103" r:id="rId46"/>
    <sheet name="#00397" sheetId="104" r:id="rId47"/>
    <sheet name="#00398" sheetId="105" r:id="rId48"/>
    <sheet name="#00399" sheetId="106" r:id="rId49"/>
    <sheet name="#00400" sheetId="107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61" l="1"/>
  <c r="K78" i="61"/>
  <c r="J78" i="61"/>
  <c r="K77" i="61"/>
  <c r="J77" i="61"/>
  <c r="K76" i="61"/>
  <c r="J76" i="61"/>
  <c r="K75" i="61"/>
  <c r="J75" i="61"/>
  <c r="K74" i="61"/>
  <c r="J74" i="61"/>
  <c r="K73" i="61"/>
  <c r="J73" i="61"/>
  <c r="K72" i="61"/>
  <c r="J72" i="61"/>
  <c r="K71" i="61"/>
  <c r="J71" i="61"/>
  <c r="K70" i="61"/>
  <c r="J70" i="61"/>
  <c r="K69" i="61"/>
  <c r="J69" i="61"/>
  <c r="K68" i="61"/>
  <c r="J68" i="61"/>
  <c r="K67" i="61"/>
  <c r="J67" i="61"/>
  <c r="K66" i="61"/>
  <c r="J66" i="61"/>
  <c r="K65" i="61"/>
  <c r="J65" i="61"/>
  <c r="I78" i="61"/>
  <c r="H78" i="61"/>
  <c r="I77" i="61"/>
  <c r="H77" i="61"/>
  <c r="I76" i="61"/>
  <c r="H76" i="61"/>
  <c r="I75" i="61"/>
  <c r="H75" i="61"/>
  <c r="I74" i="61"/>
  <c r="H74" i="61"/>
  <c r="I73" i="61"/>
  <c r="H73" i="61"/>
  <c r="I72" i="61"/>
  <c r="H72" i="61"/>
  <c r="I71" i="61"/>
  <c r="H71" i="61"/>
  <c r="I70" i="61"/>
  <c r="H70" i="61"/>
  <c r="I69" i="61"/>
  <c r="H69" i="61"/>
  <c r="I68" i="61"/>
  <c r="H68" i="61"/>
  <c r="I67" i="61"/>
  <c r="H67" i="61"/>
  <c r="I66" i="61"/>
  <c r="H66" i="61"/>
  <c r="I65" i="61"/>
  <c r="H65" i="61"/>
  <c r="G78" i="61"/>
  <c r="F78" i="61"/>
  <c r="G77" i="61"/>
  <c r="F77" i="61"/>
  <c r="G76" i="61"/>
  <c r="F76" i="61"/>
  <c r="G75" i="61"/>
  <c r="F75" i="61"/>
  <c r="G74" i="61"/>
  <c r="F74" i="61"/>
  <c r="G73" i="61"/>
  <c r="F73" i="61"/>
  <c r="G72" i="61"/>
  <c r="F72" i="61"/>
  <c r="G71" i="61"/>
  <c r="F71" i="61"/>
  <c r="G70" i="61"/>
  <c r="F70" i="61"/>
  <c r="G69" i="61"/>
  <c r="F69" i="61"/>
  <c r="G68" i="61"/>
  <c r="F68" i="61"/>
  <c r="G67" i="61"/>
  <c r="F67" i="61"/>
  <c r="G66" i="61"/>
  <c r="F66" i="61"/>
  <c r="G65" i="61"/>
  <c r="F65" i="61"/>
  <c r="C78" i="61"/>
  <c r="B78" i="61"/>
  <c r="C77" i="61"/>
  <c r="B77" i="61"/>
  <c r="C76" i="61"/>
  <c r="B76" i="61"/>
  <c r="C75" i="61"/>
  <c r="B75" i="61"/>
  <c r="C74" i="61"/>
  <c r="B74" i="61"/>
  <c r="C73" i="61"/>
  <c r="B73" i="61"/>
  <c r="C72" i="61"/>
  <c r="B72" i="61"/>
  <c r="C71" i="61"/>
  <c r="B71" i="61"/>
  <c r="C70" i="61"/>
  <c r="B70" i="61"/>
  <c r="C69" i="61"/>
  <c r="B69" i="61"/>
  <c r="C68" i="61"/>
  <c r="B68" i="61"/>
  <c r="C67" i="61"/>
  <c r="B67" i="61"/>
  <c r="C66" i="61"/>
  <c r="B66" i="61"/>
  <c r="C65" i="61"/>
  <c r="B65" i="61"/>
  <c r="Y19" i="106"/>
  <c r="Y18" i="106"/>
  <c r="Y17" i="106"/>
  <c r="Y16" i="106"/>
  <c r="Y15" i="106"/>
  <c r="Y14" i="106"/>
  <c r="Y13" i="106"/>
  <c r="Y12" i="106"/>
  <c r="Y11" i="106"/>
  <c r="Y10" i="106"/>
  <c r="Y9" i="106"/>
  <c r="Y20" i="104"/>
  <c r="Y19" i="104"/>
  <c r="Y18" i="104"/>
  <c r="Y17" i="104"/>
  <c r="Y16" i="104"/>
  <c r="Y15" i="104"/>
  <c r="Y14" i="104"/>
  <c r="Y13" i="104"/>
  <c r="Y12" i="104"/>
  <c r="Y11" i="104"/>
  <c r="Y10" i="104"/>
  <c r="Y9" i="104"/>
  <c r="AC20" i="101"/>
  <c r="AC19" i="101"/>
  <c r="AC18" i="101"/>
  <c r="AC17" i="101"/>
  <c r="AC16" i="101"/>
  <c r="AC15" i="101"/>
  <c r="AC14" i="101"/>
  <c r="AC13" i="101"/>
  <c r="AC12" i="101"/>
  <c r="AC11" i="101"/>
  <c r="AC10" i="101"/>
  <c r="AC9" i="101"/>
  <c r="Z13" i="101"/>
  <c r="X13" i="101"/>
  <c r="Z12" i="101"/>
  <c r="Z11" i="101"/>
  <c r="Z10" i="101"/>
  <c r="Z9" i="101"/>
  <c r="I61" i="101"/>
  <c r="H61" i="101"/>
  <c r="I60" i="101"/>
  <c r="H60" i="101"/>
  <c r="I59" i="101"/>
  <c r="H59" i="101"/>
  <c r="I58" i="101"/>
  <c r="H58" i="101"/>
  <c r="I57" i="101"/>
  <c r="H57" i="101"/>
  <c r="I56" i="101"/>
  <c r="H56" i="101"/>
  <c r="I55" i="101"/>
  <c r="H55" i="101"/>
  <c r="I54" i="101"/>
  <c r="H54" i="101"/>
  <c r="I53" i="101"/>
  <c r="H53" i="101"/>
  <c r="I52" i="101"/>
  <c r="H52" i="101"/>
  <c r="I51" i="101"/>
  <c r="H51" i="101"/>
  <c r="I50" i="101"/>
  <c r="H50" i="101"/>
  <c r="Y9" i="99"/>
  <c r="Y17" i="97"/>
  <c r="Y16" i="97"/>
  <c r="Y15" i="97"/>
  <c r="Y14" i="97"/>
  <c r="Y13" i="97"/>
  <c r="Y12" i="97"/>
  <c r="Y11" i="97"/>
  <c r="Y10" i="97"/>
  <c r="Y9" i="97"/>
  <c r="Y22" i="94"/>
  <c r="Y21" i="94"/>
  <c r="Y20" i="94"/>
  <c r="Y19" i="94"/>
  <c r="Y18" i="94"/>
  <c r="Y17" i="94"/>
  <c r="Y16" i="94"/>
  <c r="Y15" i="94"/>
  <c r="Y14" i="94"/>
  <c r="Y13" i="94"/>
  <c r="Y12" i="94"/>
  <c r="Y11" i="94"/>
  <c r="Y10" i="94"/>
  <c r="Y9" i="94"/>
  <c r="Y21" i="93"/>
  <c r="Y20" i="93"/>
  <c r="Y19" i="93"/>
  <c r="Y18" i="93"/>
  <c r="Y17" i="93"/>
  <c r="Y16" i="93"/>
  <c r="Y15" i="93"/>
  <c r="Y14" i="93"/>
  <c r="Y13" i="93"/>
  <c r="Y12" i="93"/>
  <c r="Y11" i="93"/>
  <c r="Y10" i="93"/>
  <c r="Y9" i="93"/>
  <c r="Y22" i="93"/>
  <c r="V29" i="91"/>
  <c r="G96" i="91"/>
  <c r="F96" i="91"/>
  <c r="G95" i="91"/>
  <c r="F95" i="91"/>
  <c r="G94" i="91"/>
  <c r="F94" i="91"/>
  <c r="G93" i="91"/>
  <c r="F93" i="91"/>
  <c r="G92" i="91"/>
  <c r="F92" i="91"/>
  <c r="G91" i="91"/>
  <c r="F91" i="91"/>
  <c r="G90" i="91"/>
  <c r="F90" i="91"/>
  <c r="G89" i="91"/>
  <c r="F89" i="91"/>
  <c r="G88" i="91"/>
  <c r="F88" i="91"/>
  <c r="G87" i="91"/>
  <c r="F87" i="91"/>
  <c r="G86" i="91"/>
  <c r="F86" i="91"/>
  <c r="G85" i="91"/>
  <c r="F85" i="91"/>
  <c r="G84" i="91"/>
  <c r="F84" i="91"/>
  <c r="G83" i="91"/>
  <c r="F83" i="91"/>
  <c r="G82" i="91"/>
  <c r="F82" i="91"/>
  <c r="G81" i="91"/>
  <c r="F81" i="91"/>
  <c r="G80" i="91"/>
  <c r="F80" i="91"/>
  <c r="G79" i="91"/>
  <c r="F79" i="91"/>
  <c r="G78" i="91"/>
  <c r="F78" i="91"/>
  <c r="G77" i="91"/>
  <c r="F77" i="91"/>
  <c r="G76" i="91"/>
  <c r="F76" i="91"/>
  <c r="U29" i="91"/>
  <c r="T29" i="91"/>
  <c r="U28" i="91"/>
  <c r="T28" i="91"/>
  <c r="U27" i="91"/>
  <c r="T27" i="91"/>
  <c r="U26" i="91"/>
  <c r="T26" i="91"/>
  <c r="U25" i="91"/>
  <c r="T25" i="91"/>
  <c r="U24" i="91"/>
  <c r="T24" i="91"/>
  <c r="U23" i="91"/>
  <c r="T23" i="91"/>
  <c r="U22" i="91"/>
  <c r="T22" i="91"/>
  <c r="U21" i="91"/>
  <c r="T21" i="91"/>
  <c r="U20" i="91"/>
  <c r="T20" i="91"/>
  <c r="U19" i="91"/>
  <c r="T19" i="91"/>
  <c r="U18" i="91"/>
  <c r="T18" i="91"/>
  <c r="U17" i="91"/>
  <c r="T17" i="91"/>
  <c r="U16" i="91"/>
  <c r="T16" i="91"/>
  <c r="U15" i="91"/>
  <c r="T15" i="91"/>
  <c r="U14" i="91"/>
  <c r="T14" i="91"/>
  <c r="U13" i="91"/>
  <c r="T13" i="91"/>
  <c r="U12" i="91"/>
  <c r="T12" i="91"/>
  <c r="U11" i="91"/>
  <c r="T11" i="91"/>
  <c r="U10" i="91"/>
  <c r="T10" i="91"/>
  <c r="K53" i="89"/>
  <c r="J53" i="89"/>
  <c r="K52" i="89"/>
  <c r="J52" i="89"/>
  <c r="K51" i="89"/>
  <c r="J51" i="89"/>
  <c r="K50" i="89"/>
  <c r="J50" i="89"/>
  <c r="K49" i="89"/>
  <c r="J49" i="89"/>
  <c r="K48" i="89"/>
  <c r="J48" i="89"/>
  <c r="K47" i="89"/>
  <c r="J47" i="89"/>
  <c r="K46" i="89"/>
  <c r="J46" i="89"/>
  <c r="K45" i="89"/>
  <c r="J45" i="89"/>
  <c r="K44" i="89"/>
  <c r="J44" i="89"/>
  <c r="I53" i="89"/>
  <c r="H53" i="89"/>
  <c r="I52" i="89"/>
  <c r="H52" i="89"/>
  <c r="I51" i="89"/>
  <c r="H51" i="89"/>
  <c r="I50" i="89"/>
  <c r="H50" i="89"/>
  <c r="I49" i="89"/>
  <c r="H49" i="89"/>
  <c r="I48" i="89"/>
  <c r="H48" i="89"/>
  <c r="I47" i="89"/>
  <c r="H47" i="89"/>
  <c r="I46" i="89"/>
  <c r="H46" i="89"/>
  <c r="I45" i="89"/>
  <c r="H45" i="89"/>
  <c r="I44" i="89"/>
  <c r="H44" i="89"/>
  <c r="G53" i="89"/>
  <c r="F53" i="89"/>
  <c r="C53" i="89"/>
  <c r="B53" i="89"/>
  <c r="C52" i="89"/>
  <c r="B52" i="89"/>
  <c r="C51" i="89"/>
  <c r="B51" i="89"/>
  <c r="C50" i="89"/>
  <c r="B50" i="89"/>
  <c r="C49" i="89"/>
  <c r="B49" i="89"/>
  <c r="C48" i="89"/>
  <c r="B48" i="89"/>
  <c r="C47" i="89"/>
  <c r="B47" i="89"/>
  <c r="C46" i="89"/>
  <c r="B46" i="89"/>
  <c r="C45" i="89"/>
  <c r="B45" i="89"/>
  <c r="C44" i="89"/>
  <c r="B44" i="89"/>
  <c r="G52" i="89"/>
  <c r="F52" i="89"/>
  <c r="G51" i="89"/>
  <c r="F51" i="89"/>
  <c r="G50" i="89"/>
  <c r="F50" i="89"/>
  <c r="G49" i="89"/>
  <c r="F49" i="89"/>
  <c r="G48" i="89"/>
  <c r="F48" i="89"/>
  <c r="G47" i="89"/>
  <c r="F47" i="89"/>
  <c r="G46" i="89"/>
  <c r="F46" i="89"/>
  <c r="G45" i="89"/>
  <c r="F45" i="89"/>
  <c r="G44" i="89"/>
  <c r="F44" i="89"/>
  <c r="Y22" i="88"/>
  <c r="Y21" i="88"/>
  <c r="Y20" i="88"/>
  <c r="Y19" i="88"/>
  <c r="Y18" i="88"/>
  <c r="Y17" i="88"/>
  <c r="Y16" i="88"/>
  <c r="Y15" i="88"/>
  <c r="Y14" i="88"/>
  <c r="Y13" i="88"/>
  <c r="Y12" i="88"/>
  <c r="Y11" i="88"/>
  <c r="Y10" i="88"/>
  <c r="Y9" i="88"/>
  <c r="Y27" i="81"/>
  <c r="Y26" i="81"/>
  <c r="Y25" i="81"/>
  <c r="Y24" i="81"/>
  <c r="Y23" i="81"/>
  <c r="Y22" i="81"/>
  <c r="Y21" i="81"/>
  <c r="Y20" i="81"/>
  <c r="Y19" i="81"/>
  <c r="Y18" i="81"/>
  <c r="Y17" i="81"/>
  <c r="Y16" i="81"/>
  <c r="Y15" i="81"/>
  <c r="Y14" i="81"/>
  <c r="Y13" i="81"/>
  <c r="Y12" i="81"/>
  <c r="Y11" i="81"/>
  <c r="Y10" i="81"/>
  <c r="Y9" i="81"/>
  <c r="Y28" i="81"/>
  <c r="U29" i="78"/>
  <c r="T29" i="78"/>
  <c r="U28" i="78"/>
  <c r="T28" i="78"/>
  <c r="U27" i="78"/>
  <c r="T27" i="78"/>
  <c r="U26" i="78"/>
  <c r="T26" i="78"/>
  <c r="U25" i="78"/>
  <c r="T25" i="78"/>
  <c r="U24" i="78"/>
  <c r="T24" i="78"/>
  <c r="U23" i="78"/>
  <c r="T23" i="78"/>
  <c r="U22" i="78"/>
  <c r="T22" i="78"/>
  <c r="U21" i="78"/>
  <c r="T21" i="78"/>
  <c r="U20" i="78"/>
  <c r="T20" i="78"/>
  <c r="U19" i="78"/>
  <c r="T19" i="78"/>
  <c r="U18" i="78"/>
  <c r="T18" i="78"/>
  <c r="U17" i="78"/>
  <c r="T17" i="78"/>
  <c r="U16" i="78"/>
  <c r="T16" i="78"/>
  <c r="U15" i="78"/>
  <c r="T15" i="78"/>
  <c r="U14" i="78"/>
  <c r="T14" i="78"/>
  <c r="U13" i="78"/>
  <c r="T13" i="78"/>
  <c r="U12" i="78"/>
  <c r="T12" i="78"/>
  <c r="U11" i="78"/>
  <c r="T11" i="78"/>
  <c r="U10" i="78"/>
  <c r="T10" i="78"/>
  <c r="U9" i="78"/>
  <c r="T9" i="78"/>
  <c r="Y21" i="76"/>
  <c r="Y20" i="76"/>
  <c r="Y19" i="76"/>
  <c r="Y18" i="76"/>
  <c r="Y17" i="76"/>
  <c r="Y16" i="76"/>
  <c r="Y15" i="76"/>
  <c r="Y14" i="76"/>
  <c r="Y13" i="76"/>
  <c r="Y12" i="76"/>
  <c r="Y11" i="76"/>
  <c r="Y10" i="76"/>
  <c r="Y9" i="76"/>
  <c r="Q21" i="108" l="1"/>
  <c r="V21" i="108" s="1"/>
  <c r="X21" i="108" s="1"/>
  <c r="Q20" i="108"/>
  <c r="Q19" i="108"/>
  <c r="Q18" i="108"/>
  <c r="Q17" i="108"/>
  <c r="V17" i="108" s="1"/>
  <c r="X17" i="108" s="1"/>
  <c r="Q16" i="108"/>
  <c r="Q15" i="108"/>
  <c r="Q14" i="108"/>
  <c r="Q13" i="108"/>
  <c r="V13" i="108" s="1"/>
  <c r="X13" i="108" s="1"/>
  <c r="Q12" i="108"/>
  <c r="Q11" i="108"/>
  <c r="Q10" i="108"/>
  <c r="Q9" i="108"/>
  <c r="V9" i="108" s="1"/>
  <c r="X9" i="108" s="1"/>
  <c r="U21" i="108"/>
  <c r="T21" i="108"/>
  <c r="S21" i="108"/>
  <c r="R21" i="108"/>
  <c r="P21" i="108"/>
  <c r="O21" i="108"/>
  <c r="N21" i="108"/>
  <c r="U20" i="108"/>
  <c r="T20" i="108"/>
  <c r="S20" i="108"/>
  <c r="R20" i="108"/>
  <c r="P20" i="108"/>
  <c r="O20" i="108"/>
  <c r="V20" i="108" s="1"/>
  <c r="X20" i="108" s="1"/>
  <c r="N20" i="108"/>
  <c r="U19" i="108"/>
  <c r="T19" i="108"/>
  <c r="S19" i="108"/>
  <c r="R19" i="108"/>
  <c r="P19" i="108"/>
  <c r="O19" i="108"/>
  <c r="V19" i="108" s="1"/>
  <c r="X19" i="108" s="1"/>
  <c r="N19" i="108"/>
  <c r="U18" i="108"/>
  <c r="T18" i="108"/>
  <c r="V18" i="108" s="1"/>
  <c r="S18" i="108"/>
  <c r="R18" i="108"/>
  <c r="P18" i="108"/>
  <c r="O18" i="108"/>
  <c r="N18" i="108"/>
  <c r="U17" i="108"/>
  <c r="T17" i="108"/>
  <c r="S17" i="108"/>
  <c r="R17" i="108"/>
  <c r="P17" i="108"/>
  <c r="O17" i="108"/>
  <c r="N17" i="108"/>
  <c r="U16" i="108"/>
  <c r="T16" i="108"/>
  <c r="S16" i="108"/>
  <c r="R16" i="108"/>
  <c r="P16" i="108"/>
  <c r="O16" i="108"/>
  <c r="V16" i="108" s="1"/>
  <c r="X16" i="108" s="1"/>
  <c r="N16" i="108"/>
  <c r="U15" i="108"/>
  <c r="T15" i="108"/>
  <c r="S15" i="108"/>
  <c r="R15" i="108"/>
  <c r="P15" i="108"/>
  <c r="O15" i="108"/>
  <c r="V15" i="108" s="1"/>
  <c r="X15" i="108" s="1"/>
  <c r="N15" i="108"/>
  <c r="U14" i="108"/>
  <c r="T14" i="108"/>
  <c r="S14" i="108"/>
  <c r="R14" i="108"/>
  <c r="P14" i="108"/>
  <c r="O14" i="108"/>
  <c r="N14" i="108"/>
  <c r="U13" i="108"/>
  <c r="T13" i="108"/>
  <c r="S13" i="108"/>
  <c r="R13" i="108"/>
  <c r="P13" i="108"/>
  <c r="O13" i="108"/>
  <c r="N13" i="108"/>
  <c r="U12" i="108"/>
  <c r="T12" i="108"/>
  <c r="S12" i="108"/>
  <c r="R12" i="108"/>
  <c r="P12" i="108"/>
  <c r="O12" i="108"/>
  <c r="V12" i="108" s="1"/>
  <c r="X12" i="108" s="1"/>
  <c r="N12" i="108"/>
  <c r="U11" i="108"/>
  <c r="T11" i="108"/>
  <c r="S11" i="108"/>
  <c r="R11" i="108"/>
  <c r="P11" i="108"/>
  <c r="O11" i="108"/>
  <c r="V11" i="108" s="1"/>
  <c r="X11" i="108" s="1"/>
  <c r="N11" i="108"/>
  <c r="U10" i="108"/>
  <c r="T10" i="108"/>
  <c r="V10" i="108" s="1"/>
  <c r="S10" i="108"/>
  <c r="R10" i="108"/>
  <c r="P10" i="108"/>
  <c r="O10" i="108"/>
  <c r="N10" i="108"/>
  <c r="U9" i="108"/>
  <c r="T9" i="108"/>
  <c r="S9" i="108"/>
  <c r="R9" i="108"/>
  <c r="P9" i="108"/>
  <c r="O9" i="108"/>
  <c r="N9" i="108"/>
  <c r="S22" i="74"/>
  <c r="R22" i="74"/>
  <c r="X18" i="108" l="1"/>
  <c r="V14" i="108"/>
  <c r="X10" i="108"/>
  <c r="X14" i="108"/>
  <c r="Q38" i="67"/>
  <c r="P38" i="67"/>
  <c r="U18" i="86" l="1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N17" i="86"/>
  <c r="U16" i="86"/>
  <c r="T16" i="86"/>
  <c r="S16" i="86"/>
  <c r="R16" i="86"/>
  <c r="Q16" i="86"/>
  <c r="P16" i="86"/>
  <c r="O16" i="86"/>
  <c r="N16" i="86"/>
  <c r="U15" i="86"/>
  <c r="T15" i="86"/>
  <c r="S15" i="86"/>
  <c r="R15" i="86"/>
  <c r="Q15" i="86"/>
  <c r="P15" i="86"/>
  <c r="O15" i="86"/>
  <c r="V15" i="86" s="1"/>
  <c r="X15" i="86" s="1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N13" i="86"/>
  <c r="U12" i="86"/>
  <c r="T12" i="86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N11" i="86"/>
  <c r="U10" i="86"/>
  <c r="T10" i="86"/>
  <c r="S10" i="86"/>
  <c r="R10" i="86"/>
  <c r="Q10" i="86"/>
  <c r="P10" i="86"/>
  <c r="O10" i="86"/>
  <c r="N10" i="86"/>
  <c r="O20" i="107"/>
  <c r="O19" i="107"/>
  <c r="O18" i="107"/>
  <c r="O17" i="107"/>
  <c r="O16" i="107"/>
  <c r="O15" i="107"/>
  <c r="O14" i="107"/>
  <c r="O13" i="107"/>
  <c r="O12" i="107"/>
  <c r="O11" i="107"/>
  <c r="O10" i="107"/>
  <c r="O9" i="107"/>
  <c r="O19" i="106"/>
  <c r="O18" i="106"/>
  <c r="O17" i="106"/>
  <c r="O16" i="106"/>
  <c r="O15" i="106"/>
  <c r="O14" i="106"/>
  <c r="O13" i="106"/>
  <c r="O12" i="106"/>
  <c r="O11" i="106"/>
  <c r="O10" i="106"/>
  <c r="O9" i="106"/>
  <c r="O17" i="105"/>
  <c r="N17" i="105"/>
  <c r="O16" i="105"/>
  <c r="N16" i="105"/>
  <c r="O15" i="105"/>
  <c r="N15" i="105"/>
  <c r="O14" i="105"/>
  <c r="N14" i="105"/>
  <c r="O13" i="105"/>
  <c r="N13" i="105"/>
  <c r="O12" i="105"/>
  <c r="N12" i="105"/>
  <c r="O11" i="105"/>
  <c r="N11" i="105"/>
  <c r="O10" i="105"/>
  <c r="N10" i="105"/>
  <c r="O9" i="105"/>
  <c r="N9" i="105"/>
  <c r="O20" i="104"/>
  <c r="O19" i="104"/>
  <c r="O18" i="104"/>
  <c r="O17" i="104"/>
  <c r="O16" i="104"/>
  <c r="O15" i="104"/>
  <c r="O14" i="104"/>
  <c r="O13" i="104"/>
  <c r="O12" i="104"/>
  <c r="O11" i="104"/>
  <c r="O10" i="104"/>
  <c r="O9" i="104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O9" i="102"/>
  <c r="V14" i="86" l="1"/>
  <c r="V16" i="86"/>
  <c r="V11" i="86"/>
  <c r="X11" i="86" s="1"/>
  <c r="V13" i="86"/>
  <c r="X13" i="86" s="1"/>
  <c r="V17" i="86"/>
  <c r="X17" i="86" s="1"/>
  <c r="V12" i="86"/>
  <c r="X12" i="86" s="1"/>
  <c r="V10" i="86"/>
  <c r="X10" i="86" s="1"/>
  <c r="V18" i="86"/>
  <c r="X18" i="86" s="1"/>
  <c r="X14" i="86"/>
  <c r="X16" i="86"/>
  <c r="N19" i="102" l="1"/>
  <c r="N18" i="102"/>
  <c r="N17" i="102"/>
  <c r="N16" i="102"/>
  <c r="N15" i="102"/>
  <c r="N14" i="102"/>
  <c r="N13" i="102"/>
  <c r="N12" i="102"/>
  <c r="N11" i="102"/>
  <c r="N10" i="102"/>
  <c r="O19" i="102"/>
  <c r="O18" i="102"/>
  <c r="O17" i="102"/>
  <c r="O16" i="102"/>
  <c r="O15" i="102"/>
  <c r="O14" i="102"/>
  <c r="O13" i="102"/>
  <c r="O12" i="102"/>
  <c r="O11" i="102"/>
  <c r="O10" i="102"/>
  <c r="N9" i="102"/>
  <c r="O21" i="101"/>
  <c r="O20" i="101"/>
  <c r="X20" i="101" s="1"/>
  <c r="O19" i="101"/>
  <c r="O18" i="101"/>
  <c r="X18" i="101" s="1"/>
  <c r="O17" i="101"/>
  <c r="O16" i="101"/>
  <c r="X16" i="101" s="1"/>
  <c r="O15" i="101"/>
  <c r="X15" i="101" s="1"/>
  <c r="O14" i="101"/>
  <c r="X14" i="101" s="1"/>
  <c r="O13" i="101"/>
  <c r="O12" i="101"/>
  <c r="X11" i="101" s="1"/>
  <c r="O11" i="101"/>
  <c r="X10" i="101" s="1"/>
  <c r="O10" i="101"/>
  <c r="X9" i="101" s="1"/>
  <c r="O9" i="101"/>
  <c r="X19" i="101" l="1"/>
  <c r="X12" i="101"/>
  <c r="X17" i="101"/>
  <c r="U9" i="101"/>
  <c r="T9" i="101"/>
  <c r="U24" i="99"/>
  <c r="T24" i="99"/>
  <c r="S24" i="99"/>
  <c r="R24" i="99"/>
  <c r="Q24" i="99"/>
  <c r="V24" i="99" s="1"/>
  <c r="X24" i="99" s="1"/>
  <c r="P24" i="99"/>
  <c r="O24" i="99"/>
  <c r="N24" i="99"/>
  <c r="U23" i="99"/>
  <c r="T23" i="99"/>
  <c r="S23" i="99"/>
  <c r="R23" i="99"/>
  <c r="Q23" i="99"/>
  <c r="V23" i="99" s="1"/>
  <c r="P23" i="99"/>
  <c r="O23" i="99"/>
  <c r="N23" i="99"/>
  <c r="U22" i="99"/>
  <c r="T22" i="99"/>
  <c r="S22" i="99"/>
  <c r="R22" i="99"/>
  <c r="Q22" i="99"/>
  <c r="P22" i="99"/>
  <c r="O22" i="99"/>
  <c r="N22" i="99"/>
  <c r="O21" i="99"/>
  <c r="O20" i="99"/>
  <c r="O19" i="99"/>
  <c r="O18" i="99"/>
  <c r="O17" i="99"/>
  <c r="O16" i="99"/>
  <c r="O15" i="99"/>
  <c r="O14" i="99"/>
  <c r="O13" i="99"/>
  <c r="O12" i="99"/>
  <c r="O11" i="99"/>
  <c r="O10" i="99"/>
  <c r="O9" i="99"/>
  <c r="O21" i="98"/>
  <c r="O20" i="98"/>
  <c r="O19" i="98"/>
  <c r="O18" i="98"/>
  <c r="O17" i="98"/>
  <c r="O16" i="98"/>
  <c r="O15" i="98"/>
  <c r="O14" i="98"/>
  <c r="O13" i="98"/>
  <c r="O12" i="98"/>
  <c r="O11" i="98"/>
  <c r="O10" i="98"/>
  <c r="O9" i="98"/>
  <c r="V22" i="99" l="1"/>
  <c r="X22" i="99" s="1"/>
  <c r="X23" i="99"/>
  <c r="O20" i="96"/>
  <c r="O19" i="96"/>
  <c r="O18" i="96"/>
  <c r="O17" i="96"/>
  <c r="O16" i="96"/>
  <c r="O15" i="96"/>
  <c r="O14" i="96"/>
  <c r="O13" i="96"/>
  <c r="O12" i="96"/>
  <c r="O11" i="96"/>
  <c r="O10" i="96"/>
  <c r="O9" i="96"/>
  <c r="U26" i="95"/>
  <c r="T26" i="95"/>
  <c r="Q26" i="95"/>
  <c r="P26" i="95"/>
  <c r="O26" i="95"/>
  <c r="N26" i="95"/>
  <c r="U25" i="95"/>
  <c r="T25" i="95"/>
  <c r="Q25" i="95"/>
  <c r="P25" i="95"/>
  <c r="O25" i="95"/>
  <c r="N25" i="95"/>
  <c r="U24" i="95"/>
  <c r="T24" i="95"/>
  <c r="Q24" i="95"/>
  <c r="P24" i="95"/>
  <c r="O24" i="95"/>
  <c r="N24" i="95"/>
  <c r="U23" i="95"/>
  <c r="T23" i="95"/>
  <c r="Q23" i="95"/>
  <c r="P23" i="95"/>
  <c r="O23" i="95"/>
  <c r="N23" i="95"/>
  <c r="U22" i="95"/>
  <c r="T22" i="95"/>
  <c r="Q22" i="95"/>
  <c r="P22" i="95"/>
  <c r="O22" i="95"/>
  <c r="N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U22" i="94"/>
  <c r="T22" i="94"/>
  <c r="S22" i="94"/>
  <c r="R22" i="94"/>
  <c r="Q22" i="94"/>
  <c r="P22" i="94"/>
  <c r="O22" i="94"/>
  <c r="V22" i="94" s="1"/>
  <c r="X22" i="94" s="1"/>
  <c r="N22" i="94"/>
  <c r="O21" i="94"/>
  <c r="O20" i="94"/>
  <c r="O19" i="94"/>
  <c r="O18" i="94"/>
  <c r="O17" i="94"/>
  <c r="O16" i="94"/>
  <c r="O15" i="94"/>
  <c r="O14" i="94"/>
  <c r="O13" i="94"/>
  <c r="O12" i="94"/>
  <c r="O11" i="94"/>
  <c r="O10" i="94"/>
  <c r="O9" i="94"/>
  <c r="U22" i="93"/>
  <c r="T22" i="93"/>
  <c r="S22" i="93"/>
  <c r="R22" i="93"/>
  <c r="Q22" i="93"/>
  <c r="P22" i="93"/>
  <c r="O22" i="93"/>
  <c r="N22" i="93"/>
  <c r="O21" i="93"/>
  <c r="O20" i="93"/>
  <c r="O19" i="93"/>
  <c r="O18" i="93"/>
  <c r="O17" i="93"/>
  <c r="O16" i="93"/>
  <c r="O15" i="93"/>
  <c r="O14" i="93"/>
  <c r="O13" i="93"/>
  <c r="O12" i="93"/>
  <c r="O11" i="93"/>
  <c r="O10" i="93"/>
  <c r="O9" i="93"/>
  <c r="N18" i="92"/>
  <c r="N17" i="92"/>
  <c r="N16" i="92"/>
  <c r="N15" i="92"/>
  <c r="N14" i="92"/>
  <c r="N13" i="92"/>
  <c r="N12" i="92"/>
  <c r="N11" i="92"/>
  <c r="N10" i="92"/>
  <c r="N9" i="92"/>
  <c r="O18" i="92"/>
  <c r="O17" i="92"/>
  <c r="O16" i="92"/>
  <c r="O15" i="92"/>
  <c r="O14" i="92"/>
  <c r="O13" i="92"/>
  <c r="O12" i="92"/>
  <c r="O11" i="92"/>
  <c r="O10" i="92"/>
  <c r="U9" i="91"/>
  <c r="T9" i="91"/>
  <c r="O9" i="92"/>
  <c r="S19" i="91"/>
  <c r="S18" i="91"/>
  <c r="S17" i="91"/>
  <c r="S16" i="91"/>
  <c r="S15" i="91"/>
  <c r="S14" i="91"/>
  <c r="S13" i="91"/>
  <c r="S12" i="91"/>
  <c r="S11" i="91"/>
  <c r="S10" i="91"/>
  <c r="Q29" i="91"/>
  <c r="Q28" i="91"/>
  <c r="Q27" i="91"/>
  <c r="Q26" i="91"/>
  <c r="Q25" i="91"/>
  <c r="Q24" i="91"/>
  <c r="Q23" i="91"/>
  <c r="Q22" i="91"/>
  <c r="Q21" i="91"/>
  <c r="Q20" i="91"/>
  <c r="Q19" i="91"/>
  <c r="Q18" i="91"/>
  <c r="Q17" i="91"/>
  <c r="Q16" i="91"/>
  <c r="Q15" i="91"/>
  <c r="Q14" i="91"/>
  <c r="Q13" i="91"/>
  <c r="Q12" i="91"/>
  <c r="Q11" i="91"/>
  <c r="Q10" i="91"/>
  <c r="O29" i="91"/>
  <c r="Y29" i="91" s="1"/>
  <c r="O28" i="91"/>
  <c r="O27" i="91"/>
  <c r="O26" i="91"/>
  <c r="O25" i="91"/>
  <c r="O24" i="91"/>
  <c r="O23" i="91"/>
  <c r="O22" i="91"/>
  <c r="V22" i="91" s="1"/>
  <c r="Y22" i="91" s="1"/>
  <c r="O21" i="91"/>
  <c r="O20" i="91"/>
  <c r="O19" i="91"/>
  <c r="O18" i="91"/>
  <c r="O17" i="91"/>
  <c r="O16" i="91"/>
  <c r="O15" i="91"/>
  <c r="O14" i="91"/>
  <c r="O13" i="91"/>
  <c r="O12" i="91"/>
  <c r="O11" i="91"/>
  <c r="O10" i="91"/>
  <c r="P29" i="91"/>
  <c r="P28" i="91"/>
  <c r="P27" i="91"/>
  <c r="P26" i="91"/>
  <c r="P25" i="91"/>
  <c r="P24" i="91"/>
  <c r="P23" i="91"/>
  <c r="P22" i="91"/>
  <c r="P21" i="91"/>
  <c r="N29" i="91"/>
  <c r="N28" i="91"/>
  <c r="N27" i="91"/>
  <c r="N26" i="91"/>
  <c r="N25" i="91"/>
  <c r="N24" i="91"/>
  <c r="N23" i="91"/>
  <c r="N22" i="91"/>
  <c r="N21" i="91"/>
  <c r="O9" i="91"/>
  <c r="N20" i="90"/>
  <c r="N19" i="90"/>
  <c r="N18" i="90"/>
  <c r="N17" i="90"/>
  <c r="N16" i="90"/>
  <c r="N15" i="90"/>
  <c r="N14" i="90"/>
  <c r="N13" i="90"/>
  <c r="N12" i="90"/>
  <c r="N11" i="90"/>
  <c r="N10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N9" i="90"/>
  <c r="O18" i="89"/>
  <c r="O17" i="89"/>
  <c r="O16" i="89"/>
  <c r="O15" i="89"/>
  <c r="O14" i="89"/>
  <c r="O13" i="89"/>
  <c r="O12" i="89"/>
  <c r="O11" i="89"/>
  <c r="O10" i="89"/>
  <c r="O9" i="89"/>
  <c r="U22" i="88"/>
  <c r="T22" i="88"/>
  <c r="S22" i="88"/>
  <c r="R22" i="88"/>
  <c r="Q22" i="88"/>
  <c r="P22" i="88"/>
  <c r="O22" i="88"/>
  <c r="N22" i="88"/>
  <c r="O21" i="88"/>
  <c r="O20" i="88"/>
  <c r="O19" i="88"/>
  <c r="O18" i="88"/>
  <c r="O17" i="88"/>
  <c r="O16" i="88"/>
  <c r="O15" i="88"/>
  <c r="O14" i="88"/>
  <c r="O13" i="88"/>
  <c r="O12" i="88"/>
  <c r="O11" i="88"/>
  <c r="O10" i="88"/>
  <c r="O9" i="88"/>
  <c r="O9" i="86"/>
  <c r="V28" i="91" l="1"/>
  <c r="Y28" i="91" s="1"/>
  <c r="V24" i="91"/>
  <c r="Y24" i="91" s="1"/>
  <c r="V26" i="91"/>
  <c r="Y26" i="91" s="1"/>
  <c r="V22" i="88"/>
  <c r="X22" i="88" s="1"/>
  <c r="V22" i="93"/>
  <c r="X22" i="93"/>
  <c r="O16" i="83" l="1"/>
  <c r="O15" i="83"/>
  <c r="O14" i="83"/>
  <c r="O13" i="83"/>
  <c r="O12" i="83"/>
  <c r="O11" i="83"/>
  <c r="O10" i="83"/>
  <c r="O9" i="83"/>
  <c r="O19" i="82"/>
  <c r="O18" i="82"/>
  <c r="O17" i="82"/>
  <c r="O16" i="82"/>
  <c r="O15" i="82"/>
  <c r="O14" i="82"/>
  <c r="O13" i="82"/>
  <c r="O12" i="82"/>
  <c r="O11" i="82"/>
  <c r="O10" i="82"/>
  <c r="O9" i="82"/>
  <c r="Q33" i="81"/>
  <c r="P33" i="81"/>
  <c r="O33" i="81"/>
  <c r="V28" i="81" s="1"/>
  <c r="N33" i="81"/>
  <c r="Q32" i="81"/>
  <c r="P32" i="81"/>
  <c r="O32" i="81"/>
  <c r="N32" i="81"/>
  <c r="Q31" i="81"/>
  <c r="P31" i="81"/>
  <c r="O31" i="81"/>
  <c r="V26" i="81" s="1"/>
  <c r="N31" i="81"/>
  <c r="Q30" i="81"/>
  <c r="P30" i="81"/>
  <c r="O30" i="81"/>
  <c r="N30" i="81"/>
  <c r="Q29" i="81"/>
  <c r="P29" i="81"/>
  <c r="O29" i="81"/>
  <c r="V24" i="81" s="1"/>
  <c r="N29" i="81"/>
  <c r="U28" i="81"/>
  <c r="T28" i="81"/>
  <c r="S28" i="81"/>
  <c r="R28" i="81"/>
  <c r="Q28" i="81"/>
  <c r="P28" i="81"/>
  <c r="O28" i="81"/>
  <c r="V23" i="81" s="1"/>
  <c r="N28" i="81"/>
  <c r="U27" i="81"/>
  <c r="T27" i="81"/>
  <c r="S27" i="81"/>
  <c r="R27" i="81"/>
  <c r="Q27" i="81"/>
  <c r="P27" i="81"/>
  <c r="O27" i="81"/>
  <c r="V22" i="81" s="1"/>
  <c r="N27" i="81"/>
  <c r="U26" i="81"/>
  <c r="T26" i="81"/>
  <c r="S26" i="81"/>
  <c r="R26" i="81"/>
  <c r="Q26" i="81"/>
  <c r="P26" i="81"/>
  <c r="O26" i="81"/>
  <c r="N26" i="81"/>
  <c r="U25" i="81"/>
  <c r="T25" i="81"/>
  <c r="S25" i="81"/>
  <c r="R25" i="81"/>
  <c r="Q25" i="81"/>
  <c r="P25" i="81"/>
  <c r="O25" i="81"/>
  <c r="N25" i="81"/>
  <c r="U24" i="81"/>
  <c r="T24" i="81"/>
  <c r="S24" i="81"/>
  <c r="R24" i="81"/>
  <c r="Q24" i="81"/>
  <c r="P24" i="81"/>
  <c r="O24" i="81"/>
  <c r="N24" i="81"/>
  <c r="U23" i="81"/>
  <c r="T23" i="81"/>
  <c r="S23" i="81"/>
  <c r="R23" i="81"/>
  <c r="Q23" i="81"/>
  <c r="P23" i="81"/>
  <c r="O23" i="81"/>
  <c r="N23" i="81"/>
  <c r="U22" i="81"/>
  <c r="T22" i="81"/>
  <c r="S22" i="81"/>
  <c r="R22" i="81"/>
  <c r="Q22" i="81"/>
  <c r="P22" i="81"/>
  <c r="O22" i="81"/>
  <c r="N22" i="81"/>
  <c r="O21" i="81"/>
  <c r="O20" i="81"/>
  <c r="O19" i="81"/>
  <c r="O18" i="81"/>
  <c r="O17" i="81"/>
  <c r="O16" i="81"/>
  <c r="O15" i="81"/>
  <c r="O14" i="81"/>
  <c r="O13" i="81"/>
  <c r="O12" i="81"/>
  <c r="O11" i="81"/>
  <c r="O10" i="81"/>
  <c r="O9" i="81"/>
  <c r="O20" i="80"/>
  <c r="O19" i="80"/>
  <c r="O18" i="80"/>
  <c r="O17" i="80"/>
  <c r="O16" i="80"/>
  <c r="O15" i="80"/>
  <c r="O14" i="80"/>
  <c r="O13" i="80"/>
  <c r="O12" i="80"/>
  <c r="O11" i="80"/>
  <c r="O10" i="80"/>
  <c r="O9" i="80"/>
  <c r="U39" i="79"/>
  <c r="T39" i="79"/>
  <c r="S39" i="79"/>
  <c r="R39" i="79"/>
  <c r="Q39" i="79"/>
  <c r="P39" i="79"/>
  <c r="O39" i="79"/>
  <c r="N39" i="79"/>
  <c r="U38" i="79"/>
  <c r="T38" i="79"/>
  <c r="S38" i="79"/>
  <c r="R38" i="79"/>
  <c r="Q38" i="79"/>
  <c r="P38" i="79"/>
  <c r="O38" i="79"/>
  <c r="N38" i="79"/>
  <c r="U37" i="79"/>
  <c r="T37" i="79"/>
  <c r="S37" i="79"/>
  <c r="R37" i="79"/>
  <c r="Q37" i="79"/>
  <c r="P37" i="79"/>
  <c r="O37" i="79"/>
  <c r="N37" i="79"/>
  <c r="U36" i="79"/>
  <c r="T36" i="79"/>
  <c r="S36" i="79"/>
  <c r="R36" i="79"/>
  <c r="Q36" i="79"/>
  <c r="P36" i="79"/>
  <c r="O36" i="79"/>
  <c r="N36" i="79"/>
  <c r="U35" i="79"/>
  <c r="T35" i="79"/>
  <c r="S35" i="79"/>
  <c r="R35" i="79"/>
  <c r="Q35" i="79"/>
  <c r="P35" i="79"/>
  <c r="O35" i="79"/>
  <c r="N35" i="79"/>
  <c r="U34" i="79"/>
  <c r="T34" i="79"/>
  <c r="S34" i="79"/>
  <c r="R34" i="79"/>
  <c r="Q34" i="79"/>
  <c r="P34" i="79"/>
  <c r="O34" i="79"/>
  <c r="N34" i="79"/>
  <c r="U33" i="79"/>
  <c r="T33" i="79"/>
  <c r="S33" i="79"/>
  <c r="R33" i="79"/>
  <c r="Q33" i="79"/>
  <c r="P33" i="79"/>
  <c r="O33" i="79"/>
  <c r="N33" i="79"/>
  <c r="U32" i="79"/>
  <c r="T32" i="79"/>
  <c r="S32" i="79"/>
  <c r="R32" i="79"/>
  <c r="Q32" i="79"/>
  <c r="P32" i="79"/>
  <c r="O32" i="79"/>
  <c r="N32" i="79"/>
  <c r="U31" i="79"/>
  <c r="T31" i="79"/>
  <c r="S31" i="79"/>
  <c r="R31" i="79"/>
  <c r="Q31" i="79"/>
  <c r="P31" i="79"/>
  <c r="O31" i="79"/>
  <c r="N31" i="79"/>
  <c r="U30" i="79"/>
  <c r="T30" i="79"/>
  <c r="S30" i="79"/>
  <c r="R30" i="79"/>
  <c r="Q30" i="79"/>
  <c r="P30" i="79"/>
  <c r="O30" i="79"/>
  <c r="N30" i="79"/>
  <c r="U29" i="79"/>
  <c r="T29" i="79"/>
  <c r="S29" i="79"/>
  <c r="R29" i="79"/>
  <c r="Q29" i="79"/>
  <c r="P29" i="79"/>
  <c r="O29" i="79"/>
  <c r="N29" i="79"/>
  <c r="U28" i="79"/>
  <c r="T28" i="79"/>
  <c r="S28" i="79"/>
  <c r="R28" i="79"/>
  <c r="Q28" i="79"/>
  <c r="P28" i="79"/>
  <c r="O28" i="79"/>
  <c r="N28" i="79"/>
  <c r="U27" i="79"/>
  <c r="T27" i="79"/>
  <c r="S27" i="79"/>
  <c r="R27" i="79"/>
  <c r="Q27" i="79"/>
  <c r="P27" i="79"/>
  <c r="O27" i="79"/>
  <c r="N27" i="79"/>
  <c r="U26" i="79"/>
  <c r="T26" i="79"/>
  <c r="S26" i="79"/>
  <c r="R26" i="79"/>
  <c r="Q26" i="79"/>
  <c r="P26" i="79"/>
  <c r="O26" i="79"/>
  <c r="N26" i="79"/>
  <c r="U25" i="79"/>
  <c r="T25" i="79"/>
  <c r="S25" i="79"/>
  <c r="R25" i="79"/>
  <c r="Q25" i="79"/>
  <c r="P25" i="79"/>
  <c r="O25" i="79"/>
  <c r="N25" i="79"/>
  <c r="U24" i="79"/>
  <c r="T24" i="79"/>
  <c r="S24" i="79"/>
  <c r="R24" i="79"/>
  <c r="Q24" i="79"/>
  <c r="P24" i="79"/>
  <c r="O24" i="79"/>
  <c r="N24" i="79"/>
  <c r="U23" i="79"/>
  <c r="T23" i="79"/>
  <c r="S23" i="79"/>
  <c r="R23" i="79"/>
  <c r="Q23" i="79"/>
  <c r="P23" i="79"/>
  <c r="O23" i="79"/>
  <c r="N23" i="79"/>
  <c r="U22" i="79"/>
  <c r="T22" i="79"/>
  <c r="S22" i="79"/>
  <c r="R22" i="79"/>
  <c r="Q22" i="79"/>
  <c r="P22" i="79"/>
  <c r="O22" i="79"/>
  <c r="N22" i="79"/>
  <c r="Q29" i="78"/>
  <c r="P29" i="78"/>
  <c r="O29" i="78"/>
  <c r="N29" i="78"/>
  <c r="Q28" i="78"/>
  <c r="P28" i="78"/>
  <c r="O28" i="78"/>
  <c r="N28" i="78"/>
  <c r="Q27" i="78"/>
  <c r="P27" i="78"/>
  <c r="O27" i="78"/>
  <c r="N27" i="78"/>
  <c r="Q26" i="78"/>
  <c r="P26" i="78"/>
  <c r="O26" i="78"/>
  <c r="N26" i="78"/>
  <c r="Q25" i="78"/>
  <c r="P25" i="78"/>
  <c r="O25" i="78"/>
  <c r="N25" i="78"/>
  <c r="Q24" i="78"/>
  <c r="P24" i="78"/>
  <c r="O24" i="78"/>
  <c r="N24" i="78"/>
  <c r="Q23" i="78"/>
  <c r="P23" i="78"/>
  <c r="O23" i="78"/>
  <c r="N23" i="78"/>
  <c r="Q22" i="78"/>
  <c r="P22" i="78"/>
  <c r="O22" i="78"/>
  <c r="N22" i="78"/>
  <c r="V38" i="79" l="1"/>
  <c r="X38" i="79" s="1"/>
  <c r="V25" i="81"/>
  <c r="X25" i="81" s="1"/>
  <c r="V27" i="81"/>
  <c r="V24" i="79"/>
  <c r="X24" i="79" s="1"/>
  <c r="V30" i="79"/>
  <c r="X30" i="79" s="1"/>
  <c r="V32" i="79"/>
  <c r="X32" i="79" s="1"/>
  <c r="X24" i="81"/>
  <c r="X22" i="81"/>
  <c r="X26" i="81"/>
  <c r="X27" i="81"/>
  <c r="X28" i="81"/>
  <c r="X23" i="81"/>
  <c r="V22" i="79"/>
  <c r="X22" i="79" s="1"/>
  <c r="V25" i="79"/>
  <c r="X25" i="79" s="1"/>
  <c r="V26" i="79"/>
  <c r="X26" i="79" s="1"/>
  <c r="V27" i="79"/>
  <c r="X27" i="79" s="1"/>
  <c r="V28" i="79"/>
  <c r="X28" i="79" s="1"/>
  <c r="V29" i="79"/>
  <c r="X29" i="79" s="1"/>
  <c r="V31" i="79"/>
  <c r="X31" i="79" s="1"/>
  <c r="V33" i="79"/>
  <c r="X33" i="79" s="1"/>
  <c r="V34" i="79"/>
  <c r="X34" i="79" s="1"/>
  <c r="V35" i="79"/>
  <c r="X35" i="79" s="1"/>
  <c r="V36" i="79"/>
  <c r="X36" i="79" s="1"/>
  <c r="V37" i="79"/>
  <c r="X37" i="79" s="1"/>
  <c r="V23" i="79"/>
  <c r="V39" i="79"/>
  <c r="X39" i="79" s="1"/>
  <c r="X23" i="79"/>
  <c r="U20" i="107"/>
  <c r="T20" i="107"/>
  <c r="S20" i="107"/>
  <c r="R20" i="107"/>
  <c r="Q20" i="107"/>
  <c r="P20" i="107"/>
  <c r="N20" i="107"/>
  <c r="U19" i="107"/>
  <c r="T19" i="107"/>
  <c r="S19" i="107"/>
  <c r="R19" i="107"/>
  <c r="Q19" i="107"/>
  <c r="P19" i="107"/>
  <c r="N19" i="107"/>
  <c r="U18" i="107"/>
  <c r="T18" i="107"/>
  <c r="S18" i="107"/>
  <c r="R18" i="107"/>
  <c r="Q18" i="107"/>
  <c r="P18" i="107"/>
  <c r="N18" i="107"/>
  <c r="U17" i="107"/>
  <c r="T17" i="107"/>
  <c r="S17" i="107"/>
  <c r="R17" i="107"/>
  <c r="Q17" i="107"/>
  <c r="P17" i="107"/>
  <c r="N17" i="107"/>
  <c r="U16" i="107"/>
  <c r="T16" i="107"/>
  <c r="S16" i="107"/>
  <c r="R16" i="107"/>
  <c r="Q16" i="107"/>
  <c r="P16" i="107"/>
  <c r="N16" i="107"/>
  <c r="U15" i="107"/>
  <c r="T15" i="107"/>
  <c r="S15" i="107"/>
  <c r="R15" i="107"/>
  <c r="Q15" i="107"/>
  <c r="P15" i="107"/>
  <c r="N15" i="107"/>
  <c r="U14" i="107"/>
  <c r="T14" i="107"/>
  <c r="S14" i="107"/>
  <c r="R14" i="107"/>
  <c r="Q14" i="107"/>
  <c r="P14" i="107"/>
  <c r="N14" i="107"/>
  <c r="U13" i="107"/>
  <c r="T13" i="107"/>
  <c r="S13" i="107"/>
  <c r="R13" i="107"/>
  <c r="Q13" i="107"/>
  <c r="P13" i="107"/>
  <c r="N13" i="107"/>
  <c r="U12" i="107"/>
  <c r="T12" i="107"/>
  <c r="S12" i="107"/>
  <c r="R12" i="107"/>
  <c r="Q12" i="107"/>
  <c r="P12" i="107"/>
  <c r="N12" i="107"/>
  <c r="U11" i="107"/>
  <c r="T11" i="107"/>
  <c r="S11" i="107"/>
  <c r="R11" i="107"/>
  <c r="Q11" i="107"/>
  <c r="P11" i="107"/>
  <c r="N11" i="107"/>
  <c r="U10" i="107"/>
  <c r="T10" i="107"/>
  <c r="S10" i="107"/>
  <c r="R10" i="107"/>
  <c r="Q10" i="107"/>
  <c r="P10" i="107"/>
  <c r="N10" i="107"/>
  <c r="U9" i="107"/>
  <c r="T9" i="107"/>
  <c r="S9" i="107"/>
  <c r="R9" i="107"/>
  <c r="Q9" i="107"/>
  <c r="P9" i="107"/>
  <c r="N9" i="107"/>
  <c r="U19" i="106"/>
  <c r="T19" i="106"/>
  <c r="S19" i="106"/>
  <c r="R19" i="106"/>
  <c r="Q19" i="106"/>
  <c r="V19" i="106" s="1"/>
  <c r="X19" i="106" s="1"/>
  <c r="P19" i="106"/>
  <c r="N19" i="106"/>
  <c r="U18" i="106"/>
  <c r="T18" i="106"/>
  <c r="S18" i="106"/>
  <c r="R18" i="106"/>
  <c r="Q18" i="106"/>
  <c r="P18" i="106"/>
  <c r="N18" i="106"/>
  <c r="U17" i="106"/>
  <c r="T17" i="106"/>
  <c r="S17" i="106"/>
  <c r="R17" i="106"/>
  <c r="Q17" i="106"/>
  <c r="P17" i="106"/>
  <c r="N17" i="106"/>
  <c r="U16" i="106"/>
  <c r="T16" i="106"/>
  <c r="S16" i="106"/>
  <c r="R16" i="106"/>
  <c r="Q16" i="106"/>
  <c r="P16" i="106"/>
  <c r="N16" i="106"/>
  <c r="U15" i="106"/>
  <c r="T15" i="106"/>
  <c r="S15" i="106"/>
  <c r="R15" i="106"/>
  <c r="Q15" i="106"/>
  <c r="P15" i="106"/>
  <c r="N15" i="106"/>
  <c r="U14" i="106"/>
  <c r="T14" i="106"/>
  <c r="S14" i="106"/>
  <c r="R14" i="106"/>
  <c r="Q14" i="106"/>
  <c r="P14" i="106"/>
  <c r="N14" i="106"/>
  <c r="U13" i="106"/>
  <c r="T13" i="106"/>
  <c r="S13" i="106"/>
  <c r="R13" i="106"/>
  <c r="Q13" i="106"/>
  <c r="P13" i="106"/>
  <c r="N13" i="106"/>
  <c r="U12" i="106"/>
  <c r="T12" i="106"/>
  <c r="S12" i="106"/>
  <c r="R12" i="106"/>
  <c r="Q12" i="106"/>
  <c r="P12" i="106"/>
  <c r="N12" i="106"/>
  <c r="U11" i="106"/>
  <c r="T11" i="106"/>
  <c r="S11" i="106"/>
  <c r="R11" i="106"/>
  <c r="Q11" i="106"/>
  <c r="P11" i="106"/>
  <c r="N11" i="106"/>
  <c r="U10" i="106"/>
  <c r="T10" i="106"/>
  <c r="S10" i="106"/>
  <c r="R10" i="106"/>
  <c r="Q10" i="106"/>
  <c r="P10" i="106"/>
  <c r="N10" i="106"/>
  <c r="U9" i="106"/>
  <c r="T9" i="106"/>
  <c r="S9" i="106"/>
  <c r="R9" i="106"/>
  <c r="Q9" i="106"/>
  <c r="P9" i="106"/>
  <c r="N9" i="106"/>
  <c r="S18" i="105"/>
  <c r="R18" i="105"/>
  <c r="U17" i="105"/>
  <c r="T17" i="105"/>
  <c r="S17" i="105"/>
  <c r="R17" i="105"/>
  <c r="Q17" i="105"/>
  <c r="P17" i="105"/>
  <c r="U16" i="105"/>
  <c r="T16" i="105"/>
  <c r="S16" i="105"/>
  <c r="R16" i="105"/>
  <c r="Q16" i="105"/>
  <c r="P16" i="105"/>
  <c r="U15" i="105"/>
  <c r="T15" i="105"/>
  <c r="S15" i="105"/>
  <c r="R15" i="105"/>
  <c r="Q15" i="105"/>
  <c r="V15" i="105" s="1"/>
  <c r="P15" i="105"/>
  <c r="U14" i="105"/>
  <c r="T14" i="105"/>
  <c r="S14" i="105"/>
  <c r="R14" i="105"/>
  <c r="Q14" i="105"/>
  <c r="V14" i="105" s="1"/>
  <c r="P14" i="105"/>
  <c r="U13" i="105"/>
  <c r="T13" i="105"/>
  <c r="S13" i="105"/>
  <c r="R13" i="105"/>
  <c r="Q13" i="105"/>
  <c r="V13" i="105" s="1"/>
  <c r="P13" i="105"/>
  <c r="U12" i="105"/>
  <c r="T12" i="105"/>
  <c r="S12" i="105"/>
  <c r="R12" i="105"/>
  <c r="Q12" i="105"/>
  <c r="P12" i="105"/>
  <c r="U11" i="105"/>
  <c r="T11" i="105"/>
  <c r="S11" i="105"/>
  <c r="R11" i="105"/>
  <c r="Q11" i="105"/>
  <c r="V11" i="105" s="1"/>
  <c r="P11" i="105"/>
  <c r="U10" i="105"/>
  <c r="T10" i="105"/>
  <c r="S10" i="105"/>
  <c r="R10" i="105"/>
  <c r="Q10" i="105"/>
  <c r="V10" i="105" s="1"/>
  <c r="P10" i="105"/>
  <c r="U9" i="105"/>
  <c r="T9" i="105"/>
  <c r="S9" i="105"/>
  <c r="R9" i="105"/>
  <c r="Q9" i="105"/>
  <c r="V9" i="105" s="1"/>
  <c r="P9" i="105"/>
  <c r="U20" i="104"/>
  <c r="T20" i="104"/>
  <c r="S20" i="104"/>
  <c r="R20" i="104"/>
  <c r="Q20" i="104"/>
  <c r="P20" i="104"/>
  <c r="N20" i="104"/>
  <c r="U19" i="104"/>
  <c r="T19" i="104"/>
  <c r="S19" i="104"/>
  <c r="R19" i="104"/>
  <c r="Q19" i="104"/>
  <c r="P19" i="104"/>
  <c r="N19" i="104"/>
  <c r="U18" i="104"/>
  <c r="T18" i="104"/>
  <c r="S18" i="104"/>
  <c r="R18" i="104"/>
  <c r="Q18" i="104"/>
  <c r="P18" i="104"/>
  <c r="N18" i="104"/>
  <c r="U17" i="104"/>
  <c r="T17" i="104"/>
  <c r="S17" i="104"/>
  <c r="R17" i="104"/>
  <c r="Q17" i="104"/>
  <c r="P17" i="104"/>
  <c r="N17" i="104"/>
  <c r="U16" i="104"/>
  <c r="T16" i="104"/>
  <c r="S16" i="104"/>
  <c r="R16" i="104"/>
  <c r="Q16" i="104"/>
  <c r="P16" i="104"/>
  <c r="N16" i="104"/>
  <c r="U15" i="104"/>
  <c r="T15" i="104"/>
  <c r="S15" i="104"/>
  <c r="R15" i="104"/>
  <c r="Q15" i="104"/>
  <c r="P15" i="104"/>
  <c r="N15" i="104"/>
  <c r="U14" i="104"/>
  <c r="T14" i="104"/>
  <c r="S14" i="104"/>
  <c r="R14" i="104"/>
  <c r="Q14" i="104"/>
  <c r="P14" i="104"/>
  <c r="N14" i="104"/>
  <c r="U13" i="104"/>
  <c r="T13" i="104"/>
  <c r="S13" i="104"/>
  <c r="R13" i="104"/>
  <c r="Q13" i="104"/>
  <c r="P13" i="104"/>
  <c r="N13" i="104"/>
  <c r="U12" i="104"/>
  <c r="T12" i="104"/>
  <c r="S12" i="104"/>
  <c r="R12" i="104"/>
  <c r="Q12" i="104"/>
  <c r="P12" i="104"/>
  <c r="N12" i="104"/>
  <c r="U11" i="104"/>
  <c r="T11" i="104"/>
  <c r="S11" i="104"/>
  <c r="R11" i="104"/>
  <c r="Q11" i="104"/>
  <c r="P11" i="104"/>
  <c r="N11" i="104"/>
  <c r="U10" i="104"/>
  <c r="T10" i="104"/>
  <c r="S10" i="104"/>
  <c r="R10" i="104"/>
  <c r="Q10" i="104"/>
  <c r="P10" i="104"/>
  <c r="N10" i="104"/>
  <c r="U9" i="104"/>
  <c r="T9" i="104"/>
  <c r="S9" i="104"/>
  <c r="R9" i="104"/>
  <c r="Q9" i="104"/>
  <c r="P9" i="104"/>
  <c r="N9" i="104"/>
  <c r="U20" i="103"/>
  <c r="T20" i="103"/>
  <c r="S20" i="103"/>
  <c r="R20" i="103"/>
  <c r="Q20" i="103"/>
  <c r="P20" i="103"/>
  <c r="N20" i="103"/>
  <c r="U19" i="103"/>
  <c r="T19" i="103"/>
  <c r="S19" i="103"/>
  <c r="R19" i="103"/>
  <c r="Q19" i="103"/>
  <c r="P19" i="103"/>
  <c r="N19" i="103"/>
  <c r="U18" i="103"/>
  <c r="T18" i="103"/>
  <c r="S18" i="103"/>
  <c r="R18" i="103"/>
  <c r="Q18" i="103"/>
  <c r="P18" i="103"/>
  <c r="N18" i="103"/>
  <c r="U17" i="103"/>
  <c r="T17" i="103"/>
  <c r="S17" i="103"/>
  <c r="R17" i="103"/>
  <c r="Q17" i="103"/>
  <c r="P17" i="103"/>
  <c r="N17" i="103"/>
  <c r="U16" i="103"/>
  <c r="T16" i="103"/>
  <c r="S16" i="103"/>
  <c r="R16" i="103"/>
  <c r="Q16" i="103"/>
  <c r="P16" i="103"/>
  <c r="N16" i="103"/>
  <c r="U15" i="103"/>
  <c r="T15" i="103"/>
  <c r="S15" i="103"/>
  <c r="R15" i="103"/>
  <c r="Q15" i="103"/>
  <c r="P15" i="103"/>
  <c r="N15" i="103"/>
  <c r="U14" i="103"/>
  <c r="T14" i="103"/>
  <c r="S14" i="103"/>
  <c r="R14" i="103"/>
  <c r="Q14" i="103"/>
  <c r="P14" i="103"/>
  <c r="N14" i="103"/>
  <c r="U13" i="103"/>
  <c r="T13" i="103"/>
  <c r="S13" i="103"/>
  <c r="R13" i="103"/>
  <c r="Q13" i="103"/>
  <c r="P13" i="103"/>
  <c r="N13" i="103"/>
  <c r="U12" i="103"/>
  <c r="T12" i="103"/>
  <c r="S12" i="103"/>
  <c r="R12" i="103"/>
  <c r="Q12" i="103"/>
  <c r="P12" i="103"/>
  <c r="N12" i="103"/>
  <c r="U11" i="103"/>
  <c r="T11" i="103"/>
  <c r="S11" i="103"/>
  <c r="R11" i="103"/>
  <c r="Q11" i="103"/>
  <c r="P11" i="103"/>
  <c r="N11" i="103"/>
  <c r="U10" i="103"/>
  <c r="T10" i="103"/>
  <c r="S10" i="103"/>
  <c r="R10" i="103"/>
  <c r="Q10" i="103"/>
  <c r="P10" i="103"/>
  <c r="N10" i="103"/>
  <c r="U9" i="103"/>
  <c r="T9" i="103"/>
  <c r="S9" i="103"/>
  <c r="R9" i="103"/>
  <c r="Q9" i="103"/>
  <c r="P9" i="103"/>
  <c r="N9" i="103"/>
  <c r="U19" i="102"/>
  <c r="T19" i="102"/>
  <c r="S19" i="102"/>
  <c r="R19" i="102"/>
  <c r="Q19" i="102"/>
  <c r="P19" i="102"/>
  <c r="U18" i="102"/>
  <c r="T18" i="102"/>
  <c r="S18" i="102"/>
  <c r="R18" i="102"/>
  <c r="Q18" i="102"/>
  <c r="P18" i="102"/>
  <c r="U17" i="102"/>
  <c r="T17" i="102"/>
  <c r="S17" i="102"/>
  <c r="R17" i="102"/>
  <c r="Q17" i="102"/>
  <c r="P17" i="102"/>
  <c r="U16" i="102"/>
  <c r="T16" i="102"/>
  <c r="S16" i="102"/>
  <c r="R16" i="102"/>
  <c r="Q16" i="102"/>
  <c r="P16" i="102"/>
  <c r="U15" i="102"/>
  <c r="T15" i="102"/>
  <c r="S15" i="102"/>
  <c r="R15" i="102"/>
  <c r="Q15" i="102"/>
  <c r="P15" i="102"/>
  <c r="U14" i="102"/>
  <c r="T14" i="102"/>
  <c r="S14" i="102"/>
  <c r="R14" i="102"/>
  <c r="Q14" i="102"/>
  <c r="P14" i="102"/>
  <c r="U13" i="102"/>
  <c r="T13" i="102"/>
  <c r="S13" i="102"/>
  <c r="R13" i="102"/>
  <c r="Q13" i="102"/>
  <c r="P13" i="102"/>
  <c r="U12" i="102"/>
  <c r="T12" i="102"/>
  <c r="S12" i="102"/>
  <c r="R12" i="102"/>
  <c r="Q12" i="102"/>
  <c r="P12" i="102"/>
  <c r="U11" i="102"/>
  <c r="T11" i="102"/>
  <c r="S11" i="102"/>
  <c r="R11" i="102"/>
  <c r="Q11" i="102"/>
  <c r="P11" i="102"/>
  <c r="U10" i="102"/>
  <c r="T10" i="102"/>
  <c r="S10" i="102"/>
  <c r="R10" i="102"/>
  <c r="Q10" i="102"/>
  <c r="P10" i="102"/>
  <c r="U9" i="102"/>
  <c r="T9" i="102"/>
  <c r="S9" i="102"/>
  <c r="R9" i="102"/>
  <c r="Q9" i="102"/>
  <c r="P9" i="102"/>
  <c r="Q21" i="101"/>
  <c r="P21" i="101"/>
  <c r="N21" i="101"/>
  <c r="U20" i="101"/>
  <c r="T20" i="101"/>
  <c r="S20" i="101"/>
  <c r="AA20" i="101" s="1"/>
  <c r="R20" i="101"/>
  <c r="Q20" i="101"/>
  <c r="P20" i="101"/>
  <c r="N20" i="101"/>
  <c r="U19" i="101"/>
  <c r="T19" i="101"/>
  <c r="S19" i="101"/>
  <c r="AA19" i="101" s="1"/>
  <c r="R19" i="101"/>
  <c r="Q19" i="101"/>
  <c r="P19" i="101"/>
  <c r="N19" i="101"/>
  <c r="U18" i="101"/>
  <c r="T18" i="101"/>
  <c r="S18" i="101"/>
  <c r="AA18" i="101" s="1"/>
  <c r="R18" i="101"/>
  <c r="Q18" i="101"/>
  <c r="Z18" i="101" s="1"/>
  <c r="AB18" i="101" s="1"/>
  <c r="P18" i="101"/>
  <c r="N18" i="101"/>
  <c r="U17" i="101"/>
  <c r="T17" i="101"/>
  <c r="S17" i="101"/>
  <c r="AA17" i="101" s="1"/>
  <c r="R17" i="101"/>
  <c r="Q17" i="101"/>
  <c r="P17" i="101"/>
  <c r="N17" i="101"/>
  <c r="U16" i="101"/>
  <c r="T16" i="101"/>
  <c r="S16" i="101"/>
  <c r="AA16" i="101" s="1"/>
  <c r="R16" i="101"/>
  <c r="Q16" i="101"/>
  <c r="Z16" i="101" s="1"/>
  <c r="P16" i="101"/>
  <c r="N16" i="101"/>
  <c r="U15" i="101"/>
  <c r="T15" i="101"/>
  <c r="S15" i="101"/>
  <c r="AA15" i="101" s="1"/>
  <c r="R15" i="101"/>
  <c r="Q15" i="101"/>
  <c r="Z15" i="101" s="1"/>
  <c r="P15" i="101"/>
  <c r="N15" i="101"/>
  <c r="U14" i="101"/>
  <c r="T14" i="101"/>
  <c r="S14" i="101"/>
  <c r="AA14" i="101" s="1"/>
  <c r="R14" i="101"/>
  <c r="Q14" i="101"/>
  <c r="Z14" i="101" s="1"/>
  <c r="P14" i="101"/>
  <c r="N14" i="101"/>
  <c r="U13" i="101"/>
  <c r="T13" i="101"/>
  <c r="S13" i="101"/>
  <c r="AA13" i="101" s="1"/>
  <c r="R13" i="101"/>
  <c r="Q13" i="101"/>
  <c r="AB13" i="101" s="1"/>
  <c r="P13" i="101"/>
  <c r="N13" i="101"/>
  <c r="U12" i="101"/>
  <c r="T12" i="101"/>
  <c r="S12" i="101"/>
  <c r="AA12" i="101" s="1"/>
  <c r="R12" i="101"/>
  <c r="Q12" i="101"/>
  <c r="P12" i="101"/>
  <c r="N12" i="101"/>
  <c r="U11" i="101"/>
  <c r="T11" i="101"/>
  <c r="S11" i="101"/>
  <c r="AA11" i="101" s="1"/>
  <c r="R11" i="101"/>
  <c r="Q11" i="101"/>
  <c r="P11" i="101"/>
  <c r="N11" i="101"/>
  <c r="U10" i="101"/>
  <c r="T10" i="101"/>
  <c r="S10" i="101"/>
  <c r="AA10" i="101" s="1"/>
  <c r="R10" i="101"/>
  <c r="Q10" i="101"/>
  <c r="AB10" i="101" s="1"/>
  <c r="P10" i="101"/>
  <c r="N10" i="101"/>
  <c r="S9" i="101"/>
  <c r="AA9" i="101" s="1"/>
  <c r="R9" i="101"/>
  <c r="Q9" i="101"/>
  <c r="P9" i="101"/>
  <c r="N9" i="101"/>
  <c r="U19" i="100"/>
  <c r="T19" i="100"/>
  <c r="S19" i="100"/>
  <c r="R19" i="100"/>
  <c r="Q19" i="100"/>
  <c r="P19" i="100"/>
  <c r="O19" i="100"/>
  <c r="N19" i="100"/>
  <c r="U18" i="100"/>
  <c r="T18" i="100"/>
  <c r="S18" i="100"/>
  <c r="R18" i="100"/>
  <c r="Q18" i="100"/>
  <c r="P18" i="100"/>
  <c r="O18" i="100"/>
  <c r="N18" i="100"/>
  <c r="U17" i="100"/>
  <c r="T17" i="100"/>
  <c r="S17" i="100"/>
  <c r="R17" i="100"/>
  <c r="Q17" i="100"/>
  <c r="P17" i="100"/>
  <c r="O17" i="100"/>
  <c r="N17" i="100"/>
  <c r="U16" i="100"/>
  <c r="T16" i="100"/>
  <c r="S16" i="100"/>
  <c r="R16" i="100"/>
  <c r="Q16" i="100"/>
  <c r="P16" i="100"/>
  <c r="O16" i="100"/>
  <c r="N16" i="100"/>
  <c r="U15" i="100"/>
  <c r="T15" i="100"/>
  <c r="S15" i="100"/>
  <c r="R15" i="100"/>
  <c r="Q15" i="100"/>
  <c r="P15" i="100"/>
  <c r="O15" i="100"/>
  <c r="N15" i="100"/>
  <c r="U14" i="100"/>
  <c r="T14" i="100"/>
  <c r="S14" i="100"/>
  <c r="R14" i="100"/>
  <c r="Q14" i="100"/>
  <c r="P14" i="100"/>
  <c r="O14" i="100"/>
  <c r="N14" i="100"/>
  <c r="U13" i="100"/>
  <c r="T13" i="100"/>
  <c r="S13" i="100"/>
  <c r="R13" i="100"/>
  <c r="Q13" i="100"/>
  <c r="P13" i="100"/>
  <c r="O13" i="100"/>
  <c r="N13" i="100"/>
  <c r="U12" i="100"/>
  <c r="T12" i="100"/>
  <c r="S12" i="100"/>
  <c r="R12" i="100"/>
  <c r="Q12" i="100"/>
  <c r="P12" i="100"/>
  <c r="O12" i="100"/>
  <c r="N12" i="100"/>
  <c r="U11" i="100"/>
  <c r="T11" i="100"/>
  <c r="S11" i="100"/>
  <c r="R11" i="100"/>
  <c r="Q11" i="100"/>
  <c r="P11" i="100"/>
  <c r="O11" i="100"/>
  <c r="N11" i="100"/>
  <c r="U10" i="100"/>
  <c r="T10" i="100"/>
  <c r="S10" i="100"/>
  <c r="R10" i="100"/>
  <c r="Q10" i="100"/>
  <c r="P10" i="100"/>
  <c r="O10" i="100"/>
  <c r="N10" i="100"/>
  <c r="U9" i="100"/>
  <c r="T9" i="100"/>
  <c r="S9" i="100"/>
  <c r="R9" i="100"/>
  <c r="Q9" i="100"/>
  <c r="P9" i="100"/>
  <c r="O9" i="100"/>
  <c r="N9" i="100"/>
  <c r="U21" i="99"/>
  <c r="T21" i="99"/>
  <c r="S21" i="99"/>
  <c r="R21" i="99"/>
  <c r="Q21" i="99"/>
  <c r="P21" i="99"/>
  <c r="N21" i="99"/>
  <c r="U20" i="99"/>
  <c r="T20" i="99"/>
  <c r="S20" i="99"/>
  <c r="R20" i="99"/>
  <c r="Q20" i="99"/>
  <c r="P20" i="99"/>
  <c r="N20" i="99"/>
  <c r="U19" i="99"/>
  <c r="T19" i="99"/>
  <c r="S19" i="99"/>
  <c r="R19" i="99"/>
  <c r="Q19" i="99"/>
  <c r="P19" i="99"/>
  <c r="N19" i="99"/>
  <c r="U18" i="99"/>
  <c r="T18" i="99"/>
  <c r="S18" i="99"/>
  <c r="R18" i="99"/>
  <c r="Q18" i="99"/>
  <c r="P18" i="99"/>
  <c r="N18" i="99"/>
  <c r="U17" i="99"/>
  <c r="T17" i="99"/>
  <c r="S17" i="99"/>
  <c r="R17" i="99"/>
  <c r="Q17" i="99"/>
  <c r="P17" i="99"/>
  <c r="N17" i="99"/>
  <c r="U16" i="99"/>
  <c r="T16" i="99"/>
  <c r="S16" i="99"/>
  <c r="R16" i="99"/>
  <c r="Q16" i="99"/>
  <c r="P16" i="99"/>
  <c r="N16" i="99"/>
  <c r="U15" i="99"/>
  <c r="T15" i="99"/>
  <c r="S15" i="99"/>
  <c r="R15" i="99"/>
  <c r="Q15" i="99"/>
  <c r="P15" i="99"/>
  <c r="N15" i="99"/>
  <c r="U14" i="99"/>
  <c r="T14" i="99"/>
  <c r="S14" i="99"/>
  <c r="R14" i="99"/>
  <c r="Q14" i="99"/>
  <c r="P14" i="99"/>
  <c r="N14" i="99"/>
  <c r="U13" i="99"/>
  <c r="T13" i="99"/>
  <c r="S13" i="99"/>
  <c r="R13" i="99"/>
  <c r="Q13" i="99"/>
  <c r="P13" i="99"/>
  <c r="N13" i="99"/>
  <c r="U12" i="99"/>
  <c r="T12" i="99"/>
  <c r="S12" i="99"/>
  <c r="R12" i="99"/>
  <c r="Q12" i="99"/>
  <c r="P12" i="99"/>
  <c r="N12" i="99"/>
  <c r="U11" i="99"/>
  <c r="T11" i="99"/>
  <c r="S11" i="99"/>
  <c r="R11" i="99"/>
  <c r="Q11" i="99"/>
  <c r="P11" i="99"/>
  <c r="N11" i="99"/>
  <c r="U10" i="99"/>
  <c r="T10" i="99"/>
  <c r="S10" i="99"/>
  <c r="R10" i="99"/>
  <c r="Q10" i="99"/>
  <c r="P10" i="99"/>
  <c r="N10" i="99"/>
  <c r="U9" i="99"/>
  <c r="T9" i="99"/>
  <c r="S9" i="99"/>
  <c r="R9" i="99"/>
  <c r="Q9" i="99"/>
  <c r="P9" i="99"/>
  <c r="N9" i="99"/>
  <c r="U21" i="98"/>
  <c r="T21" i="98"/>
  <c r="S21" i="98"/>
  <c r="R21" i="98"/>
  <c r="Q21" i="98"/>
  <c r="P21" i="98"/>
  <c r="N21" i="98"/>
  <c r="U20" i="98"/>
  <c r="T20" i="98"/>
  <c r="S20" i="98"/>
  <c r="R20" i="98"/>
  <c r="Q20" i="98"/>
  <c r="P20" i="98"/>
  <c r="N20" i="98"/>
  <c r="U19" i="98"/>
  <c r="T19" i="98"/>
  <c r="S19" i="98"/>
  <c r="R19" i="98"/>
  <c r="Q19" i="98"/>
  <c r="P19" i="98"/>
  <c r="N19" i="98"/>
  <c r="U18" i="98"/>
  <c r="T18" i="98"/>
  <c r="S18" i="98"/>
  <c r="R18" i="98"/>
  <c r="Q18" i="98"/>
  <c r="P18" i="98"/>
  <c r="N18" i="98"/>
  <c r="U17" i="98"/>
  <c r="T17" i="98"/>
  <c r="S17" i="98"/>
  <c r="R17" i="98"/>
  <c r="Q17" i="98"/>
  <c r="P17" i="98"/>
  <c r="N17" i="98"/>
  <c r="U16" i="98"/>
  <c r="T16" i="98"/>
  <c r="S16" i="98"/>
  <c r="R16" i="98"/>
  <c r="Q16" i="98"/>
  <c r="P16" i="98"/>
  <c r="N16" i="98"/>
  <c r="U15" i="98"/>
  <c r="T15" i="98"/>
  <c r="S15" i="98"/>
  <c r="R15" i="98"/>
  <c r="Q15" i="98"/>
  <c r="P15" i="98"/>
  <c r="N15" i="98"/>
  <c r="U14" i="98"/>
  <c r="T14" i="98"/>
  <c r="S14" i="98"/>
  <c r="R14" i="98"/>
  <c r="Q14" i="98"/>
  <c r="P14" i="98"/>
  <c r="N14" i="98"/>
  <c r="U13" i="98"/>
  <c r="T13" i="98"/>
  <c r="S13" i="98"/>
  <c r="R13" i="98"/>
  <c r="Q13" i="98"/>
  <c r="P13" i="98"/>
  <c r="N13" i="98"/>
  <c r="U12" i="98"/>
  <c r="T12" i="98"/>
  <c r="S12" i="98"/>
  <c r="R12" i="98"/>
  <c r="Q12" i="98"/>
  <c r="P12" i="98"/>
  <c r="N12" i="98"/>
  <c r="U11" i="98"/>
  <c r="T11" i="98"/>
  <c r="S11" i="98"/>
  <c r="R11" i="98"/>
  <c r="Q11" i="98"/>
  <c r="P11" i="98"/>
  <c r="N11" i="98"/>
  <c r="U10" i="98"/>
  <c r="T10" i="98"/>
  <c r="S10" i="98"/>
  <c r="R10" i="98"/>
  <c r="Q10" i="98"/>
  <c r="P10" i="98"/>
  <c r="N10" i="98"/>
  <c r="U9" i="98"/>
  <c r="T9" i="98"/>
  <c r="S9" i="98"/>
  <c r="R9" i="98"/>
  <c r="Q9" i="98"/>
  <c r="P9" i="98"/>
  <c r="N9" i="98"/>
  <c r="U17" i="97"/>
  <c r="T17" i="97"/>
  <c r="S17" i="97"/>
  <c r="R17" i="97"/>
  <c r="Q17" i="97"/>
  <c r="P17" i="97"/>
  <c r="O17" i="97"/>
  <c r="N17" i="97"/>
  <c r="U16" i="97"/>
  <c r="T16" i="97"/>
  <c r="S16" i="97"/>
  <c r="R16" i="97"/>
  <c r="Q16" i="97"/>
  <c r="P16" i="97"/>
  <c r="O16" i="97"/>
  <c r="N16" i="97"/>
  <c r="U15" i="97"/>
  <c r="T15" i="97"/>
  <c r="S15" i="97"/>
  <c r="R15" i="97"/>
  <c r="Q15" i="97"/>
  <c r="P15" i="97"/>
  <c r="O15" i="97"/>
  <c r="N15" i="97"/>
  <c r="V14" i="97"/>
  <c r="U14" i="97"/>
  <c r="T14" i="97"/>
  <c r="S14" i="97"/>
  <c r="R14" i="97"/>
  <c r="Q14" i="97"/>
  <c r="P14" i="97"/>
  <c r="O14" i="97"/>
  <c r="N14" i="97"/>
  <c r="U13" i="97"/>
  <c r="T13" i="97"/>
  <c r="S13" i="97"/>
  <c r="R13" i="97"/>
  <c r="Q13" i="97"/>
  <c r="P13" i="97"/>
  <c r="O13" i="97"/>
  <c r="N13" i="97"/>
  <c r="U12" i="97"/>
  <c r="T12" i="97"/>
  <c r="S12" i="97"/>
  <c r="R12" i="97"/>
  <c r="Q12" i="97"/>
  <c r="P12" i="97"/>
  <c r="O12" i="97"/>
  <c r="N12" i="97"/>
  <c r="U11" i="97"/>
  <c r="T11" i="97"/>
  <c r="S11" i="97"/>
  <c r="R11" i="97"/>
  <c r="Q11" i="97"/>
  <c r="P11" i="97"/>
  <c r="O11" i="97"/>
  <c r="N11" i="97"/>
  <c r="U10" i="97"/>
  <c r="T10" i="97"/>
  <c r="S10" i="97"/>
  <c r="R10" i="97"/>
  <c r="Q10" i="97"/>
  <c r="P10" i="97"/>
  <c r="O10" i="97"/>
  <c r="N10" i="97"/>
  <c r="U9" i="97"/>
  <c r="T9" i="97"/>
  <c r="S9" i="97"/>
  <c r="R9" i="97"/>
  <c r="Q9" i="97"/>
  <c r="P9" i="97"/>
  <c r="O9" i="97"/>
  <c r="N9" i="97"/>
  <c r="U20" i="96"/>
  <c r="T20" i="96"/>
  <c r="S20" i="96"/>
  <c r="R20" i="96"/>
  <c r="Q20" i="96"/>
  <c r="P20" i="96"/>
  <c r="N20" i="96"/>
  <c r="U19" i="96"/>
  <c r="T19" i="96"/>
  <c r="S19" i="96"/>
  <c r="R19" i="96"/>
  <c r="Q19" i="96"/>
  <c r="P19" i="96"/>
  <c r="N19" i="96"/>
  <c r="U18" i="96"/>
  <c r="T18" i="96"/>
  <c r="S18" i="96"/>
  <c r="R18" i="96"/>
  <c r="Q18" i="96"/>
  <c r="P18" i="96"/>
  <c r="N18" i="96"/>
  <c r="U17" i="96"/>
  <c r="T17" i="96"/>
  <c r="S17" i="96"/>
  <c r="R17" i="96"/>
  <c r="Q17" i="96"/>
  <c r="P17" i="96"/>
  <c r="N17" i="96"/>
  <c r="U16" i="96"/>
  <c r="T16" i="96"/>
  <c r="S16" i="96"/>
  <c r="R16" i="96"/>
  <c r="Q16" i="96"/>
  <c r="P16" i="96"/>
  <c r="N16" i="96"/>
  <c r="U15" i="96"/>
  <c r="T15" i="96"/>
  <c r="S15" i="96"/>
  <c r="R15" i="96"/>
  <c r="Q15" i="96"/>
  <c r="P15" i="96"/>
  <c r="N15" i="96"/>
  <c r="U14" i="96"/>
  <c r="T14" i="96"/>
  <c r="S14" i="96"/>
  <c r="R14" i="96"/>
  <c r="Q14" i="96"/>
  <c r="P14" i="96"/>
  <c r="N14" i="96"/>
  <c r="U13" i="96"/>
  <c r="T13" i="96"/>
  <c r="S13" i="96"/>
  <c r="R13" i="96"/>
  <c r="Q13" i="96"/>
  <c r="P13" i="96"/>
  <c r="N13" i="96"/>
  <c r="U12" i="96"/>
  <c r="T12" i="96"/>
  <c r="S12" i="96"/>
  <c r="R12" i="96"/>
  <c r="Q12" i="96"/>
  <c r="P12" i="96"/>
  <c r="N12" i="96"/>
  <c r="U11" i="96"/>
  <c r="T11" i="96"/>
  <c r="S11" i="96"/>
  <c r="R11" i="96"/>
  <c r="Q11" i="96"/>
  <c r="P11" i="96"/>
  <c r="N11" i="96"/>
  <c r="U10" i="96"/>
  <c r="T10" i="96"/>
  <c r="S10" i="96"/>
  <c r="R10" i="96"/>
  <c r="Q10" i="96"/>
  <c r="P10" i="96"/>
  <c r="N10" i="96"/>
  <c r="U9" i="96"/>
  <c r="T9" i="96"/>
  <c r="S9" i="96"/>
  <c r="R9" i="96"/>
  <c r="Q9" i="96"/>
  <c r="P9" i="96"/>
  <c r="N9" i="96"/>
  <c r="U21" i="95"/>
  <c r="T21" i="95"/>
  <c r="Q21" i="95"/>
  <c r="P21" i="95"/>
  <c r="N21" i="95"/>
  <c r="U20" i="95"/>
  <c r="T20" i="95"/>
  <c r="Q20" i="95"/>
  <c r="P20" i="95"/>
  <c r="N20" i="95"/>
  <c r="U19" i="95"/>
  <c r="T19" i="95"/>
  <c r="Q19" i="95"/>
  <c r="P19" i="95"/>
  <c r="N19" i="95"/>
  <c r="U18" i="95"/>
  <c r="T18" i="95"/>
  <c r="S18" i="95"/>
  <c r="V26" i="95" s="1"/>
  <c r="X26" i="95" s="1"/>
  <c r="R18" i="95"/>
  <c r="Q18" i="95"/>
  <c r="P18" i="95"/>
  <c r="N18" i="95"/>
  <c r="U17" i="95"/>
  <c r="T17" i="95"/>
  <c r="S17" i="95"/>
  <c r="V25" i="95" s="1"/>
  <c r="R17" i="95"/>
  <c r="Q17" i="95"/>
  <c r="P17" i="95"/>
  <c r="N17" i="95"/>
  <c r="U16" i="95"/>
  <c r="T16" i="95"/>
  <c r="S16" i="95"/>
  <c r="V23" i="95" s="1"/>
  <c r="X23" i="95" s="1"/>
  <c r="R16" i="95"/>
  <c r="Q16" i="95"/>
  <c r="P16" i="95"/>
  <c r="N16" i="95"/>
  <c r="U15" i="95"/>
  <c r="T15" i="95"/>
  <c r="S15" i="95"/>
  <c r="R15" i="95"/>
  <c r="Q15" i="95"/>
  <c r="P15" i="95"/>
  <c r="N15" i="95"/>
  <c r="U14" i="95"/>
  <c r="T14" i="95"/>
  <c r="S14" i="95"/>
  <c r="R14" i="95"/>
  <c r="Q14" i="95"/>
  <c r="P14" i="95"/>
  <c r="N14" i="95"/>
  <c r="U13" i="95"/>
  <c r="T13" i="95"/>
  <c r="S13" i="95"/>
  <c r="R13" i="95"/>
  <c r="Q13" i="95"/>
  <c r="P13" i="95"/>
  <c r="N13" i="95"/>
  <c r="U12" i="95"/>
  <c r="T12" i="95"/>
  <c r="S12" i="95"/>
  <c r="R12" i="95"/>
  <c r="Q12" i="95"/>
  <c r="P12" i="95"/>
  <c r="N12" i="95"/>
  <c r="U11" i="95"/>
  <c r="T11" i="95"/>
  <c r="S11" i="95"/>
  <c r="R11" i="95"/>
  <c r="Q11" i="95"/>
  <c r="P11" i="95"/>
  <c r="N11" i="95"/>
  <c r="U10" i="95"/>
  <c r="T10" i="95"/>
  <c r="S10" i="95"/>
  <c r="R10" i="95"/>
  <c r="Q10" i="95"/>
  <c r="P10" i="95"/>
  <c r="N10" i="95"/>
  <c r="U9" i="95"/>
  <c r="T9" i="95"/>
  <c r="S9" i="95"/>
  <c r="R9" i="95"/>
  <c r="Q9" i="95"/>
  <c r="P9" i="95"/>
  <c r="N9" i="95"/>
  <c r="U21" i="94"/>
  <c r="T21" i="94"/>
  <c r="S21" i="94"/>
  <c r="R21" i="94"/>
  <c r="Q21" i="94"/>
  <c r="P21" i="94"/>
  <c r="N21" i="94"/>
  <c r="U20" i="94"/>
  <c r="T20" i="94"/>
  <c r="S20" i="94"/>
  <c r="R20" i="94"/>
  <c r="Q20" i="94"/>
  <c r="P20" i="94"/>
  <c r="N20" i="94"/>
  <c r="U19" i="94"/>
  <c r="T19" i="94"/>
  <c r="S19" i="94"/>
  <c r="R19" i="94"/>
  <c r="Q19" i="94"/>
  <c r="P19" i="94"/>
  <c r="N19" i="94"/>
  <c r="U18" i="94"/>
  <c r="T18" i="94"/>
  <c r="S18" i="94"/>
  <c r="R18" i="94"/>
  <c r="Q18" i="94"/>
  <c r="P18" i="94"/>
  <c r="N18" i="94"/>
  <c r="U17" i="94"/>
  <c r="T17" i="94"/>
  <c r="S17" i="94"/>
  <c r="R17" i="94"/>
  <c r="Q17" i="94"/>
  <c r="P17" i="94"/>
  <c r="N17" i="94"/>
  <c r="U16" i="94"/>
  <c r="T16" i="94"/>
  <c r="S16" i="94"/>
  <c r="R16" i="94"/>
  <c r="Q16" i="94"/>
  <c r="P16" i="94"/>
  <c r="N16" i="94"/>
  <c r="U15" i="94"/>
  <c r="T15" i="94"/>
  <c r="S15" i="94"/>
  <c r="R15" i="94"/>
  <c r="Q15" i="94"/>
  <c r="P15" i="94"/>
  <c r="N15" i="94"/>
  <c r="U14" i="94"/>
  <c r="T14" i="94"/>
  <c r="S14" i="94"/>
  <c r="R14" i="94"/>
  <c r="Q14" i="94"/>
  <c r="P14" i="94"/>
  <c r="N14" i="94"/>
  <c r="U13" i="94"/>
  <c r="T13" i="94"/>
  <c r="S13" i="94"/>
  <c r="R13" i="94"/>
  <c r="Q13" i="94"/>
  <c r="P13" i="94"/>
  <c r="V13" i="94"/>
  <c r="X13" i="94" s="1"/>
  <c r="N13" i="94"/>
  <c r="U12" i="94"/>
  <c r="T12" i="94"/>
  <c r="S12" i="94"/>
  <c r="R12" i="94"/>
  <c r="Q12" i="94"/>
  <c r="P12" i="94"/>
  <c r="N12" i="94"/>
  <c r="U11" i="94"/>
  <c r="T11" i="94"/>
  <c r="S11" i="94"/>
  <c r="R11" i="94"/>
  <c r="Q11" i="94"/>
  <c r="P11" i="94"/>
  <c r="N11" i="94"/>
  <c r="U10" i="94"/>
  <c r="T10" i="94"/>
  <c r="S10" i="94"/>
  <c r="R10" i="94"/>
  <c r="Q10" i="94"/>
  <c r="P10" i="94"/>
  <c r="N10" i="94"/>
  <c r="U9" i="94"/>
  <c r="T9" i="94"/>
  <c r="S9" i="94"/>
  <c r="R9" i="94"/>
  <c r="Q9" i="94"/>
  <c r="P9" i="94"/>
  <c r="N9" i="94"/>
  <c r="U21" i="93"/>
  <c r="T21" i="93"/>
  <c r="S21" i="93"/>
  <c r="R21" i="93"/>
  <c r="Q21" i="93"/>
  <c r="P21" i="93"/>
  <c r="N21" i="93"/>
  <c r="U20" i="93"/>
  <c r="T20" i="93"/>
  <c r="S20" i="93"/>
  <c r="R20" i="93"/>
  <c r="Q20" i="93"/>
  <c r="P20" i="93"/>
  <c r="N20" i="93"/>
  <c r="U19" i="93"/>
  <c r="T19" i="93"/>
  <c r="S19" i="93"/>
  <c r="R19" i="93"/>
  <c r="Q19" i="93"/>
  <c r="P19" i="93"/>
  <c r="N19" i="93"/>
  <c r="U18" i="93"/>
  <c r="T18" i="93"/>
  <c r="S18" i="93"/>
  <c r="R18" i="93"/>
  <c r="Q18" i="93"/>
  <c r="P18" i="93"/>
  <c r="N18" i="93"/>
  <c r="U17" i="93"/>
  <c r="T17" i="93"/>
  <c r="S17" i="93"/>
  <c r="R17" i="93"/>
  <c r="Q17" i="93"/>
  <c r="P17" i="93"/>
  <c r="N17" i="93"/>
  <c r="U16" i="93"/>
  <c r="T16" i="93"/>
  <c r="S16" i="93"/>
  <c r="R16" i="93"/>
  <c r="Q16" i="93"/>
  <c r="P16" i="93"/>
  <c r="N16" i="93"/>
  <c r="U15" i="93"/>
  <c r="T15" i="93"/>
  <c r="S15" i="93"/>
  <c r="R15" i="93"/>
  <c r="Q15" i="93"/>
  <c r="P15" i="93"/>
  <c r="N15" i="93"/>
  <c r="U14" i="93"/>
  <c r="T14" i="93"/>
  <c r="S14" i="93"/>
  <c r="R14" i="93"/>
  <c r="Q14" i="93"/>
  <c r="P14" i="93"/>
  <c r="N14" i="93"/>
  <c r="U13" i="93"/>
  <c r="T13" i="93"/>
  <c r="S13" i="93"/>
  <c r="R13" i="93"/>
  <c r="Q13" i="93"/>
  <c r="P13" i="93"/>
  <c r="N13" i="93"/>
  <c r="U12" i="93"/>
  <c r="T12" i="93"/>
  <c r="S12" i="93"/>
  <c r="R12" i="93"/>
  <c r="Q12" i="93"/>
  <c r="P12" i="93"/>
  <c r="N12" i="93"/>
  <c r="U11" i="93"/>
  <c r="T11" i="93"/>
  <c r="S11" i="93"/>
  <c r="R11" i="93"/>
  <c r="Q11" i="93"/>
  <c r="P11" i="93"/>
  <c r="N11" i="93"/>
  <c r="U10" i="93"/>
  <c r="T10" i="93"/>
  <c r="S10" i="93"/>
  <c r="R10" i="93"/>
  <c r="Q10" i="93"/>
  <c r="P10" i="93"/>
  <c r="N10" i="93"/>
  <c r="U9" i="93"/>
  <c r="T9" i="93"/>
  <c r="S9" i="93"/>
  <c r="R9" i="93"/>
  <c r="Q9" i="93"/>
  <c r="P9" i="93"/>
  <c r="N9" i="93"/>
  <c r="U18" i="92"/>
  <c r="T18" i="92"/>
  <c r="S18" i="92"/>
  <c r="R18" i="92"/>
  <c r="Q18" i="92"/>
  <c r="P18" i="92"/>
  <c r="U17" i="92"/>
  <c r="T17" i="92"/>
  <c r="S17" i="92"/>
  <c r="R17" i="92"/>
  <c r="Q17" i="92"/>
  <c r="P17" i="92"/>
  <c r="U16" i="92"/>
  <c r="T16" i="92"/>
  <c r="S16" i="92"/>
  <c r="R16" i="92"/>
  <c r="Q16" i="92"/>
  <c r="P16" i="92"/>
  <c r="U15" i="92"/>
  <c r="T15" i="92"/>
  <c r="S15" i="92"/>
  <c r="R15" i="92"/>
  <c r="Q15" i="92"/>
  <c r="P15" i="92"/>
  <c r="U14" i="92"/>
  <c r="T14" i="92"/>
  <c r="S14" i="92"/>
  <c r="R14" i="92"/>
  <c r="Q14" i="92"/>
  <c r="P14" i="92"/>
  <c r="U13" i="92"/>
  <c r="T13" i="92"/>
  <c r="S13" i="92"/>
  <c r="R13" i="92"/>
  <c r="Q13" i="92"/>
  <c r="P13" i="92"/>
  <c r="U12" i="92"/>
  <c r="T12" i="92"/>
  <c r="S12" i="92"/>
  <c r="R12" i="92"/>
  <c r="Q12" i="92"/>
  <c r="P12" i="92"/>
  <c r="U11" i="92"/>
  <c r="T11" i="92"/>
  <c r="S11" i="92"/>
  <c r="R11" i="92"/>
  <c r="Q11" i="92"/>
  <c r="P11" i="92"/>
  <c r="U10" i="92"/>
  <c r="T10" i="92"/>
  <c r="S10" i="92"/>
  <c r="R10" i="92"/>
  <c r="Q10" i="92"/>
  <c r="P10" i="92"/>
  <c r="U9" i="92"/>
  <c r="T9" i="92"/>
  <c r="S9" i="92"/>
  <c r="R9" i="92"/>
  <c r="Q9" i="92"/>
  <c r="P9" i="92"/>
  <c r="P20" i="91"/>
  <c r="N20" i="91"/>
  <c r="R19" i="91"/>
  <c r="P19" i="91"/>
  <c r="N19" i="91"/>
  <c r="R18" i="91"/>
  <c r="P18" i="91"/>
  <c r="N18" i="91"/>
  <c r="R17" i="91"/>
  <c r="P17" i="91"/>
  <c r="N17" i="91"/>
  <c r="R16" i="91"/>
  <c r="P16" i="91"/>
  <c r="N16" i="91"/>
  <c r="R15" i="91"/>
  <c r="P15" i="91"/>
  <c r="N15" i="91"/>
  <c r="R14" i="91"/>
  <c r="P14" i="91"/>
  <c r="N14" i="91"/>
  <c r="R13" i="91"/>
  <c r="P13" i="91"/>
  <c r="N13" i="91"/>
  <c r="R12" i="91"/>
  <c r="P12" i="91"/>
  <c r="N12" i="91"/>
  <c r="R11" i="91"/>
  <c r="P11" i="91"/>
  <c r="N11" i="91"/>
  <c r="R10" i="91"/>
  <c r="P10" i="91"/>
  <c r="N10" i="91"/>
  <c r="S9" i="91"/>
  <c r="R9" i="91"/>
  <c r="Q9" i="91"/>
  <c r="P9" i="91"/>
  <c r="N9" i="91"/>
  <c r="U20" i="90"/>
  <c r="T20" i="90"/>
  <c r="S20" i="90"/>
  <c r="R20" i="90"/>
  <c r="Q20" i="90"/>
  <c r="P20" i="90"/>
  <c r="U19" i="90"/>
  <c r="T19" i="90"/>
  <c r="S19" i="90"/>
  <c r="R19" i="90"/>
  <c r="Q19" i="90"/>
  <c r="P19" i="90"/>
  <c r="U18" i="90"/>
  <c r="T18" i="90"/>
  <c r="S18" i="90"/>
  <c r="R18" i="90"/>
  <c r="Q18" i="90"/>
  <c r="P18" i="90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U18" i="89"/>
  <c r="T18" i="89"/>
  <c r="S18" i="89"/>
  <c r="R18" i="89"/>
  <c r="Q18" i="89"/>
  <c r="P18" i="89"/>
  <c r="N18" i="89"/>
  <c r="U17" i="89"/>
  <c r="T17" i="89"/>
  <c r="S17" i="89"/>
  <c r="R17" i="89"/>
  <c r="Q17" i="89"/>
  <c r="P17" i="89"/>
  <c r="N17" i="89"/>
  <c r="U16" i="89"/>
  <c r="T16" i="89"/>
  <c r="S16" i="89"/>
  <c r="R16" i="89"/>
  <c r="Q16" i="89"/>
  <c r="P16" i="89"/>
  <c r="N16" i="89"/>
  <c r="U15" i="89"/>
  <c r="T15" i="89"/>
  <c r="S15" i="89"/>
  <c r="R15" i="89"/>
  <c r="Q15" i="89"/>
  <c r="P15" i="89"/>
  <c r="N15" i="89"/>
  <c r="U14" i="89"/>
  <c r="T14" i="89"/>
  <c r="S14" i="89"/>
  <c r="R14" i="89"/>
  <c r="Q14" i="89"/>
  <c r="P14" i="89"/>
  <c r="N14" i="89"/>
  <c r="U13" i="89"/>
  <c r="T13" i="89"/>
  <c r="S13" i="89"/>
  <c r="R13" i="89"/>
  <c r="Q13" i="89"/>
  <c r="P13" i="89"/>
  <c r="N13" i="89"/>
  <c r="U12" i="89"/>
  <c r="T12" i="89"/>
  <c r="S12" i="89"/>
  <c r="R12" i="89"/>
  <c r="Q12" i="89"/>
  <c r="P12" i="89"/>
  <c r="N12" i="89"/>
  <c r="U11" i="89"/>
  <c r="T11" i="89"/>
  <c r="S11" i="89"/>
  <c r="R11" i="89"/>
  <c r="Q11" i="89"/>
  <c r="P11" i="89"/>
  <c r="N11" i="89"/>
  <c r="U10" i="89"/>
  <c r="T10" i="89"/>
  <c r="S10" i="89"/>
  <c r="R10" i="89"/>
  <c r="Q10" i="89"/>
  <c r="P10" i="89"/>
  <c r="N10" i="89"/>
  <c r="U9" i="89"/>
  <c r="T9" i="89"/>
  <c r="S9" i="89"/>
  <c r="R9" i="89"/>
  <c r="Q9" i="89"/>
  <c r="P9" i="89"/>
  <c r="N9" i="89"/>
  <c r="U21" i="88"/>
  <c r="T21" i="88"/>
  <c r="S21" i="88"/>
  <c r="R21" i="88"/>
  <c r="Q21" i="88"/>
  <c r="P21" i="88"/>
  <c r="N21" i="88"/>
  <c r="U20" i="88"/>
  <c r="T20" i="88"/>
  <c r="S20" i="88"/>
  <c r="R20" i="88"/>
  <c r="Q20" i="88"/>
  <c r="P20" i="88"/>
  <c r="N20" i="88"/>
  <c r="U19" i="88"/>
  <c r="T19" i="88"/>
  <c r="S19" i="88"/>
  <c r="R19" i="88"/>
  <c r="Q19" i="88"/>
  <c r="P19" i="88"/>
  <c r="N19" i="88"/>
  <c r="U18" i="88"/>
  <c r="T18" i="88"/>
  <c r="S18" i="88"/>
  <c r="R18" i="88"/>
  <c r="Q18" i="88"/>
  <c r="P18" i="88"/>
  <c r="N18" i="88"/>
  <c r="U17" i="88"/>
  <c r="T17" i="88"/>
  <c r="S17" i="88"/>
  <c r="R17" i="88"/>
  <c r="Q17" i="88"/>
  <c r="P17" i="88"/>
  <c r="N17" i="88"/>
  <c r="U16" i="88"/>
  <c r="T16" i="88"/>
  <c r="S16" i="88"/>
  <c r="R16" i="88"/>
  <c r="Q16" i="88"/>
  <c r="P16" i="88"/>
  <c r="N16" i="88"/>
  <c r="U15" i="88"/>
  <c r="T15" i="88"/>
  <c r="S15" i="88"/>
  <c r="R15" i="88"/>
  <c r="Q15" i="88"/>
  <c r="P15" i="88"/>
  <c r="N15" i="88"/>
  <c r="U14" i="88"/>
  <c r="T14" i="88"/>
  <c r="S14" i="88"/>
  <c r="R14" i="88"/>
  <c r="Q14" i="88"/>
  <c r="P14" i="88"/>
  <c r="N14" i="88"/>
  <c r="U13" i="88"/>
  <c r="T13" i="88"/>
  <c r="S13" i="88"/>
  <c r="R13" i="88"/>
  <c r="Q13" i="88"/>
  <c r="P13" i="88"/>
  <c r="N13" i="88"/>
  <c r="U12" i="88"/>
  <c r="T12" i="88"/>
  <c r="S12" i="88"/>
  <c r="R12" i="88"/>
  <c r="Q12" i="88"/>
  <c r="P12" i="88"/>
  <c r="N12" i="88"/>
  <c r="U11" i="88"/>
  <c r="T11" i="88"/>
  <c r="S11" i="88"/>
  <c r="R11" i="88"/>
  <c r="Q11" i="88"/>
  <c r="P11" i="88"/>
  <c r="N11" i="88"/>
  <c r="U10" i="88"/>
  <c r="T10" i="88"/>
  <c r="S10" i="88"/>
  <c r="R10" i="88"/>
  <c r="Q10" i="88"/>
  <c r="P10" i="88"/>
  <c r="N10" i="88"/>
  <c r="U9" i="88"/>
  <c r="T9" i="88"/>
  <c r="S9" i="88"/>
  <c r="R9" i="88"/>
  <c r="Q9" i="88"/>
  <c r="P9" i="88"/>
  <c r="N9" i="88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O21" i="76"/>
  <c r="O20" i="76"/>
  <c r="O19" i="76"/>
  <c r="O18" i="76"/>
  <c r="O17" i="76"/>
  <c r="O16" i="76"/>
  <c r="O15" i="76"/>
  <c r="O14" i="76"/>
  <c r="O13" i="76"/>
  <c r="O12" i="76"/>
  <c r="O11" i="76"/>
  <c r="O10" i="76"/>
  <c r="O9" i="76"/>
  <c r="O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U22" i="74"/>
  <c r="T22" i="74"/>
  <c r="Q22" i="74"/>
  <c r="P22" i="74"/>
  <c r="N22" i="74"/>
  <c r="O18" i="73"/>
  <c r="O17" i="73"/>
  <c r="O16" i="73"/>
  <c r="O15" i="73"/>
  <c r="O14" i="73"/>
  <c r="O13" i="73"/>
  <c r="O12" i="73"/>
  <c r="O11" i="73"/>
  <c r="O10" i="73"/>
  <c r="O9" i="73"/>
  <c r="O20" i="72"/>
  <c r="O19" i="72"/>
  <c r="O18" i="72"/>
  <c r="O17" i="72"/>
  <c r="O16" i="72"/>
  <c r="O15" i="72"/>
  <c r="O14" i="72"/>
  <c r="O13" i="72"/>
  <c r="O12" i="72"/>
  <c r="O11" i="72"/>
  <c r="O10" i="72"/>
  <c r="O9" i="72"/>
  <c r="O18" i="70"/>
  <c r="O17" i="70"/>
  <c r="O16" i="70"/>
  <c r="O15" i="70"/>
  <c r="O14" i="70"/>
  <c r="O13" i="70"/>
  <c r="O12" i="70"/>
  <c r="O11" i="70"/>
  <c r="O10" i="70"/>
  <c r="O9" i="70"/>
  <c r="O18" i="69"/>
  <c r="O17" i="69"/>
  <c r="O16" i="69"/>
  <c r="O15" i="69"/>
  <c r="O14" i="69"/>
  <c r="O13" i="69"/>
  <c r="O12" i="69"/>
  <c r="O11" i="69"/>
  <c r="O10" i="69"/>
  <c r="O9" i="69"/>
  <c r="AB14" i="101" l="1"/>
  <c r="Z20" i="101"/>
  <c r="AB20" i="101" s="1"/>
  <c r="AB11" i="101"/>
  <c r="Z19" i="101"/>
  <c r="AB19" i="101" s="1"/>
  <c r="AB12" i="101"/>
  <c r="Z17" i="101"/>
  <c r="AB17" i="101" s="1"/>
  <c r="AB16" i="101"/>
  <c r="AB9" i="101"/>
  <c r="AB15" i="101"/>
  <c r="V17" i="89"/>
  <c r="Y17" i="89" s="1"/>
  <c r="V15" i="98"/>
  <c r="Y15" i="98" s="1"/>
  <c r="V16" i="95"/>
  <c r="V19" i="104"/>
  <c r="V22" i="74"/>
  <c r="X22" i="74" s="1"/>
  <c r="V11" i="98"/>
  <c r="Y11" i="98" s="1"/>
  <c r="V19" i="98"/>
  <c r="Y19" i="98" s="1"/>
  <c r="V17" i="106"/>
  <c r="X17" i="106" s="1"/>
  <c r="X14" i="97"/>
  <c r="V18" i="99"/>
  <c r="V12" i="105"/>
  <c r="X12" i="105" s="1"/>
  <c r="V16" i="105"/>
  <c r="V12" i="95"/>
  <c r="V9" i="98"/>
  <c r="V14" i="88"/>
  <c r="X14" i="88" s="1"/>
  <c r="V9" i="89"/>
  <c r="V16" i="93"/>
  <c r="V19" i="93"/>
  <c r="V15" i="94"/>
  <c r="X15" i="94" s="1"/>
  <c r="V11" i="106"/>
  <c r="V14" i="95"/>
  <c r="V17" i="105"/>
  <c r="V9" i="103"/>
  <c r="V17" i="103"/>
  <c r="X17" i="103" s="1"/>
  <c r="V10" i="88"/>
  <c r="X10" i="88" s="1"/>
  <c r="V18" i="88"/>
  <c r="X18" i="88" s="1"/>
  <c r="V18" i="95"/>
  <c r="X18" i="95" s="1"/>
  <c r="V21" i="95"/>
  <c r="V13" i="103"/>
  <c r="X13" i="103" s="1"/>
  <c r="V17" i="104"/>
  <c r="V18" i="107"/>
  <c r="X18" i="107" s="1"/>
  <c r="V12" i="107"/>
  <c r="X12" i="107" s="1"/>
  <c r="V20" i="107"/>
  <c r="X20" i="107" s="1"/>
  <c r="V10" i="107"/>
  <c r="X10" i="107" s="1"/>
  <c r="V9" i="107"/>
  <c r="V14" i="107"/>
  <c r="X14" i="107" s="1"/>
  <c r="V16" i="107"/>
  <c r="X16" i="107" s="1"/>
  <c r="V17" i="107"/>
  <c r="X17" i="107" s="1"/>
  <c r="V11" i="107"/>
  <c r="X11" i="107" s="1"/>
  <c r="V19" i="107"/>
  <c r="X19" i="107" s="1"/>
  <c r="V15" i="107"/>
  <c r="V13" i="107"/>
  <c r="X13" i="107" s="1"/>
  <c r="V9" i="106"/>
  <c r="X9" i="106" s="1"/>
  <c r="V15" i="106"/>
  <c r="X15" i="106" s="1"/>
  <c r="X11" i="106"/>
  <c r="V13" i="106"/>
  <c r="X13" i="106" s="1"/>
  <c r="V18" i="106"/>
  <c r="X18" i="106" s="1"/>
  <c r="V10" i="106"/>
  <c r="X10" i="106" s="1"/>
  <c r="V16" i="106"/>
  <c r="X16" i="106" s="1"/>
  <c r="V12" i="106"/>
  <c r="X12" i="106" s="1"/>
  <c r="V14" i="106"/>
  <c r="X14" i="106" s="1"/>
  <c r="X9" i="105"/>
  <c r="X14" i="105"/>
  <c r="X16" i="105"/>
  <c r="X10" i="105"/>
  <c r="X17" i="105"/>
  <c r="X15" i="105"/>
  <c r="V9" i="104"/>
  <c r="X9" i="104" s="1"/>
  <c r="V13" i="104"/>
  <c r="X13" i="104" s="1"/>
  <c r="V11" i="104"/>
  <c r="X11" i="104" s="1"/>
  <c r="V15" i="104"/>
  <c r="X15" i="104" s="1"/>
  <c r="X19" i="104"/>
  <c r="V16" i="104"/>
  <c r="X16" i="104" s="1"/>
  <c r="V14" i="104"/>
  <c r="X14" i="104" s="1"/>
  <c r="V12" i="104"/>
  <c r="X12" i="104" s="1"/>
  <c r="X17" i="104"/>
  <c r="V20" i="104"/>
  <c r="X20" i="104" s="1"/>
  <c r="V10" i="104"/>
  <c r="X10" i="104" s="1"/>
  <c r="V18" i="104"/>
  <c r="X18" i="104"/>
  <c r="V12" i="103"/>
  <c r="X12" i="103" s="1"/>
  <c r="V16" i="103"/>
  <c r="X16" i="103" s="1"/>
  <c r="V20" i="103"/>
  <c r="X20" i="103" s="1"/>
  <c r="V11" i="103"/>
  <c r="X11" i="103" s="1"/>
  <c r="V15" i="103"/>
  <c r="X15" i="103" s="1"/>
  <c r="V19" i="103"/>
  <c r="V10" i="103"/>
  <c r="X10" i="103" s="1"/>
  <c r="V14" i="103"/>
  <c r="X14" i="103" s="1"/>
  <c r="V18" i="103"/>
  <c r="X18" i="103" s="1"/>
  <c r="X9" i="103"/>
  <c r="V9" i="102"/>
  <c r="X9" i="102" s="1"/>
  <c r="V17" i="102"/>
  <c r="X17" i="102" s="1"/>
  <c r="V13" i="102"/>
  <c r="X13" i="102" s="1"/>
  <c r="V15" i="102"/>
  <c r="X15" i="102" s="1"/>
  <c r="V12" i="102"/>
  <c r="X12" i="102" s="1"/>
  <c r="V19" i="102"/>
  <c r="X19" i="102" s="1"/>
  <c r="V14" i="102"/>
  <c r="X14" i="102" s="1"/>
  <c r="V16" i="102"/>
  <c r="X16" i="102" s="1"/>
  <c r="V10" i="102"/>
  <c r="X10" i="102" s="1"/>
  <c r="V11" i="102"/>
  <c r="X11" i="102" s="1"/>
  <c r="V18" i="102"/>
  <c r="X18" i="102" s="1"/>
  <c r="V19" i="100"/>
  <c r="X19" i="100" s="1"/>
  <c r="V10" i="100"/>
  <c r="X10" i="100" s="1"/>
  <c r="V16" i="100"/>
  <c r="X16" i="100" s="1"/>
  <c r="V18" i="100"/>
  <c r="X18" i="100" s="1"/>
  <c r="V9" i="100"/>
  <c r="X9" i="100" s="1"/>
  <c r="V11" i="100"/>
  <c r="X11" i="100" s="1"/>
  <c r="V12" i="100"/>
  <c r="X12" i="100" s="1"/>
  <c r="V13" i="100"/>
  <c r="X13" i="100" s="1"/>
  <c r="V14" i="100"/>
  <c r="X14" i="100" s="1"/>
  <c r="V15" i="100"/>
  <c r="X15" i="100" s="1"/>
  <c r="V17" i="100"/>
  <c r="X17" i="100" s="1"/>
  <c r="V20" i="99"/>
  <c r="X20" i="99" s="1"/>
  <c r="V12" i="99"/>
  <c r="X12" i="99" s="1"/>
  <c r="V16" i="99"/>
  <c r="X16" i="99" s="1"/>
  <c r="V15" i="99"/>
  <c r="X15" i="99" s="1"/>
  <c r="V14" i="99"/>
  <c r="X14" i="99" s="1"/>
  <c r="V13" i="99"/>
  <c r="X13" i="99" s="1"/>
  <c r="X18" i="99"/>
  <c r="V21" i="99"/>
  <c r="X21" i="99" s="1"/>
  <c r="V10" i="99"/>
  <c r="X10" i="99" s="1"/>
  <c r="V11" i="99"/>
  <c r="X11" i="99" s="1"/>
  <c r="V19" i="99"/>
  <c r="X19" i="99" s="1"/>
  <c r="V9" i="99"/>
  <c r="X9" i="99" s="1"/>
  <c r="V17" i="99"/>
  <c r="X17" i="99" s="1"/>
  <c r="V13" i="98"/>
  <c r="V17" i="98"/>
  <c r="V21" i="98"/>
  <c r="V10" i="98"/>
  <c r="V14" i="98"/>
  <c r="V18" i="98"/>
  <c r="V12" i="98"/>
  <c r="Y12" i="98" s="1"/>
  <c r="V16" i="98"/>
  <c r="V20" i="98"/>
  <c r="V13" i="97"/>
  <c r="X13" i="97" s="1"/>
  <c r="V15" i="97"/>
  <c r="X15" i="97" s="1"/>
  <c r="V16" i="97"/>
  <c r="X16" i="97" s="1"/>
  <c r="V17" i="97"/>
  <c r="X17" i="97" s="1"/>
  <c r="V10" i="97"/>
  <c r="X10" i="97" s="1"/>
  <c r="V12" i="97"/>
  <c r="X12" i="97" s="1"/>
  <c r="V9" i="97"/>
  <c r="X9" i="97" s="1"/>
  <c r="V11" i="97"/>
  <c r="X11" i="97" s="1"/>
  <c r="V10" i="96"/>
  <c r="X10" i="96" s="1"/>
  <c r="V12" i="96"/>
  <c r="X12" i="96" s="1"/>
  <c r="V14" i="96"/>
  <c r="X14" i="96" s="1"/>
  <c r="V16" i="96"/>
  <c r="X16" i="96" s="1"/>
  <c r="V18" i="96"/>
  <c r="X18" i="96" s="1"/>
  <c r="V20" i="96"/>
  <c r="X20" i="96" s="1"/>
  <c r="V15" i="96"/>
  <c r="X15" i="96" s="1"/>
  <c r="V13" i="96"/>
  <c r="X13" i="96" s="1"/>
  <c r="V9" i="96"/>
  <c r="X9" i="96" s="1"/>
  <c r="V17" i="96"/>
  <c r="V11" i="96"/>
  <c r="V19" i="96"/>
  <c r="V10" i="95"/>
  <c r="X10" i="95" s="1"/>
  <c r="X14" i="95"/>
  <c r="X16" i="95"/>
  <c r="X12" i="95"/>
  <c r="V9" i="95"/>
  <c r="X9" i="95" s="1"/>
  <c r="X21" i="95"/>
  <c r="V9" i="94"/>
  <c r="X9" i="94" s="1"/>
  <c r="V19" i="94"/>
  <c r="X19" i="94" s="1"/>
  <c r="V11" i="94"/>
  <c r="X11" i="94" s="1"/>
  <c r="V17" i="94"/>
  <c r="X17" i="94" s="1"/>
  <c r="V21" i="94"/>
  <c r="X21" i="94" s="1"/>
  <c r="V10" i="94"/>
  <c r="X10" i="94" s="1"/>
  <c r="V12" i="94"/>
  <c r="X12" i="94" s="1"/>
  <c r="V14" i="94"/>
  <c r="X14" i="94" s="1"/>
  <c r="V16" i="94"/>
  <c r="X16" i="94" s="1"/>
  <c r="V18" i="94"/>
  <c r="X18" i="94" s="1"/>
  <c r="V20" i="94"/>
  <c r="X20" i="94" s="1"/>
  <c r="V14" i="93"/>
  <c r="X14" i="93" s="1"/>
  <c r="V9" i="93"/>
  <c r="X9" i="93" s="1"/>
  <c r="V12" i="93"/>
  <c r="X12" i="93" s="1"/>
  <c r="V13" i="93"/>
  <c r="X13" i="93" s="1"/>
  <c r="V18" i="93"/>
  <c r="X18" i="93" s="1"/>
  <c r="V11" i="93"/>
  <c r="X11" i="93" s="1"/>
  <c r="V17" i="93"/>
  <c r="X17" i="93" s="1"/>
  <c r="V21" i="93"/>
  <c r="X21" i="93" s="1"/>
  <c r="V10" i="93"/>
  <c r="X10" i="93" s="1"/>
  <c r="V15" i="93"/>
  <c r="X15" i="93" s="1"/>
  <c r="V20" i="93"/>
  <c r="X20" i="93" s="1"/>
  <c r="X16" i="93"/>
  <c r="V11" i="92"/>
  <c r="X11" i="92" s="1"/>
  <c r="V15" i="92"/>
  <c r="X15" i="92" s="1"/>
  <c r="V10" i="92"/>
  <c r="X10" i="92" s="1"/>
  <c r="V14" i="92"/>
  <c r="X14" i="92" s="1"/>
  <c r="V18" i="92"/>
  <c r="X18" i="92" s="1"/>
  <c r="V13" i="92"/>
  <c r="V16" i="92"/>
  <c r="X16" i="92" s="1"/>
  <c r="V9" i="92"/>
  <c r="X9" i="92" s="1"/>
  <c r="V12" i="92"/>
  <c r="X12" i="92" s="1"/>
  <c r="V17" i="92"/>
  <c r="X17" i="92"/>
  <c r="V9" i="90"/>
  <c r="X9" i="90" s="1"/>
  <c r="V13" i="90"/>
  <c r="X13" i="90" s="1"/>
  <c r="V17" i="90"/>
  <c r="X17" i="90" s="1"/>
  <c r="V19" i="90"/>
  <c r="X19" i="90" s="1"/>
  <c r="V12" i="90"/>
  <c r="X12" i="90" s="1"/>
  <c r="V16" i="90"/>
  <c r="X16" i="90" s="1"/>
  <c r="V20" i="90"/>
  <c r="X20" i="90" s="1"/>
  <c r="V11" i="90"/>
  <c r="X11" i="90" s="1"/>
  <c r="V14" i="90"/>
  <c r="X14" i="90" s="1"/>
  <c r="V10" i="90"/>
  <c r="X10" i="90" s="1"/>
  <c r="V15" i="90"/>
  <c r="X15" i="90" s="1"/>
  <c r="V18" i="90"/>
  <c r="X18" i="90" s="1"/>
  <c r="V13" i="89"/>
  <c r="V15" i="89"/>
  <c r="V14" i="89"/>
  <c r="V11" i="89"/>
  <c r="V16" i="89"/>
  <c r="V10" i="89"/>
  <c r="V18" i="89"/>
  <c r="Y18" i="89" s="1"/>
  <c r="V12" i="89"/>
  <c r="V13" i="88"/>
  <c r="X13" i="88" s="1"/>
  <c r="V12" i="88"/>
  <c r="X12" i="88" s="1"/>
  <c r="V16" i="88"/>
  <c r="X16" i="88" s="1"/>
  <c r="V20" i="88"/>
  <c r="X20" i="88" s="1"/>
  <c r="V21" i="88"/>
  <c r="X21" i="88" s="1"/>
  <c r="V11" i="88"/>
  <c r="X11" i="88" s="1"/>
  <c r="V19" i="88"/>
  <c r="X19" i="88" s="1"/>
  <c r="V15" i="88"/>
  <c r="X15" i="88" s="1"/>
  <c r="V9" i="88"/>
  <c r="X9" i="88" s="1"/>
  <c r="V17" i="88"/>
  <c r="X17" i="88" s="1"/>
  <c r="X15" i="107"/>
  <c r="X9" i="107"/>
  <c r="X11" i="105"/>
  <c r="X13" i="105"/>
  <c r="X19" i="103"/>
  <c r="X17" i="96"/>
  <c r="X11" i="96"/>
  <c r="X19" i="96"/>
  <c r="X19" i="93"/>
  <c r="X13" i="92"/>
  <c r="V23" i="77"/>
  <c r="X23" i="77" s="1"/>
  <c r="V22" i="77"/>
  <c r="X22" i="77" s="1"/>
  <c r="X15" i="98" l="1"/>
  <c r="X18" i="98"/>
  <c r="Y18" i="98"/>
  <c r="X14" i="98"/>
  <c r="Y14" i="98"/>
  <c r="X10" i="98"/>
  <c r="Y10" i="98"/>
  <c r="X11" i="98"/>
  <c r="X12" i="98"/>
  <c r="X17" i="98"/>
  <c r="Y17" i="98"/>
  <c r="X9" i="98"/>
  <c r="Y9" i="98"/>
  <c r="X20" i="98"/>
  <c r="Y20" i="98"/>
  <c r="X13" i="98"/>
  <c r="Y13" i="98"/>
  <c r="X19" i="98"/>
  <c r="X21" i="98"/>
  <c r="Y21" i="98"/>
  <c r="X16" i="98"/>
  <c r="Y16" i="98"/>
  <c r="X17" i="89"/>
  <c r="X18" i="89"/>
  <c r="X14" i="89"/>
  <c r="Y14" i="89"/>
  <c r="X13" i="89"/>
  <c r="Y13" i="89"/>
  <c r="X12" i="89"/>
  <c r="Y12" i="89"/>
  <c r="X11" i="89"/>
  <c r="Y11" i="89"/>
  <c r="X15" i="89"/>
  <c r="Y15" i="89"/>
  <c r="X16" i="89"/>
  <c r="Y16" i="89"/>
  <c r="X10" i="89"/>
  <c r="Y10" i="89"/>
  <c r="X9" i="89"/>
  <c r="Y9" i="89"/>
  <c r="U21" i="87"/>
  <c r="T21" i="87"/>
  <c r="S21" i="87"/>
  <c r="R21" i="87"/>
  <c r="Q21" i="87"/>
  <c r="P21" i="87"/>
  <c r="O21" i="87"/>
  <c r="N21" i="87"/>
  <c r="U20" i="87"/>
  <c r="T20" i="87"/>
  <c r="S20" i="87"/>
  <c r="R20" i="87"/>
  <c r="Q20" i="87"/>
  <c r="P20" i="87"/>
  <c r="O20" i="87"/>
  <c r="N20" i="87"/>
  <c r="U19" i="87"/>
  <c r="T19" i="87"/>
  <c r="S19" i="87"/>
  <c r="R19" i="87"/>
  <c r="Q19" i="87"/>
  <c r="P19" i="87"/>
  <c r="O19" i="87"/>
  <c r="N19" i="87"/>
  <c r="U18" i="87"/>
  <c r="T18" i="87"/>
  <c r="S18" i="87"/>
  <c r="R18" i="87"/>
  <c r="Q18" i="87"/>
  <c r="P18" i="87"/>
  <c r="O18" i="87"/>
  <c r="N18" i="87"/>
  <c r="U17" i="87"/>
  <c r="T17" i="87"/>
  <c r="S17" i="87"/>
  <c r="R17" i="87"/>
  <c r="Q17" i="87"/>
  <c r="P17" i="87"/>
  <c r="O17" i="87"/>
  <c r="N17" i="87"/>
  <c r="U16" i="87"/>
  <c r="T16" i="87"/>
  <c r="S16" i="87"/>
  <c r="R16" i="87"/>
  <c r="Q16" i="87"/>
  <c r="P16" i="87"/>
  <c r="O16" i="87"/>
  <c r="N16" i="87"/>
  <c r="U15" i="87"/>
  <c r="T15" i="87"/>
  <c r="S15" i="87"/>
  <c r="R15" i="87"/>
  <c r="Q15" i="87"/>
  <c r="P15" i="87"/>
  <c r="O15" i="87"/>
  <c r="N15" i="87"/>
  <c r="U14" i="87"/>
  <c r="T14" i="87"/>
  <c r="S14" i="87"/>
  <c r="R14" i="87"/>
  <c r="Q14" i="87"/>
  <c r="P14" i="87"/>
  <c r="O14" i="87"/>
  <c r="N14" i="87"/>
  <c r="U13" i="87"/>
  <c r="T13" i="87"/>
  <c r="S13" i="87"/>
  <c r="R13" i="87"/>
  <c r="Q13" i="87"/>
  <c r="P13" i="87"/>
  <c r="O13" i="87"/>
  <c r="N13" i="87"/>
  <c r="U12" i="87"/>
  <c r="T12" i="87"/>
  <c r="S12" i="87"/>
  <c r="R12" i="87"/>
  <c r="Q12" i="87"/>
  <c r="P12" i="87"/>
  <c r="O12" i="87"/>
  <c r="N12" i="87"/>
  <c r="U11" i="87"/>
  <c r="T11" i="87"/>
  <c r="S11" i="87"/>
  <c r="R11" i="87"/>
  <c r="Q11" i="87"/>
  <c r="P11" i="87"/>
  <c r="O11" i="87"/>
  <c r="N11" i="87"/>
  <c r="U10" i="87"/>
  <c r="T10" i="87"/>
  <c r="S10" i="87"/>
  <c r="R10" i="87"/>
  <c r="Q10" i="87"/>
  <c r="P10" i="87"/>
  <c r="O10" i="87"/>
  <c r="N10" i="87"/>
  <c r="U9" i="87"/>
  <c r="T9" i="87"/>
  <c r="S9" i="87"/>
  <c r="R9" i="87"/>
  <c r="Q9" i="87"/>
  <c r="P9" i="87"/>
  <c r="O9" i="87"/>
  <c r="N9" i="87"/>
  <c r="U9" i="86"/>
  <c r="T9" i="86"/>
  <c r="S9" i="86"/>
  <c r="R9" i="86"/>
  <c r="Q9" i="86"/>
  <c r="P9" i="86"/>
  <c r="N9" i="86"/>
  <c r="U18" i="85"/>
  <c r="T18" i="85"/>
  <c r="S18" i="85"/>
  <c r="R18" i="85"/>
  <c r="Q18" i="85"/>
  <c r="P18" i="85"/>
  <c r="O18" i="85"/>
  <c r="N18" i="85"/>
  <c r="U17" i="85"/>
  <c r="T17" i="85"/>
  <c r="S17" i="85"/>
  <c r="R17" i="85"/>
  <c r="Q17" i="85"/>
  <c r="P17" i="85"/>
  <c r="O17" i="85"/>
  <c r="N17" i="85"/>
  <c r="U16" i="85"/>
  <c r="T16" i="85"/>
  <c r="S16" i="85"/>
  <c r="R16" i="85"/>
  <c r="Q16" i="85"/>
  <c r="P16" i="85"/>
  <c r="O16" i="85"/>
  <c r="N16" i="85"/>
  <c r="U15" i="85"/>
  <c r="T15" i="85"/>
  <c r="S15" i="85"/>
  <c r="R15" i="85"/>
  <c r="Q15" i="85"/>
  <c r="P15" i="85"/>
  <c r="O15" i="85"/>
  <c r="N15" i="85"/>
  <c r="U14" i="85"/>
  <c r="T14" i="85"/>
  <c r="S14" i="85"/>
  <c r="R14" i="85"/>
  <c r="Q14" i="85"/>
  <c r="P14" i="85"/>
  <c r="O14" i="85"/>
  <c r="N14" i="85"/>
  <c r="U13" i="85"/>
  <c r="T13" i="85"/>
  <c r="S13" i="85"/>
  <c r="R13" i="85"/>
  <c r="Q13" i="85"/>
  <c r="P13" i="85"/>
  <c r="O13" i="85"/>
  <c r="N13" i="85"/>
  <c r="U12" i="85"/>
  <c r="T12" i="85"/>
  <c r="S12" i="85"/>
  <c r="R12" i="85"/>
  <c r="Q12" i="85"/>
  <c r="P12" i="85"/>
  <c r="O12" i="85"/>
  <c r="N12" i="85"/>
  <c r="U11" i="85"/>
  <c r="T11" i="85"/>
  <c r="S11" i="85"/>
  <c r="R11" i="85"/>
  <c r="Q11" i="85"/>
  <c r="P11" i="85"/>
  <c r="O11" i="85"/>
  <c r="N11" i="85"/>
  <c r="U10" i="85"/>
  <c r="T10" i="85"/>
  <c r="S10" i="85"/>
  <c r="R10" i="85"/>
  <c r="Q10" i="85"/>
  <c r="P10" i="85"/>
  <c r="O10" i="85"/>
  <c r="N10" i="85"/>
  <c r="U9" i="85"/>
  <c r="T9" i="85"/>
  <c r="S9" i="85"/>
  <c r="R9" i="85"/>
  <c r="Q9" i="85"/>
  <c r="P9" i="85"/>
  <c r="O9" i="85"/>
  <c r="N9" i="85"/>
  <c r="U18" i="84"/>
  <c r="T18" i="84"/>
  <c r="S18" i="84"/>
  <c r="R18" i="84"/>
  <c r="Q18" i="84"/>
  <c r="P18" i="84"/>
  <c r="O18" i="84"/>
  <c r="N18" i="84"/>
  <c r="U17" i="84"/>
  <c r="T17" i="84"/>
  <c r="S17" i="84"/>
  <c r="R17" i="84"/>
  <c r="Q17" i="84"/>
  <c r="P17" i="84"/>
  <c r="O17" i="84"/>
  <c r="N17" i="84"/>
  <c r="U16" i="84"/>
  <c r="T16" i="84"/>
  <c r="S16" i="84"/>
  <c r="R16" i="84"/>
  <c r="Q16" i="84"/>
  <c r="P16" i="84"/>
  <c r="O16" i="84"/>
  <c r="N16" i="84"/>
  <c r="U15" i="84"/>
  <c r="T15" i="84"/>
  <c r="S15" i="84"/>
  <c r="R15" i="84"/>
  <c r="Q15" i="84"/>
  <c r="P15" i="84"/>
  <c r="O15" i="84"/>
  <c r="N15" i="84"/>
  <c r="U14" i="84"/>
  <c r="T14" i="84"/>
  <c r="S14" i="84"/>
  <c r="R14" i="84"/>
  <c r="Q14" i="84"/>
  <c r="P14" i="84"/>
  <c r="O14" i="84"/>
  <c r="N14" i="84"/>
  <c r="U13" i="84"/>
  <c r="T13" i="84"/>
  <c r="S13" i="84"/>
  <c r="R13" i="84"/>
  <c r="Q13" i="84"/>
  <c r="P13" i="84"/>
  <c r="O13" i="84"/>
  <c r="N13" i="84"/>
  <c r="U12" i="84"/>
  <c r="T12" i="84"/>
  <c r="S12" i="84"/>
  <c r="R12" i="84"/>
  <c r="Q12" i="84"/>
  <c r="P12" i="84"/>
  <c r="O12" i="84"/>
  <c r="N12" i="84"/>
  <c r="U11" i="84"/>
  <c r="T11" i="84"/>
  <c r="S11" i="84"/>
  <c r="R11" i="84"/>
  <c r="Q11" i="84"/>
  <c r="P11" i="84"/>
  <c r="O11" i="84"/>
  <c r="N11" i="84"/>
  <c r="U10" i="84"/>
  <c r="T10" i="84"/>
  <c r="S10" i="84"/>
  <c r="R10" i="84"/>
  <c r="Q10" i="84"/>
  <c r="P10" i="84"/>
  <c r="O10" i="84"/>
  <c r="N10" i="84"/>
  <c r="U9" i="84"/>
  <c r="T9" i="84"/>
  <c r="S9" i="84"/>
  <c r="R9" i="84"/>
  <c r="Q9" i="84"/>
  <c r="P9" i="84"/>
  <c r="O9" i="84"/>
  <c r="N9" i="84"/>
  <c r="U16" i="83"/>
  <c r="T16" i="83"/>
  <c r="S16" i="83"/>
  <c r="R16" i="83"/>
  <c r="Q16" i="83"/>
  <c r="P16" i="83"/>
  <c r="N16" i="83"/>
  <c r="U15" i="83"/>
  <c r="T15" i="83"/>
  <c r="S15" i="83"/>
  <c r="R15" i="83"/>
  <c r="Q15" i="83"/>
  <c r="P15" i="83"/>
  <c r="N15" i="83"/>
  <c r="U14" i="83"/>
  <c r="T14" i="83"/>
  <c r="S14" i="83"/>
  <c r="R14" i="83"/>
  <c r="Q14" i="83"/>
  <c r="P14" i="83"/>
  <c r="N14" i="83"/>
  <c r="U13" i="83"/>
  <c r="T13" i="83"/>
  <c r="S13" i="83"/>
  <c r="R13" i="83"/>
  <c r="Q13" i="83"/>
  <c r="P13" i="83"/>
  <c r="N13" i="83"/>
  <c r="U12" i="83"/>
  <c r="T12" i="83"/>
  <c r="S12" i="83"/>
  <c r="R12" i="83"/>
  <c r="Q12" i="83"/>
  <c r="P12" i="83"/>
  <c r="N12" i="83"/>
  <c r="U11" i="83"/>
  <c r="T11" i="83"/>
  <c r="S11" i="83"/>
  <c r="R11" i="83"/>
  <c r="Q11" i="83"/>
  <c r="P11" i="83"/>
  <c r="N11" i="83"/>
  <c r="U10" i="83"/>
  <c r="T10" i="83"/>
  <c r="S10" i="83"/>
  <c r="R10" i="83"/>
  <c r="Q10" i="83"/>
  <c r="P10" i="83"/>
  <c r="N10" i="83"/>
  <c r="U9" i="83"/>
  <c r="T9" i="83"/>
  <c r="S9" i="83"/>
  <c r="R9" i="83"/>
  <c r="Q9" i="83"/>
  <c r="P9" i="83"/>
  <c r="N9" i="83"/>
  <c r="U19" i="82"/>
  <c r="T19" i="82"/>
  <c r="S19" i="82"/>
  <c r="R19" i="82"/>
  <c r="Q19" i="82"/>
  <c r="P19" i="82"/>
  <c r="N19" i="82"/>
  <c r="U18" i="82"/>
  <c r="T18" i="82"/>
  <c r="S18" i="82"/>
  <c r="R18" i="82"/>
  <c r="Q18" i="82"/>
  <c r="P18" i="82"/>
  <c r="N18" i="82"/>
  <c r="U17" i="82"/>
  <c r="T17" i="82"/>
  <c r="S17" i="82"/>
  <c r="R17" i="82"/>
  <c r="Q17" i="82"/>
  <c r="P17" i="82"/>
  <c r="N17" i="82"/>
  <c r="U16" i="82"/>
  <c r="T16" i="82"/>
  <c r="S16" i="82"/>
  <c r="R16" i="82"/>
  <c r="Q16" i="82"/>
  <c r="P16" i="82"/>
  <c r="N16" i="82"/>
  <c r="U15" i="82"/>
  <c r="T15" i="82"/>
  <c r="S15" i="82"/>
  <c r="R15" i="82"/>
  <c r="Q15" i="82"/>
  <c r="P15" i="82"/>
  <c r="N15" i="82"/>
  <c r="U14" i="82"/>
  <c r="T14" i="82"/>
  <c r="S14" i="82"/>
  <c r="R14" i="82"/>
  <c r="Q14" i="82"/>
  <c r="P14" i="82"/>
  <c r="N14" i="82"/>
  <c r="U13" i="82"/>
  <c r="T13" i="82"/>
  <c r="S13" i="82"/>
  <c r="R13" i="82"/>
  <c r="Q13" i="82"/>
  <c r="P13" i="82"/>
  <c r="N13" i="82"/>
  <c r="U12" i="82"/>
  <c r="T12" i="82"/>
  <c r="S12" i="82"/>
  <c r="R12" i="82"/>
  <c r="Q12" i="82"/>
  <c r="P12" i="82"/>
  <c r="N12" i="82"/>
  <c r="U11" i="82"/>
  <c r="T11" i="82"/>
  <c r="S11" i="82"/>
  <c r="R11" i="82"/>
  <c r="Q11" i="82"/>
  <c r="P11" i="82"/>
  <c r="N11" i="82"/>
  <c r="U10" i="82"/>
  <c r="T10" i="82"/>
  <c r="S10" i="82"/>
  <c r="R10" i="82"/>
  <c r="Q10" i="82"/>
  <c r="P10" i="82"/>
  <c r="N10" i="82"/>
  <c r="U9" i="82"/>
  <c r="T9" i="82"/>
  <c r="S9" i="82"/>
  <c r="R9" i="82"/>
  <c r="Q9" i="82"/>
  <c r="P9" i="82"/>
  <c r="N9" i="82"/>
  <c r="U21" i="81"/>
  <c r="T21" i="81"/>
  <c r="S21" i="81"/>
  <c r="R21" i="81"/>
  <c r="Q21" i="81"/>
  <c r="P21" i="81"/>
  <c r="N21" i="81"/>
  <c r="U20" i="81"/>
  <c r="T20" i="81"/>
  <c r="S20" i="81"/>
  <c r="V20" i="81" s="1"/>
  <c r="R20" i="81"/>
  <c r="Q20" i="81"/>
  <c r="V15" i="81" s="1"/>
  <c r="P20" i="81"/>
  <c r="N20" i="81"/>
  <c r="U19" i="81"/>
  <c r="T19" i="81"/>
  <c r="S19" i="81"/>
  <c r="V19" i="81" s="1"/>
  <c r="R19" i="81"/>
  <c r="Q19" i="81"/>
  <c r="P19" i="81"/>
  <c r="N19" i="81"/>
  <c r="U18" i="81"/>
  <c r="T18" i="81"/>
  <c r="S18" i="81"/>
  <c r="V18" i="81" s="1"/>
  <c r="R18" i="81"/>
  <c r="Q18" i="81"/>
  <c r="P18" i="81"/>
  <c r="N18" i="81"/>
  <c r="U17" i="81"/>
  <c r="T17" i="81"/>
  <c r="S17" i="81"/>
  <c r="R17" i="81"/>
  <c r="Q17" i="81"/>
  <c r="P17" i="81"/>
  <c r="N17" i="81"/>
  <c r="U16" i="81"/>
  <c r="T16" i="81"/>
  <c r="S16" i="81"/>
  <c r="R16" i="81"/>
  <c r="Q16" i="81"/>
  <c r="P16" i="81"/>
  <c r="N16" i="81"/>
  <c r="U15" i="81"/>
  <c r="T15" i="81"/>
  <c r="S15" i="81"/>
  <c r="R15" i="81"/>
  <c r="Q15" i="81"/>
  <c r="P15" i="81"/>
  <c r="N15" i="81"/>
  <c r="U14" i="81"/>
  <c r="T14" i="81"/>
  <c r="S14" i="81"/>
  <c r="R14" i="81"/>
  <c r="Q14" i="81"/>
  <c r="P14" i="81"/>
  <c r="N14" i="81"/>
  <c r="U13" i="81"/>
  <c r="T13" i="81"/>
  <c r="S13" i="81"/>
  <c r="R13" i="81"/>
  <c r="Q13" i="81"/>
  <c r="P13" i="81"/>
  <c r="N13" i="81"/>
  <c r="U12" i="81"/>
  <c r="T12" i="81"/>
  <c r="S12" i="81"/>
  <c r="R12" i="81"/>
  <c r="Q12" i="81"/>
  <c r="V11" i="81" s="1"/>
  <c r="P12" i="81"/>
  <c r="N12" i="81"/>
  <c r="U11" i="81"/>
  <c r="T11" i="81"/>
  <c r="S11" i="81"/>
  <c r="R11" i="81"/>
  <c r="Q11" i="81"/>
  <c r="P11" i="81"/>
  <c r="N11" i="81"/>
  <c r="U10" i="81"/>
  <c r="T10" i="81"/>
  <c r="S10" i="81"/>
  <c r="R10" i="81"/>
  <c r="Q10" i="81"/>
  <c r="V10" i="81" s="1"/>
  <c r="X10" i="81" s="1"/>
  <c r="P10" i="81"/>
  <c r="N10" i="81"/>
  <c r="U9" i="81"/>
  <c r="T9" i="81"/>
  <c r="S9" i="81"/>
  <c r="R9" i="81"/>
  <c r="Q9" i="81"/>
  <c r="P9" i="81"/>
  <c r="N9" i="81"/>
  <c r="U20" i="80"/>
  <c r="T20" i="80"/>
  <c r="S20" i="80"/>
  <c r="R20" i="80"/>
  <c r="Q20" i="80"/>
  <c r="P20" i="80"/>
  <c r="N20" i="80"/>
  <c r="U19" i="80"/>
  <c r="T19" i="80"/>
  <c r="S19" i="80"/>
  <c r="R19" i="80"/>
  <c r="Q19" i="80"/>
  <c r="P19" i="80"/>
  <c r="N19" i="80"/>
  <c r="U18" i="80"/>
  <c r="T18" i="80"/>
  <c r="S18" i="80"/>
  <c r="R18" i="80"/>
  <c r="Q18" i="80"/>
  <c r="P18" i="80"/>
  <c r="N18" i="80"/>
  <c r="U17" i="80"/>
  <c r="T17" i="80"/>
  <c r="S17" i="80"/>
  <c r="R17" i="80"/>
  <c r="Q17" i="80"/>
  <c r="P17" i="80"/>
  <c r="N17" i="80"/>
  <c r="U16" i="80"/>
  <c r="T16" i="80"/>
  <c r="S16" i="80"/>
  <c r="R16" i="80"/>
  <c r="Q16" i="80"/>
  <c r="P16" i="80"/>
  <c r="N16" i="80"/>
  <c r="U15" i="80"/>
  <c r="T15" i="80"/>
  <c r="S15" i="80"/>
  <c r="R15" i="80"/>
  <c r="Q15" i="80"/>
  <c r="P15" i="80"/>
  <c r="N15" i="80"/>
  <c r="U14" i="80"/>
  <c r="T14" i="80"/>
  <c r="S14" i="80"/>
  <c r="R14" i="80"/>
  <c r="Q14" i="80"/>
  <c r="P14" i="80"/>
  <c r="N14" i="80"/>
  <c r="U13" i="80"/>
  <c r="T13" i="80"/>
  <c r="S13" i="80"/>
  <c r="R13" i="80"/>
  <c r="Q13" i="80"/>
  <c r="P13" i="80"/>
  <c r="N13" i="80"/>
  <c r="U12" i="80"/>
  <c r="T12" i="80"/>
  <c r="S12" i="80"/>
  <c r="R12" i="80"/>
  <c r="Q12" i="80"/>
  <c r="P12" i="80"/>
  <c r="N12" i="80"/>
  <c r="U11" i="80"/>
  <c r="T11" i="80"/>
  <c r="S11" i="80"/>
  <c r="R11" i="80"/>
  <c r="Q11" i="80"/>
  <c r="P11" i="80"/>
  <c r="N11" i="80"/>
  <c r="U10" i="80"/>
  <c r="T10" i="80"/>
  <c r="S10" i="80"/>
  <c r="R10" i="80"/>
  <c r="Q10" i="80"/>
  <c r="P10" i="80"/>
  <c r="N10" i="80"/>
  <c r="U9" i="80"/>
  <c r="T9" i="80"/>
  <c r="S9" i="80"/>
  <c r="R9" i="80"/>
  <c r="Q9" i="80"/>
  <c r="P9" i="80"/>
  <c r="N9" i="80"/>
  <c r="U21" i="79"/>
  <c r="T21" i="79"/>
  <c r="S21" i="79"/>
  <c r="R21" i="79"/>
  <c r="Q21" i="79"/>
  <c r="P21" i="79"/>
  <c r="O21" i="79"/>
  <c r="N21" i="79"/>
  <c r="U20" i="79"/>
  <c r="T20" i="79"/>
  <c r="S20" i="79"/>
  <c r="R20" i="79"/>
  <c r="Q20" i="79"/>
  <c r="P20" i="79"/>
  <c r="O20" i="79"/>
  <c r="N20" i="79"/>
  <c r="U19" i="79"/>
  <c r="T19" i="79"/>
  <c r="S19" i="79"/>
  <c r="R19" i="79"/>
  <c r="Q19" i="79"/>
  <c r="P19" i="79"/>
  <c r="O19" i="79"/>
  <c r="N19" i="79"/>
  <c r="U18" i="79"/>
  <c r="T18" i="79"/>
  <c r="S18" i="79"/>
  <c r="R18" i="79"/>
  <c r="Q18" i="79"/>
  <c r="P18" i="79"/>
  <c r="O18" i="79"/>
  <c r="N18" i="79"/>
  <c r="U17" i="79"/>
  <c r="T17" i="79"/>
  <c r="S17" i="79"/>
  <c r="R17" i="79"/>
  <c r="Q17" i="79"/>
  <c r="P17" i="79"/>
  <c r="O17" i="79"/>
  <c r="N17" i="79"/>
  <c r="U16" i="79"/>
  <c r="T16" i="79"/>
  <c r="S16" i="79"/>
  <c r="R16" i="79"/>
  <c r="Q16" i="79"/>
  <c r="P16" i="79"/>
  <c r="O16" i="79"/>
  <c r="N16" i="79"/>
  <c r="U15" i="79"/>
  <c r="T15" i="79"/>
  <c r="S15" i="79"/>
  <c r="R15" i="79"/>
  <c r="Q15" i="79"/>
  <c r="P15" i="79"/>
  <c r="O15" i="79"/>
  <c r="N15" i="79"/>
  <c r="U14" i="79"/>
  <c r="T14" i="79"/>
  <c r="S14" i="79"/>
  <c r="R14" i="79"/>
  <c r="Q14" i="79"/>
  <c r="P14" i="79"/>
  <c r="O14" i="79"/>
  <c r="N14" i="79"/>
  <c r="U13" i="79"/>
  <c r="T13" i="79"/>
  <c r="S13" i="79"/>
  <c r="R13" i="79"/>
  <c r="Q13" i="79"/>
  <c r="P13" i="79"/>
  <c r="O13" i="79"/>
  <c r="N13" i="79"/>
  <c r="U12" i="79"/>
  <c r="T12" i="79"/>
  <c r="S12" i="79"/>
  <c r="R12" i="79"/>
  <c r="Q12" i="79"/>
  <c r="P12" i="79"/>
  <c r="O12" i="79"/>
  <c r="N12" i="79"/>
  <c r="U11" i="79"/>
  <c r="T11" i="79"/>
  <c r="S11" i="79"/>
  <c r="R11" i="79"/>
  <c r="Q11" i="79"/>
  <c r="P11" i="79"/>
  <c r="O11" i="79"/>
  <c r="N11" i="79"/>
  <c r="U10" i="79"/>
  <c r="T10" i="79"/>
  <c r="S10" i="79"/>
  <c r="R10" i="79"/>
  <c r="Q10" i="79"/>
  <c r="P10" i="79"/>
  <c r="O10" i="79"/>
  <c r="N10" i="79"/>
  <c r="U9" i="79"/>
  <c r="T9" i="79"/>
  <c r="S9" i="79"/>
  <c r="R9" i="79"/>
  <c r="Q9" i="79"/>
  <c r="P9" i="79"/>
  <c r="O9" i="79"/>
  <c r="N9" i="79"/>
  <c r="V21" i="81" l="1"/>
  <c r="X18" i="81"/>
  <c r="V14" i="81"/>
  <c r="V13" i="81"/>
  <c r="V12" i="81"/>
  <c r="V17" i="81"/>
  <c r="X17" i="81" s="1"/>
  <c r="X14" i="81"/>
  <c r="V16" i="81"/>
  <c r="X16" i="81" s="1"/>
  <c r="V14" i="85"/>
  <c r="V18" i="85"/>
  <c r="V9" i="87"/>
  <c r="X9" i="87" s="1"/>
  <c r="V10" i="87"/>
  <c r="V11" i="87"/>
  <c r="X11" i="87" s="1"/>
  <c r="V12" i="87"/>
  <c r="X12" i="87" s="1"/>
  <c r="V13" i="87"/>
  <c r="X13" i="87" s="1"/>
  <c r="V14" i="87"/>
  <c r="X14" i="87" s="1"/>
  <c r="V15" i="87"/>
  <c r="X15" i="87" s="1"/>
  <c r="V16" i="87"/>
  <c r="X16" i="87" s="1"/>
  <c r="V18" i="87"/>
  <c r="V19" i="87"/>
  <c r="X19" i="87" s="1"/>
  <c r="V20" i="87"/>
  <c r="V21" i="87"/>
  <c r="X21" i="87" s="1"/>
  <c r="V17" i="87"/>
  <c r="X17" i="87" s="1"/>
  <c r="V9" i="86"/>
  <c r="X9" i="86" s="1"/>
  <c r="V11" i="85"/>
  <c r="X11" i="85" s="1"/>
  <c r="V12" i="85"/>
  <c r="X12" i="85" s="1"/>
  <c r="V13" i="85"/>
  <c r="X13" i="85" s="1"/>
  <c r="V15" i="85"/>
  <c r="X15" i="85" s="1"/>
  <c r="V16" i="85"/>
  <c r="X16" i="85" s="1"/>
  <c r="V17" i="85"/>
  <c r="X17" i="85" s="1"/>
  <c r="V10" i="85"/>
  <c r="X10" i="85" s="1"/>
  <c r="V9" i="85"/>
  <c r="X9" i="85" s="1"/>
  <c r="X14" i="85"/>
  <c r="X18" i="85"/>
  <c r="V9" i="84"/>
  <c r="X9" i="84" s="1"/>
  <c r="V10" i="84"/>
  <c r="X10" i="84" s="1"/>
  <c r="V11" i="84"/>
  <c r="X11" i="84" s="1"/>
  <c r="V12" i="84"/>
  <c r="X12" i="84" s="1"/>
  <c r="V16" i="84"/>
  <c r="X16" i="84" s="1"/>
  <c r="V18" i="84"/>
  <c r="X18" i="84" s="1"/>
  <c r="V13" i="84"/>
  <c r="V14" i="84"/>
  <c r="X14" i="84" s="1"/>
  <c r="V15" i="84"/>
  <c r="X15" i="84" s="1"/>
  <c r="V17" i="84"/>
  <c r="X17" i="84" s="1"/>
  <c r="V13" i="83"/>
  <c r="X13" i="83" s="1"/>
  <c r="V9" i="83"/>
  <c r="X9" i="83" s="1"/>
  <c r="V12" i="83"/>
  <c r="X12" i="83" s="1"/>
  <c r="V16" i="83"/>
  <c r="X16" i="83" s="1"/>
  <c r="V11" i="83"/>
  <c r="X11" i="83" s="1"/>
  <c r="V15" i="83"/>
  <c r="X15" i="83" s="1"/>
  <c r="V10" i="83"/>
  <c r="X10" i="83" s="1"/>
  <c r="V14" i="83"/>
  <c r="X14" i="83" s="1"/>
  <c r="V9" i="82"/>
  <c r="X9" i="82" s="1"/>
  <c r="V12" i="82"/>
  <c r="X12" i="82" s="1"/>
  <c r="V11" i="82"/>
  <c r="X11" i="82" s="1"/>
  <c r="V15" i="82"/>
  <c r="X15" i="82" s="1"/>
  <c r="V19" i="82"/>
  <c r="X19" i="82" s="1"/>
  <c r="V10" i="82"/>
  <c r="X10" i="82" s="1"/>
  <c r="V18" i="82"/>
  <c r="X18" i="82" s="1"/>
  <c r="V13" i="82"/>
  <c r="X13" i="82" s="1"/>
  <c r="V17" i="82"/>
  <c r="X17" i="82" s="1"/>
  <c r="V14" i="82"/>
  <c r="X14" i="82" s="1"/>
  <c r="V16" i="82"/>
  <c r="X16" i="82" s="1"/>
  <c r="X12" i="81"/>
  <c r="X20" i="81"/>
  <c r="X15" i="81"/>
  <c r="V9" i="81"/>
  <c r="X9" i="81" s="1"/>
  <c r="V10" i="80"/>
  <c r="X10" i="80" s="1"/>
  <c r="V14" i="80"/>
  <c r="X14" i="80" s="1"/>
  <c r="V18" i="80"/>
  <c r="X18" i="80" s="1"/>
  <c r="V12" i="80"/>
  <c r="X12" i="80" s="1"/>
  <c r="V16" i="80"/>
  <c r="X16" i="80" s="1"/>
  <c r="V20" i="80"/>
  <c r="V9" i="80"/>
  <c r="X9" i="80" s="1"/>
  <c r="V11" i="80"/>
  <c r="X11" i="80" s="1"/>
  <c r="V13" i="80"/>
  <c r="X13" i="80" s="1"/>
  <c r="V15" i="80"/>
  <c r="X15" i="80" s="1"/>
  <c r="V17" i="80"/>
  <c r="X17" i="80" s="1"/>
  <c r="V19" i="80"/>
  <c r="X19" i="80" s="1"/>
  <c r="V9" i="79"/>
  <c r="X9" i="79" s="1"/>
  <c r="V10" i="79"/>
  <c r="X10" i="79" s="1"/>
  <c r="V11" i="79"/>
  <c r="X11" i="79" s="1"/>
  <c r="V12" i="79"/>
  <c r="X12" i="79" s="1"/>
  <c r="V13" i="79"/>
  <c r="X13" i="79" s="1"/>
  <c r="V14" i="79"/>
  <c r="X14" i="79" s="1"/>
  <c r="V15" i="79"/>
  <c r="X15" i="79" s="1"/>
  <c r="V16" i="79"/>
  <c r="X16" i="79" s="1"/>
  <c r="V17" i="79"/>
  <c r="X17" i="79" s="1"/>
  <c r="V18" i="79"/>
  <c r="X18" i="79" s="1"/>
  <c r="V19" i="79"/>
  <c r="X19" i="79" s="1"/>
  <c r="V20" i="79"/>
  <c r="X20" i="79" s="1"/>
  <c r="V21" i="79"/>
  <c r="X21" i="79" s="1"/>
  <c r="X10" i="87"/>
  <c r="X18" i="87"/>
  <c r="X20" i="87"/>
  <c r="X13" i="84"/>
  <c r="X11" i="81"/>
  <c r="X19" i="81"/>
  <c r="X13" i="81"/>
  <c r="X21" i="81"/>
  <c r="X20" i="80"/>
  <c r="Q21" i="78"/>
  <c r="P21" i="78"/>
  <c r="O21" i="78"/>
  <c r="N21" i="78"/>
  <c r="Q20" i="78"/>
  <c r="P20" i="78"/>
  <c r="O20" i="78"/>
  <c r="N20" i="78"/>
  <c r="Q19" i="78"/>
  <c r="P19" i="78"/>
  <c r="O19" i="78"/>
  <c r="N19" i="78"/>
  <c r="Q18" i="78"/>
  <c r="P18" i="78"/>
  <c r="O18" i="78"/>
  <c r="N18" i="78"/>
  <c r="Q17" i="78"/>
  <c r="P17" i="78"/>
  <c r="O17" i="78"/>
  <c r="N17" i="78"/>
  <c r="Q16" i="78"/>
  <c r="P16" i="78"/>
  <c r="O16" i="78"/>
  <c r="N16" i="78"/>
  <c r="Q15" i="78"/>
  <c r="P15" i="78"/>
  <c r="O15" i="78"/>
  <c r="N15" i="78"/>
  <c r="Q14" i="78"/>
  <c r="P14" i="78"/>
  <c r="O14" i="78"/>
  <c r="N14" i="78"/>
  <c r="Q13" i="78"/>
  <c r="P13" i="78"/>
  <c r="O13" i="78"/>
  <c r="N13" i="78"/>
  <c r="Q12" i="78"/>
  <c r="P12" i="78"/>
  <c r="O12" i="78"/>
  <c r="N12" i="78"/>
  <c r="Q11" i="78"/>
  <c r="P11" i="78"/>
  <c r="O11" i="78"/>
  <c r="N11" i="78"/>
  <c r="Q10" i="78"/>
  <c r="P10" i="78"/>
  <c r="O10" i="78"/>
  <c r="N10" i="78"/>
  <c r="Q9" i="78"/>
  <c r="P9" i="78"/>
  <c r="O9" i="78"/>
  <c r="N9" i="78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U21" i="76"/>
  <c r="T21" i="76"/>
  <c r="S21" i="76"/>
  <c r="V21" i="76" s="1"/>
  <c r="R21" i="76"/>
  <c r="Q21" i="76"/>
  <c r="P21" i="76"/>
  <c r="N21" i="76"/>
  <c r="U20" i="76"/>
  <c r="T20" i="76"/>
  <c r="S20" i="76"/>
  <c r="R20" i="76"/>
  <c r="Q20" i="76"/>
  <c r="P20" i="76"/>
  <c r="N20" i="76"/>
  <c r="U19" i="76"/>
  <c r="T19" i="76"/>
  <c r="S19" i="76"/>
  <c r="R19" i="76"/>
  <c r="Q19" i="76"/>
  <c r="P19" i="76"/>
  <c r="N19" i="76"/>
  <c r="U18" i="76"/>
  <c r="T18" i="76"/>
  <c r="S18" i="76"/>
  <c r="R18" i="76"/>
  <c r="Q18" i="76"/>
  <c r="P18" i="76"/>
  <c r="N18" i="76"/>
  <c r="U17" i="76"/>
  <c r="T17" i="76"/>
  <c r="S17" i="76"/>
  <c r="R17" i="76"/>
  <c r="Q17" i="76"/>
  <c r="P17" i="76"/>
  <c r="N17" i="76"/>
  <c r="U16" i="76"/>
  <c r="T16" i="76"/>
  <c r="S16" i="76"/>
  <c r="R16" i="76"/>
  <c r="Q16" i="76"/>
  <c r="P16" i="76"/>
  <c r="N16" i="76"/>
  <c r="U15" i="76"/>
  <c r="T15" i="76"/>
  <c r="S15" i="76"/>
  <c r="R15" i="76"/>
  <c r="Q15" i="76"/>
  <c r="P15" i="76"/>
  <c r="N15" i="76"/>
  <c r="U14" i="76"/>
  <c r="T14" i="76"/>
  <c r="S14" i="76"/>
  <c r="R14" i="76"/>
  <c r="Q14" i="76"/>
  <c r="P14" i="76"/>
  <c r="N14" i="76"/>
  <c r="U13" i="76"/>
  <c r="T13" i="76"/>
  <c r="S13" i="76"/>
  <c r="R13" i="76"/>
  <c r="Q13" i="76"/>
  <c r="P13" i="76"/>
  <c r="N13" i="76"/>
  <c r="U12" i="76"/>
  <c r="T12" i="76"/>
  <c r="S12" i="76"/>
  <c r="R12" i="76"/>
  <c r="Q12" i="76"/>
  <c r="P12" i="76"/>
  <c r="N12" i="76"/>
  <c r="U11" i="76"/>
  <c r="T11" i="76"/>
  <c r="S11" i="76"/>
  <c r="R11" i="76"/>
  <c r="Q11" i="76"/>
  <c r="P11" i="76"/>
  <c r="N11" i="76"/>
  <c r="U10" i="76"/>
  <c r="T10" i="76"/>
  <c r="S10" i="76"/>
  <c r="R10" i="76"/>
  <c r="Q10" i="76"/>
  <c r="P10" i="76"/>
  <c r="N10" i="76"/>
  <c r="U9" i="76"/>
  <c r="T9" i="76"/>
  <c r="S9" i="76"/>
  <c r="R9" i="76"/>
  <c r="Q9" i="76"/>
  <c r="P9" i="76"/>
  <c r="N9" i="76"/>
  <c r="U21" i="74"/>
  <c r="T21" i="74"/>
  <c r="S21" i="74"/>
  <c r="R21" i="74"/>
  <c r="Q21" i="74"/>
  <c r="P21" i="74"/>
  <c r="N21" i="74"/>
  <c r="U20" i="74"/>
  <c r="T20" i="74"/>
  <c r="S20" i="74"/>
  <c r="R20" i="74"/>
  <c r="Q20" i="74"/>
  <c r="P20" i="74"/>
  <c r="N20" i="74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P14" i="74"/>
  <c r="N14" i="74"/>
  <c r="U13" i="74"/>
  <c r="T13" i="74"/>
  <c r="S13" i="74"/>
  <c r="R13" i="74"/>
  <c r="Q13" i="74"/>
  <c r="P13" i="74"/>
  <c r="N13" i="74"/>
  <c r="U12" i="74"/>
  <c r="T12" i="74"/>
  <c r="S12" i="74"/>
  <c r="R12" i="74"/>
  <c r="Q12" i="74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U18" i="73"/>
  <c r="T18" i="73"/>
  <c r="S18" i="73"/>
  <c r="R18" i="73"/>
  <c r="Q18" i="73"/>
  <c r="P18" i="73"/>
  <c r="N18" i="73"/>
  <c r="U17" i="73"/>
  <c r="T17" i="73"/>
  <c r="S17" i="73"/>
  <c r="R17" i="73"/>
  <c r="Q17" i="73"/>
  <c r="P17" i="73"/>
  <c r="N17" i="73"/>
  <c r="U16" i="73"/>
  <c r="T16" i="73"/>
  <c r="S16" i="73"/>
  <c r="R16" i="73"/>
  <c r="Q16" i="73"/>
  <c r="P16" i="73"/>
  <c r="N16" i="73"/>
  <c r="U15" i="73"/>
  <c r="T15" i="73"/>
  <c r="S15" i="73"/>
  <c r="R15" i="73"/>
  <c r="Q15" i="73"/>
  <c r="P15" i="73"/>
  <c r="N15" i="73"/>
  <c r="U14" i="73"/>
  <c r="T14" i="73"/>
  <c r="S14" i="73"/>
  <c r="R14" i="73"/>
  <c r="Q14" i="73"/>
  <c r="P14" i="73"/>
  <c r="N14" i="73"/>
  <c r="U13" i="73"/>
  <c r="T13" i="73"/>
  <c r="S13" i="73"/>
  <c r="R13" i="73"/>
  <c r="Q13" i="73"/>
  <c r="P13" i="73"/>
  <c r="N13" i="73"/>
  <c r="U12" i="73"/>
  <c r="T12" i="73"/>
  <c r="S12" i="73"/>
  <c r="R12" i="73"/>
  <c r="Q12" i="73"/>
  <c r="V12" i="73" s="1"/>
  <c r="P12" i="73"/>
  <c r="N12" i="73"/>
  <c r="U11" i="73"/>
  <c r="T11" i="73"/>
  <c r="S11" i="73"/>
  <c r="R11" i="73"/>
  <c r="Q11" i="73"/>
  <c r="P11" i="73"/>
  <c r="N11" i="73"/>
  <c r="U10" i="73"/>
  <c r="T10" i="73"/>
  <c r="S10" i="73"/>
  <c r="R10" i="73"/>
  <c r="Q10" i="73"/>
  <c r="P10" i="73"/>
  <c r="N10" i="73"/>
  <c r="U9" i="73"/>
  <c r="T9" i="73"/>
  <c r="S9" i="73"/>
  <c r="R9" i="73"/>
  <c r="Q9" i="73"/>
  <c r="P9" i="73"/>
  <c r="N9" i="73"/>
  <c r="U20" i="72"/>
  <c r="T20" i="72"/>
  <c r="S20" i="72"/>
  <c r="R20" i="72"/>
  <c r="Q20" i="72"/>
  <c r="P20" i="72"/>
  <c r="N20" i="72"/>
  <c r="U19" i="72"/>
  <c r="T19" i="72"/>
  <c r="S19" i="72"/>
  <c r="R19" i="72"/>
  <c r="Q19" i="72"/>
  <c r="P19" i="72"/>
  <c r="N19" i="72"/>
  <c r="U18" i="72"/>
  <c r="T18" i="72"/>
  <c r="S18" i="72"/>
  <c r="R18" i="72"/>
  <c r="Q18" i="72"/>
  <c r="P18" i="72"/>
  <c r="N18" i="72"/>
  <c r="U17" i="72"/>
  <c r="T17" i="72"/>
  <c r="S17" i="72"/>
  <c r="R17" i="72"/>
  <c r="Q17" i="72"/>
  <c r="P17" i="72"/>
  <c r="N17" i="72"/>
  <c r="U16" i="72"/>
  <c r="T16" i="72"/>
  <c r="S16" i="72"/>
  <c r="R16" i="72"/>
  <c r="Q16" i="72"/>
  <c r="P16" i="72"/>
  <c r="N16" i="72"/>
  <c r="U15" i="72"/>
  <c r="T15" i="72"/>
  <c r="S15" i="72"/>
  <c r="R15" i="72"/>
  <c r="Q15" i="72"/>
  <c r="P15" i="72"/>
  <c r="N15" i="72"/>
  <c r="U14" i="72"/>
  <c r="T14" i="72"/>
  <c r="S14" i="72"/>
  <c r="R14" i="72"/>
  <c r="Q14" i="72"/>
  <c r="P14" i="72"/>
  <c r="N14" i="72"/>
  <c r="U13" i="72"/>
  <c r="T13" i="72"/>
  <c r="S13" i="72"/>
  <c r="R13" i="72"/>
  <c r="Q13" i="72"/>
  <c r="P13" i="72"/>
  <c r="N13" i="72"/>
  <c r="U12" i="72"/>
  <c r="T12" i="72"/>
  <c r="S12" i="72"/>
  <c r="R12" i="72"/>
  <c r="Q12" i="72"/>
  <c r="P12" i="72"/>
  <c r="N12" i="72"/>
  <c r="U11" i="72"/>
  <c r="T11" i="72"/>
  <c r="S11" i="72"/>
  <c r="R11" i="72"/>
  <c r="Q11" i="72"/>
  <c r="P11" i="72"/>
  <c r="N11" i="72"/>
  <c r="U10" i="72"/>
  <c r="T10" i="72"/>
  <c r="S10" i="72"/>
  <c r="R10" i="72"/>
  <c r="Q10" i="72"/>
  <c r="P10" i="72"/>
  <c r="N10" i="72"/>
  <c r="U9" i="72"/>
  <c r="T9" i="72"/>
  <c r="S9" i="72"/>
  <c r="R9" i="72"/>
  <c r="Q9" i="72"/>
  <c r="P9" i="72"/>
  <c r="N9" i="72"/>
  <c r="U19" i="71"/>
  <c r="T19" i="71"/>
  <c r="S19" i="71"/>
  <c r="R19" i="71"/>
  <c r="Q19" i="71"/>
  <c r="P19" i="71"/>
  <c r="O19" i="71"/>
  <c r="N19" i="71"/>
  <c r="U18" i="71"/>
  <c r="T18" i="71"/>
  <c r="S18" i="71"/>
  <c r="R18" i="71"/>
  <c r="Q18" i="71"/>
  <c r="P18" i="71"/>
  <c r="O18" i="71"/>
  <c r="N18" i="71"/>
  <c r="U17" i="71"/>
  <c r="T17" i="71"/>
  <c r="S17" i="71"/>
  <c r="R17" i="71"/>
  <c r="Q17" i="71"/>
  <c r="P17" i="71"/>
  <c r="O17" i="71"/>
  <c r="N17" i="71"/>
  <c r="U16" i="71"/>
  <c r="T16" i="71"/>
  <c r="S16" i="71"/>
  <c r="R16" i="71"/>
  <c r="Q16" i="71"/>
  <c r="P16" i="71"/>
  <c r="O16" i="71"/>
  <c r="N16" i="71"/>
  <c r="U15" i="71"/>
  <c r="T15" i="71"/>
  <c r="S15" i="71"/>
  <c r="R15" i="71"/>
  <c r="Q15" i="71"/>
  <c r="P15" i="71"/>
  <c r="O15" i="71"/>
  <c r="N15" i="71"/>
  <c r="U14" i="71"/>
  <c r="T14" i="71"/>
  <c r="S14" i="71"/>
  <c r="R14" i="71"/>
  <c r="Q14" i="71"/>
  <c r="P14" i="71"/>
  <c r="O14" i="71"/>
  <c r="N14" i="71"/>
  <c r="U13" i="71"/>
  <c r="T13" i="71"/>
  <c r="S13" i="71"/>
  <c r="R13" i="71"/>
  <c r="Q13" i="71"/>
  <c r="P13" i="71"/>
  <c r="O13" i="71"/>
  <c r="N13" i="71"/>
  <c r="U12" i="71"/>
  <c r="T12" i="71"/>
  <c r="S12" i="71"/>
  <c r="R12" i="71"/>
  <c r="Q12" i="71"/>
  <c r="P12" i="71"/>
  <c r="O12" i="71"/>
  <c r="N12" i="71"/>
  <c r="U11" i="71"/>
  <c r="T11" i="71"/>
  <c r="S11" i="71"/>
  <c r="R11" i="71"/>
  <c r="Q11" i="71"/>
  <c r="P11" i="71"/>
  <c r="O11" i="71"/>
  <c r="N11" i="71"/>
  <c r="U10" i="71"/>
  <c r="T10" i="71"/>
  <c r="S10" i="71"/>
  <c r="R10" i="71"/>
  <c r="Q10" i="71"/>
  <c r="P10" i="71"/>
  <c r="O10" i="71"/>
  <c r="N10" i="71"/>
  <c r="U9" i="71"/>
  <c r="T9" i="71"/>
  <c r="S9" i="71"/>
  <c r="R9" i="71"/>
  <c r="Q9" i="71"/>
  <c r="P9" i="71"/>
  <c r="O9" i="71"/>
  <c r="N9" i="71"/>
  <c r="U18" i="70"/>
  <c r="T18" i="70"/>
  <c r="S18" i="70"/>
  <c r="R18" i="70"/>
  <c r="Q18" i="70"/>
  <c r="P18" i="70"/>
  <c r="N18" i="70"/>
  <c r="U17" i="70"/>
  <c r="T17" i="70"/>
  <c r="S17" i="70"/>
  <c r="R17" i="70"/>
  <c r="Q17" i="70"/>
  <c r="P17" i="70"/>
  <c r="N17" i="70"/>
  <c r="U16" i="70"/>
  <c r="T16" i="70"/>
  <c r="S16" i="70"/>
  <c r="R16" i="70"/>
  <c r="Q16" i="70"/>
  <c r="P16" i="70"/>
  <c r="N16" i="70"/>
  <c r="U15" i="70"/>
  <c r="T15" i="70"/>
  <c r="S15" i="70"/>
  <c r="R15" i="70"/>
  <c r="Q15" i="70"/>
  <c r="P15" i="70"/>
  <c r="N15" i="70"/>
  <c r="U14" i="70"/>
  <c r="T14" i="70"/>
  <c r="S14" i="70"/>
  <c r="R14" i="70"/>
  <c r="Q14" i="70"/>
  <c r="P14" i="70"/>
  <c r="N14" i="70"/>
  <c r="U13" i="70"/>
  <c r="T13" i="70"/>
  <c r="S13" i="70"/>
  <c r="R13" i="70"/>
  <c r="Q13" i="70"/>
  <c r="P13" i="70"/>
  <c r="N13" i="70"/>
  <c r="U12" i="70"/>
  <c r="T12" i="70"/>
  <c r="S12" i="70"/>
  <c r="R12" i="70"/>
  <c r="Q12" i="70"/>
  <c r="P12" i="70"/>
  <c r="N12" i="70"/>
  <c r="U11" i="70"/>
  <c r="T11" i="70"/>
  <c r="S11" i="70"/>
  <c r="R11" i="70"/>
  <c r="Q11" i="70"/>
  <c r="P11" i="70"/>
  <c r="N11" i="70"/>
  <c r="U10" i="70"/>
  <c r="T10" i="70"/>
  <c r="S10" i="70"/>
  <c r="R10" i="70"/>
  <c r="Q10" i="70"/>
  <c r="P10" i="70"/>
  <c r="N10" i="70"/>
  <c r="U9" i="70"/>
  <c r="T9" i="70"/>
  <c r="S9" i="70"/>
  <c r="R9" i="70"/>
  <c r="Q9" i="70"/>
  <c r="P9" i="70"/>
  <c r="N9" i="70"/>
  <c r="U18" i="69"/>
  <c r="T18" i="69"/>
  <c r="S18" i="69"/>
  <c r="R18" i="69"/>
  <c r="Q18" i="69"/>
  <c r="P18" i="69"/>
  <c r="N18" i="69"/>
  <c r="U17" i="69"/>
  <c r="T17" i="69"/>
  <c r="S17" i="69"/>
  <c r="R17" i="69"/>
  <c r="Q17" i="69"/>
  <c r="P17" i="69"/>
  <c r="N17" i="69"/>
  <c r="U16" i="69"/>
  <c r="T16" i="69"/>
  <c r="S16" i="69"/>
  <c r="R16" i="69"/>
  <c r="Q16" i="69"/>
  <c r="P16" i="69"/>
  <c r="N16" i="69"/>
  <c r="U15" i="69"/>
  <c r="T15" i="69"/>
  <c r="S15" i="69"/>
  <c r="R15" i="69"/>
  <c r="Q15" i="69"/>
  <c r="P15" i="69"/>
  <c r="N15" i="69"/>
  <c r="U14" i="69"/>
  <c r="T14" i="69"/>
  <c r="S14" i="69"/>
  <c r="R14" i="69"/>
  <c r="Q14" i="69"/>
  <c r="P14" i="69"/>
  <c r="N14" i="69"/>
  <c r="U13" i="69"/>
  <c r="T13" i="69"/>
  <c r="S13" i="69"/>
  <c r="R13" i="69"/>
  <c r="Q13" i="69"/>
  <c r="P13" i="69"/>
  <c r="N13" i="69"/>
  <c r="U12" i="69"/>
  <c r="T12" i="69"/>
  <c r="S12" i="69"/>
  <c r="R12" i="69"/>
  <c r="Q12" i="69"/>
  <c r="P12" i="69"/>
  <c r="N12" i="69"/>
  <c r="U11" i="69"/>
  <c r="T11" i="69"/>
  <c r="S11" i="69"/>
  <c r="R11" i="69"/>
  <c r="Q11" i="69"/>
  <c r="P11" i="69"/>
  <c r="N11" i="69"/>
  <c r="U10" i="69"/>
  <c r="T10" i="69"/>
  <c r="S10" i="69"/>
  <c r="R10" i="69"/>
  <c r="Q10" i="69"/>
  <c r="P10" i="69"/>
  <c r="N10" i="69"/>
  <c r="U9" i="69"/>
  <c r="T9" i="69"/>
  <c r="S9" i="69"/>
  <c r="V9" i="69" s="1"/>
  <c r="R9" i="69"/>
  <c r="Q9" i="69"/>
  <c r="P9" i="69"/>
  <c r="N9" i="69"/>
  <c r="U42" i="67"/>
  <c r="T42" i="67"/>
  <c r="U41" i="67"/>
  <c r="T41" i="67"/>
  <c r="U40" i="67"/>
  <c r="T40" i="67"/>
  <c r="U39" i="67"/>
  <c r="T39" i="67"/>
  <c r="U38" i="67"/>
  <c r="T38" i="67"/>
  <c r="S42" i="67"/>
  <c r="R42" i="67"/>
  <c r="S41" i="67"/>
  <c r="R41" i="67"/>
  <c r="S40" i="67"/>
  <c r="R40" i="67"/>
  <c r="S39" i="67"/>
  <c r="R39" i="67"/>
  <c r="S38" i="67"/>
  <c r="R38" i="67"/>
  <c r="O9" i="67"/>
  <c r="Y9" i="69" l="1"/>
  <c r="V13" i="73"/>
  <c r="Y10" i="69"/>
  <c r="V17" i="70"/>
  <c r="X17" i="70" s="1"/>
  <c r="V14" i="73"/>
  <c r="X14" i="73" s="1"/>
  <c r="V17" i="72"/>
  <c r="V18" i="73"/>
  <c r="V11" i="69"/>
  <c r="X11" i="69" s="1"/>
  <c r="Y15" i="69"/>
  <c r="Y13" i="69"/>
  <c r="V9" i="74"/>
  <c r="V11" i="70"/>
  <c r="V16" i="72"/>
  <c r="X16" i="72" s="1"/>
  <c r="V19" i="76"/>
  <c r="X19" i="76" s="1"/>
  <c r="V9" i="70"/>
  <c r="V15" i="70"/>
  <c r="X15" i="70" s="1"/>
  <c r="V18" i="74"/>
  <c r="X18" i="74" s="1"/>
  <c r="V9" i="76"/>
  <c r="X9" i="76" s="1"/>
  <c r="V9" i="77"/>
  <c r="X9" i="77" s="1"/>
  <c r="V19" i="77"/>
  <c r="X19" i="77" s="1"/>
  <c r="V20" i="77"/>
  <c r="X20" i="77" s="1"/>
  <c r="V12" i="72"/>
  <c r="X12" i="72" s="1"/>
  <c r="V10" i="77"/>
  <c r="V21" i="77"/>
  <c r="X21" i="77" s="1"/>
  <c r="V16" i="77"/>
  <c r="X16" i="77" s="1"/>
  <c r="V18" i="77"/>
  <c r="X18" i="77" s="1"/>
  <c r="V11" i="77"/>
  <c r="X11" i="77" s="1"/>
  <c r="V12" i="77"/>
  <c r="X12" i="77" s="1"/>
  <c r="V13" i="77"/>
  <c r="X13" i="77" s="1"/>
  <c r="V14" i="77"/>
  <c r="X14" i="77" s="1"/>
  <c r="V15" i="77"/>
  <c r="X15" i="77" s="1"/>
  <c r="X10" i="77"/>
  <c r="V17" i="77"/>
  <c r="X17" i="77" s="1"/>
  <c r="V13" i="76"/>
  <c r="V17" i="76"/>
  <c r="X17" i="76" s="1"/>
  <c r="V15" i="76"/>
  <c r="X15" i="76" s="1"/>
  <c r="V11" i="76"/>
  <c r="X11" i="76" s="1"/>
  <c r="V16" i="76"/>
  <c r="X16" i="76" s="1"/>
  <c r="V10" i="76"/>
  <c r="X10" i="76" s="1"/>
  <c r="V12" i="76"/>
  <c r="X12" i="76" s="1"/>
  <c r="V20" i="76"/>
  <c r="X20" i="76" s="1"/>
  <c r="V18" i="76"/>
  <c r="X18" i="76" s="1"/>
  <c r="X13" i="76"/>
  <c r="V14" i="76"/>
  <c r="X14" i="76" s="1"/>
  <c r="X21" i="76"/>
  <c r="V13" i="74"/>
  <c r="V21" i="74"/>
  <c r="X21" i="74" s="1"/>
  <c r="V12" i="74"/>
  <c r="X12" i="74" s="1"/>
  <c r="V20" i="74"/>
  <c r="X20" i="74" s="1"/>
  <c r="V10" i="74"/>
  <c r="X10" i="74" s="1"/>
  <c r="V16" i="74"/>
  <c r="X16" i="74" s="1"/>
  <c r="V14" i="74"/>
  <c r="X14" i="74" s="1"/>
  <c r="V17" i="74"/>
  <c r="X17" i="74" s="1"/>
  <c r="X9" i="74"/>
  <c r="V19" i="74"/>
  <c r="X19" i="74" s="1"/>
  <c r="V11" i="74"/>
  <c r="X11" i="74" s="1"/>
  <c r="V15" i="74"/>
  <c r="X15" i="74" s="1"/>
  <c r="V10" i="73"/>
  <c r="X10" i="73" s="1"/>
  <c r="V11" i="73"/>
  <c r="X11" i="73" s="1"/>
  <c r="X12" i="73"/>
  <c r="V17" i="73"/>
  <c r="X17" i="73" s="1"/>
  <c r="V9" i="73"/>
  <c r="X9" i="73" s="1"/>
  <c r="V16" i="73"/>
  <c r="X16" i="73" s="1"/>
  <c r="X18" i="73"/>
  <c r="V15" i="73"/>
  <c r="X15" i="73" s="1"/>
  <c r="V15" i="72"/>
  <c r="X15" i="72" s="1"/>
  <c r="V14" i="72"/>
  <c r="X14" i="72" s="1"/>
  <c r="V19" i="72"/>
  <c r="V13" i="72"/>
  <c r="V18" i="72"/>
  <c r="X18" i="72" s="1"/>
  <c r="V20" i="72"/>
  <c r="X20" i="72" s="1"/>
  <c r="V10" i="72"/>
  <c r="X10" i="72" s="1"/>
  <c r="V9" i="72"/>
  <c r="X9" i="72" s="1"/>
  <c r="X17" i="72"/>
  <c r="V11" i="72"/>
  <c r="X11" i="72" s="1"/>
  <c r="V12" i="71"/>
  <c r="X12" i="71" s="1"/>
  <c r="V10" i="71"/>
  <c r="V9" i="71"/>
  <c r="X9" i="71" s="1"/>
  <c r="V11" i="71"/>
  <c r="X11" i="71" s="1"/>
  <c r="V18" i="71"/>
  <c r="X18" i="71" s="1"/>
  <c r="V13" i="71"/>
  <c r="X13" i="71" s="1"/>
  <c r="V14" i="71"/>
  <c r="X14" i="71" s="1"/>
  <c r="V15" i="71"/>
  <c r="X15" i="71" s="1"/>
  <c r="V16" i="71"/>
  <c r="X16" i="71" s="1"/>
  <c r="V17" i="71"/>
  <c r="X17" i="71" s="1"/>
  <c r="V19" i="71"/>
  <c r="X19" i="71" s="1"/>
  <c r="X10" i="71"/>
  <c r="V13" i="70"/>
  <c r="X13" i="70" s="1"/>
  <c r="V10" i="70"/>
  <c r="X10" i="70" s="1"/>
  <c r="V12" i="70"/>
  <c r="X12" i="70" s="1"/>
  <c r="V18" i="70"/>
  <c r="X18" i="70" s="1"/>
  <c r="V16" i="70"/>
  <c r="X16" i="70" s="1"/>
  <c r="V14" i="70"/>
  <c r="X14" i="70" s="1"/>
  <c r="X9" i="70"/>
  <c r="V17" i="69"/>
  <c r="X17" i="69" s="1"/>
  <c r="V18" i="69"/>
  <c r="X18" i="69" s="1"/>
  <c r="V13" i="69"/>
  <c r="X13" i="69" s="1"/>
  <c r="V15" i="69"/>
  <c r="X15" i="69" s="1"/>
  <c r="V10" i="69"/>
  <c r="X10" i="69" s="1"/>
  <c r="X13" i="74"/>
  <c r="X13" i="73"/>
  <c r="X19" i="72"/>
  <c r="X13" i="72"/>
  <c r="X11" i="70"/>
  <c r="V12" i="69"/>
  <c r="X12" i="69" s="1"/>
  <c r="X9" i="69"/>
  <c r="V14" i="69"/>
  <c r="X14" i="69" s="1"/>
  <c r="V16" i="69"/>
  <c r="X16" i="69" s="1"/>
  <c r="Y11" i="69" l="1"/>
  <c r="Y16" i="69"/>
  <c r="Y17" i="69"/>
  <c r="Y14" i="69"/>
  <c r="Y18" i="69"/>
  <c r="Y12" i="69"/>
  <c r="N15" i="64"/>
  <c r="N14" i="64"/>
  <c r="N13" i="64"/>
  <c r="N12" i="64"/>
  <c r="N11" i="64"/>
  <c r="N10" i="64"/>
  <c r="O15" i="64"/>
  <c r="O14" i="64"/>
  <c r="O13" i="64"/>
  <c r="O12" i="64"/>
  <c r="O11" i="64"/>
  <c r="O10" i="64"/>
  <c r="O9" i="64"/>
  <c r="N9" i="64"/>
  <c r="Q36" i="63"/>
  <c r="Q35" i="63"/>
  <c r="Q34" i="63"/>
  <c r="Q33" i="63"/>
  <c r="Q32" i="63"/>
  <c r="Q31" i="63"/>
  <c r="Q30" i="63"/>
  <c r="Q29" i="63"/>
  <c r="Q28" i="63"/>
  <c r="Q27" i="63"/>
  <c r="Q26" i="63"/>
  <c r="Q25" i="63"/>
  <c r="Q24" i="63"/>
  <c r="Q23" i="63"/>
  <c r="Q22" i="63"/>
  <c r="Q21" i="63"/>
  <c r="Q20" i="63"/>
  <c r="Q19" i="63"/>
  <c r="Q18" i="63"/>
  <c r="S19" i="63"/>
  <c r="R19" i="63"/>
  <c r="S18" i="63"/>
  <c r="R18" i="63"/>
  <c r="S17" i="63"/>
  <c r="R17" i="63"/>
  <c r="S16" i="63"/>
  <c r="R16" i="63"/>
  <c r="S15" i="63"/>
  <c r="R15" i="63"/>
  <c r="S14" i="63"/>
  <c r="R14" i="63"/>
  <c r="S13" i="63"/>
  <c r="R13" i="63"/>
  <c r="S12" i="63"/>
  <c r="R12" i="63"/>
  <c r="S11" i="63"/>
  <c r="R11" i="63"/>
  <c r="S10" i="63"/>
  <c r="R10" i="63"/>
  <c r="S9" i="63"/>
  <c r="R9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U29" i="63"/>
  <c r="T29" i="63"/>
  <c r="U28" i="63"/>
  <c r="T28" i="63"/>
  <c r="U27" i="63"/>
  <c r="T27" i="63"/>
  <c r="U26" i="63"/>
  <c r="T26" i="63"/>
  <c r="U25" i="63"/>
  <c r="T25" i="63"/>
  <c r="U24" i="63"/>
  <c r="T24" i="63"/>
  <c r="U23" i="63"/>
  <c r="T23" i="63"/>
  <c r="U22" i="63"/>
  <c r="T22" i="63"/>
  <c r="U21" i="63"/>
  <c r="T21" i="63"/>
  <c r="U20" i="63"/>
  <c r="T20" i="63"/>
  <c r="U19" i="63"/>
  <c r="T19" i="63"/>
  <c r="O36" i="63"/>
  <c r="N36" i="63"/>
  <c r="O35" i="63"/>
  <c r="N35" i="63"/>
  <c r="O34" i="63"/>
  <c r="N34" i="63"/>
  <c r="O33" i="63"/>
  <c r="N33" i="63"/>
  <c r="O32" i="63"/>
  <c r="N32" i="63"/>
  <c r="O31" i="63"/>
  <c r="N31" i="63"/>
  <c r="O30" i="63"/>
  <c r="N30" i="63"/>
  <c r="O29" i="63"/>
  <c r="N29" i="63"/>
  <c r="O28" i="63"/>
  <c r="N28" i="63"/>
  <c r="O27" i="63"/>
  <c r="N27" i="63"/>
  <c r="O26" i="63"/>
  <c r="N26" i="63"/>
  <c r="O25" i="63"/>
  <c r="N25" i="63"/>
  <c r="O24" i="63"/>
  <c r="V19" i="63" s="1"/>
  <c r="X19" i="63" s="1"/>
  <c r="N24" i="63"/>
  <c r="O23" i="63"/>
  <c r="N23" i="63"/>
  <c r="O22" i="63"/>
  <c r="N22" i="63"/>
  <c r="O21" i="63"/>
  <c r="N21" i="63"/>
  <c r="O20" i="63"/>
  <c r="N20" i="63"/>
  <c r="O19" i="63"/>
  <c r="N19" i="63"/>
  <c r="O18" i="63"/>
  <c r="N18" i="63"/>
  <c r="O17" i="63"/>
  <c r="N17" i="63"/>
  <c r="O16" i="63"/>
  <c r="N16" i="63"/>
  <c r="O15" i="63"/>
  <c r="N15" i="63"/>
  <c r="O14" i="63"/>
  <c r="N14" i="63"/>
  <c r="O13" i="63"/>
  <c r="N13" i="63"/>
  <c r="O12" i="63"/>
  <c r="N12" i="63"/>
  <c r="O11" i="63"/>
  <c r="N11" i="63"/>
  <c r="O10" i="63"/>
  <c r="N10" i="63"/>
  <c r="O9" i="63"/>
  <c r="O20" i="62"/>
  <c r="O19" i="62"/>
  <c r="O18" i="62"/>
  <c r="O17" i="62"/>
  <c r="O16" i="62"/>
  <c r="O15" i="62"/>
  <c r="O14" i="62"/>
  <c r="O13" i="62"/>
  <c r="O12" i="62"/>
  <c r="O11" i="62"/>
  <c r="O10" i="62"/>
  <c r="O9" i="62"/>
  <c r="N20" i="62"/>
  <c r="N19" i="62"/>
  <c r="N18" i="62"/>
  <c r="N17" i="62"/>
  <c r="N16" i="62"/>
  <c r="N15" i="62"/>
  <c r="N14" i="62"/>
  <c r="N13" i="62"/>
  <c r="N12" i="62"/>
  <c r="N11" i="62"/>
  <c r="N10" i="62"/>
  <c r="N9" i="62"/>
  <c r="U20" i="62"/>
  <c r="T20" i="62"/>
  <c r="S20" i="62"/>
  <c r="R20" i="62"/>
  <c r="Q20" i="62"/>
  <c r="P20" i="62"/>
  <c r="U19" i="62"/>
  <c r="T19" i="62"/>
  <c r="S19" i="62"/>
  <c r="R19" i="62"/>
  <c r="Q19" i="62"/>
  <c r="P19" i="62"/>
  <c r="Q9" i="61"/>
  <c r="O22" i="61"/>
  <c r="O21" i="61"/>
  <c r="O20" i="61"/>
  <c r="O19" i="61"/>
  <c r="O18" i="61"/>
  <c r="O17" i="61"/>
  <c r="O16" i="61"/>
  <c r="O15" i="61"/>
  <c r="O14" i="61"/>
  <c r="O13" i="61"/>
  <c r="O12" i="61"/>
  <c r="O11" i="61"/>
  <c r="O10" i="61"/>
  <c r="Y19" i="63" l="1"/>
  <c r="V29" i="63"/>
  <c r="X29" i="63" s="1"/>
  <c r="Y19" i="62"/>
  <c r="V23" i="63"/>
  <c r="X23" i="63" s="1"/>
  <c r="V21" i="63"/>
  <c r="X21" i="63" s="1"/>
  <c r="V25" i="63"/>
  <c r="X25" i="63" s="1"/>
  <c r="V27" i="63"/>
  <c r="X27" i="63" s="1"/>
  <c r="V20" i="62"/>
  <c r="X20" i="62" s="1"/>
  <c r="V19" i="62"/>
  <c r="X19" i="62" s="1"/>
  <c r="Y23" i="63" l="1"/>
  <c r="Y27" i="63"/>
  <c r="Y20" i="62"/>
  <c r="Y21" i="63"/>
  <c r="Y25" i="63"/>
  <c r="Y29" i="63"/>
  <c r="U37" i="67"/>
  <c r="T37" i="67"/>
  <c r="S37" i="67"/>
  <c r="R37" i="67"/>
  <c r="Q37" i="67"/>
  <c r="P37" i="67"/>
  <c r="O37" i="67"/>
  <c r="N37" i="67"/>
  <c r="U36" i="67"/>
  <c r="T36" i="67"/>
  <c r="S36" i="67"/>
  <c r="R36" i="67"/>
  <c r="Q36" i="67"/>
  <c r="P36" i="67"/>
  <c r="O36" i="67"/>
  <c r="N36" i="67"/>
  <c r="U35" i="67"/>
  <c r="T35" i="67"/>
  <c r="S35" i="67"/>
  <c r="R35" i="67"/>
  <c r="Q35" i="67"/>
  <c r="P35" i="67"/>
  <c r="O35" i="67"/>
  <c r="N35" i="67"/>
  <c r="U34" i="67"/>
  <c r="T34" i="67"/>
  <c r="S34" i="67"/>
  <c r="R34" i="67"/>
  <c r="Q34" i="67"/>
  <c r="P34" i="67"/>
  <c r="O34" i="67"/>
  <c r="N34" i="67"/>
  <c r="U33" i="67"/>
  <c r="T33" i="67"/>
  <c r="S33" i="67"/>
  <c r="R33" i="67"/>
  <c r="Q33" i="67"/>
  <c r="P33" i="67"/>
  <c r="O33" i="67"/>
  <c r="N33" i="67"/>
  <c r="U32" i="67"/>
  <c r="T32" i="67"/>
  <c r="S32" i="67"/>
  <c r="R32" i="67"/>
  <c r="Q32" i="67"/>
  <c r="P32" i="67"/>
  <c r="O32" i="67"/>
  <c r="N32" i="67"/>
  <c r="U31" i="67"/>
  <c r="T31" i="67"/>
  <c r="S31" i="67"/>
  <c r="R31" i="67"/>
  <c r="Q31" i="67"/>
  <c r="P31" i="67"/>
  <c r="O31" i="67"/>
  <c r="N31" i="67"/>
  <c r="U30" i="67"/>
  <c r="T30" i="67"/>
  <c r="S30" i="67"/>
  <c r="R30" i="67"/>
  <c r="Q30" i="67"/>
  <c r="P30" i="67"/>
  <c r="O30" i="67"/>
  <c r="N30" i="67"/>
  <c r="U29" i="67"/>
  <c r="T29" i="67"/>
  <c r="S29" i="67"/>
  <c r="R29" i="67"/>
  <c r="Q29" i="67"/>
  <c r="P29" i="67"/>
  <c r="O29" i="67"/>
  <c r="N29" i="67"/>
  <c r="U28" i="67"/>
  <c r="T28" i="67"/>
  <c r="S28" i="67"/>
  <c r="R28" i="67"/>
  <c r="Q28" i="67"/>
  <c r="P28" i="67"/>
  <c r="O28" i="67"/>
  <c r="N28" i="67"/>
  <c r="U27" i="67"/>
  <c r="T27" i="67"/>
  <c r="S27" i="67"/>
  <c r="R27" i="67"/>
  <c r="Q27" i="67"/>
  <c r="P27" i="67"/>
  <c r="O27" i="67"/>
  <c r="N27" i="67"/>
  <c r="U26" i="67"/>
  <c r="T26" i="67"/>
  <c r="S26" i="67"/>
  <c r="R26" i="67"/>
  <c r="Q26" i="67"/>
  <c r="P26" i="67"/>
  <c r="O26" i="67"/>
  <c r="N26" i="67"/>
  <c r="U25" i="67"/>
  <c r="T25" i="67"/>
  <c r="S25" i="67"/>
  <c r="R25" i="67"/>
  <c r="Q25" i="67"/>
  <c r="P25" i="67"/>
  <c r="O25" i="67"/>
  <c r="N25" i="67"/>
  <c r="U24" i="67"/>
  <c r="T24" i="67"/>
  <c r="S24" i="67"/>
  <c r="R24" i="67"/>
  <c r="Q24" i="67"/>
  <c r="P24" i="67"/>
  <c r="O24" i="67"/>
  <c r="N24" i="67"/>
  <c r="U23" i="67"/>
  <c r="T23" i="67"/>
  <c r="S23" i="67"/>
  <c r="R23" i="67"/>
  <c r="Q23" i="67"/>
  <c r="P23" i="67"/>
  <c r="O23" i="67"/>
  <c r="N23" i="67"/>
  <c r="U22" i="67"/>
  <c r="T22" i="67"/>
  <c r="S22" i="67"/>
  <c r="R22" i="67"/>
  <c r="Q22" i="67"/>
  <c r="P22" i="67"/>
  <c r="O22" i="67"/>
  <c r="N22" i="67"/>
  <c r="U21" i="67"/>
  <c r="T21" i="67"/>
  <c r="S21" i="67"/>
  <c r="R21" i="67"/>
  <c r="Q21" i="67"/>
  <c r="P21" i="67"/>
  <c r="O21" i="67"/>
  <c r="N21" i="67"/>
  <c r="U20" i="67"/>
  <c r="T20" i="67"/>
  <c r="S20" i="67"/>
  <c r="R20" i="67"/>
  <c r="Q20" i="67"/>
  <c r="P20" i="67"/>
  <c r="O20" i="67"/>
  <c r="N20" i="67"/>
  <c r="U19" i="67"/>
  <c r="T19" i="67"/>
  <c r="S19" i="67"/>
  <c r="R19" i="67"/>
  <c r="Q19" i="67"/>
  <c r="P19" i="67"/>
  <c r="O19" i="67"/>
  <c r="N19" i="67"/>
  <c r="U18" i="67"/>
  <c r="T18" i="67"/>
  <c r="S18" i="67"/>
  <c r="R18" i="67"/>
  <c r="Q18" i="67"/>
  <c r="P18" i="67"/>
  <c r="O18" i="67"/>
  <c r="N18" i="67"/>
  <c r="U17" i="67"/>
  <c r="T17" i="67"/>
  <c r="S17" i="67"/>
  <c r="R17" i="67"/>
  <c r="Q17" i="67"/>
  <c r="P17" i="67"/>
  <c r="O17" i="67"/>
  <c r="N17" i="67"/>
  <c r="U16" i="67"/>
  <c r="T16" i="67"/>
  <c r="S16" i="67"/>
  <c r="R16" i="67"/>
  <c r="Q16" i="67"/>
  <c r="P16" i="67"/>
  <c r="O16" i="67"/>
  <c r="N16" i="67"/>
  <c r="U15" i="67"/>
  <c r="T15" i="67"/>
  <c r="S15" i="67"/>
  <c r="R15" i="67"/>
  <c r="Q15" i="67"/>
  <c r="P15" i="67"/>
  <c r="O15" i="67"/>
  <c r="N15" i="67"/>
  <c r="U14" i="67"/>
  <c r="T14" i="67"/>
  <c r="S14" i="67"/>
  <c r="R14" i="67"/>
  <c r="Q14" i="67"/>
  <c r="P14" i="67"/>
  <c r="O14" i="67"/>
  <c r="N14" i="67"/>
  <c r="U13" i="67"/>
  <c r="T13" i="67"/>
  <c r="S13" i="67"/>
  <c r="R13" i="67"/>
  <c r="Q13" i="67"/>
  <c r="P13" i="67"/>
  <c r="O13" i="67"/>
  <c r="N13" i="67"/>
  <c r="U12" i="67"/>
  <c r="T12" i="67"/>
  <c r="S12" i="67"/>
  <c r="R12" i="67"/>
  <c r="Q12" i="67"/>
  <c r="P12" i="67"/>
  <c r="O12" i="67"/>
  <c r="N12" i="67"/>
  <c r="U11" i="67"/>
  <c r="T11" i="67"/>
  <c r="S11" i="67"/>
  <c r="R11" i="67"/>
  <c r="Q11" i="67"/>
  <c r="P11" i="67"/>
  <c r="O11" i="67"/>
  <c r="N11" i="67"/>
  <c r="U10" i="67"/>
  <c r="T10" i="67"/>
  <c r="S10" i="67"/>
  <c r="R10" i="67"/>
  <c r="Q10" i="67"/>
  <c r="P10" i="67"/>
  <c r="O10" i="67"/>
  <c r="N10" i="67"/>
  <c r="U15" i="64"/>
  <c r="T15" i="64"/>
  <c r="S15" i="64"/>
  <c r="R15" i="64"/>
  <c r="Q15" i="64"/>
  <c r="P15" i="64"/>
  <c r="U14" i="64"/>
  <c r="T14" i="64"/>
  <c r="S14" i="64"/>
  <c r="R14" i="64"/>
  <c r="Q14" i="64"/>
  <c r="P14" i="64"/>
  <c r="U13" i="64"/>
  <c r="T13" i="64"/>
  <c r="S13" i="64"/>
  <c r="R13" i="64"/>
  <c r="Q13" i="64"/>
  <c r="P13" i="64"/>
  <c r="U12" i="64"/>
  <c r="T12" i="64"/>
  <c r="S12" i="64"/>
  <c r="R12" i="64"/>
  <c r="Q12" i="64"/>
  <c r="P12" i="64"/>
  <c r="U11" i="64"/>
  <c r="T11" i="64"/>
  <c r="S11" i="64"/>
  <c r="R11" i="64"/>
  <c r="Q11" i="64"/>
  <c r="P11" i="64"/>
  <c r="U10" i="64"/>
  <c r="T10" i="64"/>
  <c r="S10" i="64"/>
  <c r="R10" i="64"/>
  <c r="Q10" i="64"/>
  <c r="P10" i="64"/>
  <c r="U18" i="63"/>
  <c r="T18" i="63"/>
  <c r="P18" i="63"/>
  <c r="U17" i="63"/>
  <c r="T17" i="63"/>
  <c r="V17" i="63" s="1"/>
  <c r="Q17" i="63"/>
  <c r="V13" i="63" s="1"/>
  <c r="P17" i="63"/>
  <c r="U16" i="63"/>
  <c r="T16" i="63"/>
  <c r="Q16" i="63"/>
  <c r="P16" i="63"/>
  <c r="U15" i="63"/>
  <c r="T15" i="63"/>
  <c r="V15" i="63" s="1"/>
  <c r="Q15" i="63"/>
  <c r="P15" i="63"/>
  <c r="U14" i="63"/>
  <c r="T14" i="63"/>
  <c r="Q14" i="63"/>
  <c r="P14" i="63"/>
  <c r="U13" i="63"/>
  <c r="T13" i="63"/>
  <c r="Q13" i="63"/>
  <c r="P13" i="63"/>
  <c r="U12" i="63"/>
  <c r="T12" i="63"/>
  <c r="Q12" i="63"/>
  <c r="P12" i="63"/>
  <c r="U11" i="63"/>
  <c r="T11" i="63"/>
  <c r="Q11" i="63"/>
  <c r="P11" i="63"/>
  <c r="U10" i="63"/>
  <c r="T10" i="63"/>
  <c r="Q10" i="63"/>
  <c r="P10" i="63"/>
  <c r="U18" i="62"/>
  <c r="T18" i="62"/>
  <c r="S18" i="62"/>
  <c r="R18" i="62"/>
  <c r="Q18" i="62"/>
  <c r="P18" i="62"/>
  <c r="U17" i="62"/>
  <c r="T17" i="62"/>
  <c r="S17" i="62"/>
  <c r="R17" i="62"/>
  <c r="Q17" i="62"/>
  <c r="P17" i="62"/>
  <c r="U16" i="62"/>
  <c r="T16" i="62"/>
  <c r="S16" i="62"/>
  <c r="R16" i="62"/>
  <c r="Q16" i="62"/>
  <c r="P16" i="62"/>
  <c r="U15" i="62"/>
  <c r="T15" i="62"/>
  <c r="S15" i="62"/>
  <c r="R15" i="62"/>
  <c r="Q15" i="62"/>
  <c r="P15" i="62"/>
  <c r="U14" i="62"/>
  <c r="T14" i="62"/>
  <c r="S14" i="62"/>
  <c r="R14" i="62"/>
  <c r="Q14" i="62"/>
  <c r="P14" i="62"/>
  <c r="U13" i="62"/>
  <c r="T13" i="62"/>
  <c r="S13" i="62"/>
  <c r="R13" i="62"/>
  <c r="Q13" i="62"/>
  <c r="P13" i="62"/>
  <c r="U12" i="62"/>
  <c r="T12" i="62"/>
  <c r="S12" i="62"/>
  <c r="R12" i="62"/>
  <c r="Q12" i="62"/>
  <c r="P12" i="62"/>
  <c r="U11" i="62"/>
  <c r="T11" i="62"/>
  <c r="S11" i="62"/>
  <c r="R11" i="62"/>
  <c r="Q11" i="62"/>
  <c r="P11" i="62"/>
  <c r="U10" i="62"/>
  <c r="T10" i="62"/>
  <c r="S10" i="62"/>
  <c r="R10" i="62"/>
  <c r="Q10" i="62"/>
  <c r="P10" i="62"/>
  <c r="U22" i="61"/>
  <c r="T22" i="61"/>
  <c r="S22" i="61"/>
  <c r="R22" i="61"/>
  <c r="Q22" i="61"/>
  <c r="P22" i="61"/>
  <c r="N22" i="61"/>
  <c r="U21" i="61"/>
  <c r="T21" i="61"/>
  <c r="S21" i="61"/>
  <c r="R21" i="61"/>
  <c r="Q21" i="61"/>
  <c r="P21" i="61"/>
  <c r="N21" i="61"/>
  <c r="U20" i="61"/>
  <c r="T20" i="61"/>
  <c r="S20" i="61"/>
  <c r="R20" i="61"/>
  <c r="Q20" i="61"/>
  <c r="P20" i="61"/>
  <c r="N20" i="61"/>
  <c r="U19" i="61"/>
  <c r="T19" i="61"/>
  <c r="S19" i="61"/>
  <c r="R19" i="61"/>
  <c r="Q19" i="61"/>
  <c r="P19" i="61"/>
  <c r="N19" i="61"/>
  <c r="U18" i="61"/>
  <c r="T18" i="61"/>
  <c r="S18" i="61"/>
  <c r="R18" i="61"/>
  <c r="Q18" i="61"/>
  <c r="P18" i="61"/>
  <c r="N18" i="61"/>
  <c r="U17" i="61"/>
  <c r="T17" i="61"/>
  <c r="S17" i="61"/>
  <c r="R17" i="61"/>
  <c r="Q17" i="61"/>
  <c r="P17" i="61"/>
  <c r="N17" i="61"/>
  <c r="U16" i="61"/>
  <c r="T16" i="61"/>
  <c r="S16" i="61"/>
  <c r="R16" i="61"/>
  <c r="Q16" i="61"/>
  <c r="P16" i="61"/>
  <c r="N16" i="61"/>
  <c r="U15" i="61"/>
  <c r="T15" i="61"/>
  <c r="S15" i="61"/>
  <c r="R15" i="61"/>
  <c r="Q15" i="61"/>
  <c r="P15" i="61"/>
  <c r="N15" i="61"/>
  <c r="U14" i="61"/>
  <c r="T14" i="61"/>
  <c r="S14" i="61"/>
  <c r="R14" i="61"/>
  <c r="Q14" i="61"/>
  <c r="P14" i="61"/>
  <c r="N14" i="61"/>
  <c r="U13" i="61"/>
  <c r="T13" i="61"/>
  <c r="S13" i="61"/>
  <c r="R13" i="61"/>
  <c r="Q13" i="61"/>
  <c r="P13" i="61"/>
  <c r="N13" i="61"/>
  <c r="U12" i="61"/>
  <c r="T12" i="61"/>
  <c r="S12" i="61"/>
  <c r="R12" i="61"/>
  <c r="Q12" i="61"/>
  <c r="P12" i="61"/>
  <c r="N12" i="61"/>
  <c r="U11" i="61"/>
  <c r="T11" i="61"/>
  <c r="S11" i="61"/>
  <c r="R11" i="61"/>
  <c r="Q11" i="61"/>
  <c r="P11" i="61"/>
  <c r="N11" i="61"/>
  <c r="U10" i="61"/>
  <c r="T10" i="61"/>
  <c r="S10" i="61"/>
  <c r="R10" i="61"/>
  <c r="Q10" i="61"/>
  <c r="P10" i="61"/>
  <c r="N10" i="61"/>
  <c r="N9" i="61"/>
  <c r="V20" i="61" l="1"/>
  <c r="X20" i="61" s="1"/>
  <c r="V18" i="61"/>
  <c r="Y18" i="61" s="1"/>
  <c r="Y22" i="67"/>
  <c r="Y13" i="63"/>
  <c r="Y14" i="64"/>
  <c r="V14" i="67"/>
  <c r="X14" i="67" s="1"/>
  <c r="V15" i="67"/>
  <c r="V24" i="67"/>
  <c r="Y24" i="67" s="1"/>
  <c r="V27" i="67"/>
  <c r="Y27" i="67" s="1"/>
  <c r="V30" i="67"/>
  <c r="Y30" i="67" s="1"/>
  <c r="V31" i="67"/>
  <c r="V32" i="67"/>
  <c r="X32" i="67" s="1"/>
  <c r="V33" i="67"/>
  <c r="X33" i="67" s="1"/>
  <c r="V34" i="67"/>
  <c r="Y34" i="67" s="1"/>
  <c r="V37" i="67"/>
  <c r="V42" i="67"/>
  <c r="V41" i="67"/>
  <c r="Y15" i="64"/>
  <c r="Y15" i="63"/>
  <c r="V11" i="63"/>
  <c r="Y11" i="63" s="1"/>
  <c r="Y13" i="64"/>
  <c r="Y29" i="67"/>
  <c r="Y37" i="67"/>
  <c r="X17" i="63"/>
  <c r="Y17" i="63"/>
  <c r="Y31" i="67"/>
  <c r="Y32" i="67"/>
  <c r="Y35" i="67"/>
  <c r="Y10" i="62"/>
  <c r="V12" i="67"/>
  <c r="X12" i="67" s="1"/>
  <c r="V13" i="67"/>
  <c r="X13" i="67" s="1"/>
  <c r="V16" i="67"/>
  <c r="X16" i="67" s="1"/>
  <c r="V18" i="67"/>
  <c r="V20" i="67"/>
  <c r="V19" i="67"/>
  <c r="V22" i="67"/>
  <c r="X22" i="67" s="1"/>
  <c r="V21" i="67"/>
  <c r="X21" i="67" s="1"/>
  <c r="V26" i="67"/>
  <c r="Y26" i="67" s="1"/>
  <c r="V25" i="67"/>
  <c r="X25" i="67" s="1"/>
  <c r="V28" i="67"/>
  <c r="X28" i="67" s="1"/>
  <c r="V29" i="67"/>
  <c r="V36" i="67"/>
  <c r="Y36" i="67" s="1"/>
  <c r="V35" i="67"/>
  <c r="V11" i="67"/>
  <c r="X11" i="67" s="1"/>
  <c r="V10" i="67"/>
  <c r="X11" i="63"/>
  <c r="V12" i="61"/>
  <c r="X12" i="61" s="1"/>
  <c r="V23" i="67"/>
  <c r="X23" i="67" s="1"/>
  <c r="V22" i="61"/>
  <c r="X22" i="61" s="1"/>
  <c r="V10" i="61"/>
  <c r="X10" i="61" s="1"/>
  <c r="V16" i="61"/>
  <c r="X16" i="61" s="1"/>
  <c r="X13" i="63"/>
  <c r="V14" i="61"/>
  <c r="X14" i="61" s="1"/>
  <c r="V14" i="62"/>
  <c r="X14" i="62" s="1"/>
  <c r="X15" i="63"/>
  <c r="X10" i="67"/>
  <c r="X15" i="67"/>
  <c r="V17" i="67"/>
  <c r="X17" i="67" s="1"/>
  <c r="X18" i="67"/>
  <c r="X19" i="67"/>
  <c r="X20" i="67"/>
  <c r="X24" i="67"/>
  <c r="X27" i="67"/>
  <c r="X29" i="67"/>
  <c r="X30" i="67"/>
  <c r="X31" i="67"/>
  <c r="X35" i="67"/>
  <c r="X36" i="67"/>
  <c r="X37" i="67"/>
  <c r="V11" i="64"/>
  <c r="X11" i="64" s="1"/>
  <c r="V10" i="64"/>
  <c r="X10" i="64" s="1"/>
  <c r="V12" i="64"/>
  <c r="X12" i="64" s="1"/>
  <c r="V13" i="64"/>
  <c r="X13" i="64" s="1"/>
  <c r="V15" i="64"/>
  <c r="X15" i="64" s="1"/>
  <c r="V14" i="64"/>
  <c r="X14" i="64" s="1"/>
  <c r="V10" i="62"/>
  <c r="X10" i="62" s="1"/>
  <c r="V12" i="62"/>
  <c r="X12" i="62" s="1"/>
  <c r="V11" i="62"/>
  <c r="X11" i="62" s="1"/>
  <c r="V13" i="62"/>
  <c r="X13" i="62" s="1"/>
  <c r="V15" i="62"/>
  <c r="Y15" i="62" s="1"/>
  <c r="V16" i="62"/>
  <c r="X16" i="62" s="1"/>
  <c r="V17" i="62"/>
  <c r="X17" i="62" s="1"/>
  <c r="V18" i="62"/>
  <c r="X18" i="62" s="1"/>
  <c r="V11" i="61"/>
  <c r="X11" i="61" s="1"/>
  <c r="V13" i="61"/>
  <c r="X13" i="61" s="1"/>
  <c r="V15" i="61"/>
  <c r="X15" i="61" s="1"/>
  <c r="V17" i="61"/>
  <c r="X17" i="61" s="1"/>
  <c r="V19" i="61"/>
  <c r="X19" i="61" s="1"/>
  <c r="V21" i="61"/>
  <c r="X21" i="61" s="1"/>
  <c r="X15" i="62"/>
  <c r="X18" i="61" l="1"/>
  <c r="Y20" i="61"/>
  <c r="Y12" i="61"/>
  <c r="Y21" i="61"/>
  <c r="Y19" i="61"/>
  <c r="Y22" i="61"/>
  <c r="Y10" i="61"/>
  <c r="Y11" i="64"/>
  <c r="Y28" i="67"/>
  <c r="Y10" i="64"/>
  <c r="Y12" i="64"/>
  <c r="Y14" i="61"/>
  <c r="Y17" i="61"/>
  <c r="Y25" i="67"/>
  <c r="Y15" i="61"/>
  <c r="Y14" i="62"/>
  <c r="Y23" i="67"/>
  <c r="Y11" i="62"/>
  <c r="X26" i="67"/>
  <c r="Y33" i="67"/>
  <c r="X34" i="67"/>
  <c r="Y11" i="61"/>
  <c r="Y16" i="62"/>
  <c r="Y16" i="61"/>
  <c r="Y13" i="61"/>
  <c r="Y12" i="62"/>
  <c r="Y17" i="62"/>
  <c r="Y18" i="62"/>
  <c r="Y13" i="62"/>
  <c r="U31" i="60"/>
  <c r="T31" i="60"/>
  <c r="U30" i="60"/>
  <c r="T30" i="60"/>
  <c r="U29" i="60"/>
  <c r="T29" i="60"/>
  <c r="U28" i="60"/>
  <c r="T28" i="60"/>
  <c r="U27" i="60"/>
  <c r="T27" i="60"/>
  <c r="U26" i="60"/>
  <c r="T26" i="60"/>
  <c r="U25" i="60"/>
  <c r="T25" i="60"/>
  <c r="U24" i="60"/>
  <c r="T24" i="60"/>
  <c r="U23" i="60"/>
  <c r="T23" i="60"/>
  <c r="U22" i="60"/>
  <c r="T22" i="60"/>
  <c r="U21" i="60"/>
  <c r="T21" i="60"/>
  <c r="U20" i="60"/>
  <c r="T20" i="60"/>
  <c r="U19" i="60"/>
  <c r="T19" i="60"/>
  <c r="U18" i="60"/>
  <c r="T18" i="60"/>
  <c r="U17" i="60"/>
  <c r="T17" i="60"/>
  <c r="U16" i="60"/>
  <c r="T16" i="60"/>
  <c r="S31" i="60"/>
  <c r="R31" i="60"/>
  <c r="S30" i="60"/>
  <c r="R30" i="60"/>
  <c r="S29" i="60"/>
  <c r="R29" i="60"/>
  <c r="S28" i="60"/>
  <c r="R28" i="60"/>
  <c r="S27" i="60"/>
  <c r="R27" i="60"/>
  <c r="S26" i="60"/>
  <c r="R26" i="60"/>
  <c r="S25" i="60"/>
  <c r="R25" i="60"/>
  <c r="S24" i="60"/>
  <c r="R24" i="60"/>
  <c r="S23" i="60"/>
  <c r="R23" i="60"/>
  <c r="S22" i="60"/>
  <c r="R22" i="60"/>
  <c r="S21" i="60"/>
  <c r="R21" i="60"/>
  <c r="S20" i="60"/>
  <c r="R20" i="60"/>
  <c r="S19" i="60"/>
  <c r="R19" i="60"/>
  <c r="S18" i="60"/>
  <c r="R18" i="60"/>
  <c r="S17" i="60"/>
  <c r="R17" i="60"/>
  <c r="S16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O31" i="60"/>
  <c r="O30" i="60"/>
  <c r="O29" i="60"/>
  <c r="O28" i="60"/>
  <c r="O27" i="60"/>
  <c r="O26" i="60"/>
  <c r="V26" i="60" s="1"/>
  <c r="O25" i="60"/>
  <c r="O24" i="60"/>
  <c r="V24" i="60" s="1"/>
  <c r="O23" i="60"/>
  <c r="O22" i="60"/>
  <c r="O21" i="60"/>
  <c r="O20" i="60"/>
  <c r="O19" i="60"/>
  <c r="O18" i="60"/>
  <c r="V18" i="60" s="1"/>
  <c r="O17" i="60"/>
  <c r="O16" i="60"/>
  <c r="O15" i="60"/>
  <c r="O14" i="60"/>
  <c r="O13" i="60"/>
  <c r="O12" i="60"/>
  <c r="O11" i="60"/>
  <c r="O10" i="60"/>
  <c r="O9" i="60"/>
  <c r="N9" i="60"/>
  <c r="N16" i="59"/>
  <c r="N15" i="59"/>
  <c r="N14" i="59"/>
  <c r="N13" i="59"/>
  <c r="N12" i="59"/>
  <c r="N11" i="59"/>
  <c r="N10" i="59"/>
  <c r="N9" i="59"/>
  <c r="O16" i="59"/>
  <c r="O15" i="59"/>
  <c r="O14" i="59"/>
  <c r="O13" i="59"/>
  <c r="O12" i="59"/>
  <c r="O11" i="59"/>
  <c r="O10" i="59"/>
  <c r="O9" i="59"/>
  <c r="O21" i="65"/>
  <c r="O20" i="65"/>
  <c r="O19" i="65"/>
  <c r="O18" i="65"/>
  <c r="O17" i="65"/>
  <c r="O16" i="65"/>
  <c r="O15" i="65"/>
  <c r="O14" i="65"/>
  <c r="O13" i="65"/>
  <c r="O12" i="65"/>
  <c r="O11" i="65"/>
  <c r="O10" i="65"/>
  <c r="O9" i="65"/>
  <c r="N21" i="65"/>
  <c r="N20" i="65"/>
  <c r="N19" i="65"/>
  <c r="N18" i="65"/>
  <c r="N17" i="65"/>
  <c r="N16" i="65"/>
  <c r="N15" i="65"/>
  <c r="N14" i="65"/>
  <c r="N13" i="65"/>
  <c r="N12" i="65"/>
  <c r="N11" i="65"/>
  <c r="N10" i="65"/>
  <c r="N9" i="65"/>
  <c r="U21" i="65"/>
  <c r="T21" i="65"/>
  <c r="U20" i="65"/>
  <c r="T20" i="65"/>
  <c r="U19" i="65"/>
  <c r="T19" i="65"/>
  <c r="U18" i="65"/>
  <c r="T18" i="65"/>
  <c r="U17" i="65"/>
  <c r="T17" i="65"/>
  <c r="S21" i="65"/>
  <c r="S20" i="65"/>
  <c r="S19" i="65"/>
  <c r="S18" i="65"/>
  <c r="S17" i="65"/>
  <c r="R21" i="65"/>
  <c r="R20" i="65"/>
  <c r="R19" i="65"/>
  <c r="R18" i="65"/>
  <c r="R17" i="65"/>
  <c r="R16" i="65"/>
  <c r="Q21" i="65"/>
  <c r="Q20" i="65"/>
  <c r="Q19" i="65"/>
  <c r="Q18" i="65"/>
  <c r="Q17" i="65"/>
  <c r="Q16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O21" i="68"/>
  <c r="O20" i="68"/>
  <c r="O19" i="68"/>
  <c r="O18" i="68"/>
  <c r="O17" i="68"/>
  <c r="O16" i="68"/>
  <c r="O15" i="68"/>
  <c r="O14" i="68"/>
  <c r="O13" i="68"/>
  <c r="O12" i="68"/>
  <c r="O11" i="68"/>
  <c r="O10" i="68"/>
  <c r="O9" i="68"/>
  <c r="U21" i="68"/>
  <c r="T21" i="68"/>
  <c r="U20" i="68"/>
  <c r="T20" i="68"/>
  <c r="U19" i="68"/>
  <c r="T19" i="68"/>
  <c r="U18" i="68"/>
  <c r="T18" i="68"/>
  <c r="U17" i="68"/>
  <c r="T17" i="68"/>
  <c r="U16" i="68"/>
  <c r="T16" i="68"/>
  <c r="U15" i="68"/>
  <c r="T15" i="68"/>
  <c r="U14" i="68"/>
  <c r="T14" i="68"/>
  <c r="U13" i="68"/>
  <c r="T13" i="68"/>
  <c r="U12" i="68"/>
  <c r="T12" i="68"/>
  <c r="U11" i="68"/>
  <c r="T11" i="68"/>
  <c r="U10" i="68"/>
  <c r="T10" i="68"/>
  <c r="S21" i="68"/>
  <c r="R21" i="68"/>
  <c r="S20" i="68"/>
  <c r="R20" i="68"/>
  <c r="S19" i="68"/>
  <c r="R19" i="68"/>
  <c r="S18" i="68"/>
  <c r="R18" i="68"/>
  <c r="S17" i="68"/>
  <c r="R17" i="68"/>
  <c r="S16" i="68"/>
  <c r="R16" i="68"/>
  <c r="S15" i="68"/>
  <c r="R15" i="68"/>
  <c r="S14" i="68"/>
  <c r="R14" i="68"/>
  <c r="S13" i="68"/>
  <c r="R13" i="68"/>
  <c r="S12" i="68"/>
  <c r="R12" i="68"/>
  <c r="S11" i="68"/>
  <c r="R11" i="68"/>
  <c r="S10" i="68"/>
  <c r="R10" i="68"/>
  <c r="Q21" i="68"/>
  <c r="P21" i="68"/>
  <c r="Q20" i="68"/>
  <c r="P20" i="68"/>
  <c r="Q19" i="68"/>
  <c r="P19" i="68"/>
  <c r="Q18" i="68"/>
  <c r="P18" i="68"/>
  <c r="Q17" i="68"/>
  <c r="P17" i="68"/>
  <c r="Q16" i="68"/>
  <c r="P16" i="68"/>
  <c r="Q15" i="68"/>
  <c r="P15" i="68"/>
  <c r="Q14" i="68"/>
  <c r="P14" i="68"/>
  <c r="Q13" i="68"/>
  <c r="P13" i="68"/>
  <c r="Q12" i="68"/>
  <c r="P12" i="68"/>
  <c r="Q11" i="68"/>
  <c r="P11" i="68"/>
  <c r="Q10" i="68"/>
  <c r="P10" i="68"/>
  <c r="N21" i="68"/>
  <c r="N20" i="68"/>
  <c r="N19" i="68"/>
  <c r="N18" i="68"/>
  <c r="N17" i="68"/>
  <c r="N16" i="68"/>
  <c r="N15" i="68"/>
  <c r="N14" i="68"/>
  <c r="N13" i="68"/>
  <c r="N12" i="68"/>
  <c r="N11" i="68"/>
  <c r="N10" i="68"/>
  <c r="N9" i="68"/>
  <c r="U9" i="68"/>
  <c r="T9" i="68"/>
  <c r="S9" i="68"/>
  <c r="R9" i="68"/>
  <c r="Q9" i="68"/>
  <c r="P9" i="68"/>
  <c r="Y23" i="60" l="1"/>
  <c r="V19" i="60"/>
  <c r="X19" i="60" s="1"/>
  <c r="V27" i="60"/>
  <c r="Y27" i="60"/>
  <c r="Y24" i="60"/>
  <c r="V21" i="60"/>
  <c r="X21" i="60" s="1"/>
  <c r="V29" i="60"/>
  <c r="X29" i="60" s="1"/>
  <c r="V25" i="60"/>
  <c r="X25" i="60" s="1"/>
  <c r="V22" i="60"/>
  <c r="X22" i="60" s="1"/>
  <c r="V30" i="60"/>
  <c r="Y21" i="60"/>
  <c r="V17" i="60"/>
  <c r="X17" i="60" s="1"/>
  <c r="V23" i="60"/>
  <c r="V31" i="60"/>
  <c r="Y31" i="60" s="1"/>
  <c r="V20" i="60"/>
  <c r="Y20" i="60" s="1"/>
  <c r="V28" i="60"/>
  <c r="Y28" i="60" s="1"/>
  <c r="Y18" i="60"/>
  <c r="Y22" i="60"/>
  <c r="Y26" i="60"/>
  <c r="Y30" i="60"/>
  <c r="X23" i="60"/>
  <c r="X31" i="60"/>
  <c r="X24" i="60"/>
  <c r="X28" i="60"/>
  <c r="X27" i="60"/>
  <c r="X18" i="60"/>
  <c r="X26" i="60"/>
  <c r="X30" i="60"/>
  <c r="V19" i="68"/>
  <c r="X19" i="68" s="1"/>
  <c r="V21" i="68"/>
  <c r="X21" i="68" s="1"/>
  <c r="V17" i="68"/>
  <c r="X17" i="68" s="1"/>
  <c r="V17" i="65"/>
  <c r="X17" i="65" s="1"/>
  <c r="V21" i="65"/>
  <c r="X21" i="65" s="1"/>
  <c r="V18" i="68"/>
  <c r="X18" i="68" s="1"/>
  <c r="V18" i="65"/>
  <c r="X18" i="65" s="1"/>
  <c r="V20" i="65"/>
  <c r="X20" i="65" s="1"/>
  <c r="V19" i="65"/>
  <c r="X19" i="65" s="1"/>
  <c r="V20" i="68"/>
  <c r="X20" i="68" s="1"/>
  <c r="V11" i="68"/>
  <c r="X11" i="68" s="1"/>
  <c r="V12" i="68"/>
  <c r="X12" i="68" s="1"/>
  <c r="V15" i="68"/>
  <c r="X15" i="68" s="1"/>
  <c r="V16" i="68"/>
  <c r="X16" i="68" s="1"/>
  <c r="V13" i="68"/>
  <c r="X13" i="68" s="1"/>
  <c r="V14" i="68"/>
  <c r="X14" i="68" s="1"/>
  <c r="V9" i="68"/>
  <c r="X9" i="68" s="1"/>
  <c r="V10" i="68"/>
  <c r="X10" i="68" s="1"/>
  <c r="U9" i="67"/>
  <c r="T9" i="67"/>
  <c r="S9" i="67"/>
  <c r="R9" i="67"/>
  <c r="Q9" i="67"/>
  <c r="P9" i="67"/>
  <c r="N9" i="67"/>
  <c r="Y29" i="60" l="1"/>
  <c r="Y21" i="65"/>
  <c r="Y19" i="60"/>
  <c r="X20" i="60"/>
  <c r="Y25" i="60"/>
  <c r="Y17" i="60"/>
  <c r="Y20" i="65"/>
  <c r="Y19" i="65"/>
  <c r="Y17" i="65"/>
  <c r="Y18" i="65"/>
  <c r="V9" i="67"/>
  <c r="X9" i="67" s="1"/>
  <c r="U16" i="65"/>
  <c r="T16" i="65"/>
  <c r="S16" i="65"/>
  <c r="V16" i="65" s="1"/>
  <c r="U15" i="65"/>
  <c r="T15" i="65"/>
  <c r="S15" i="65"/>
  <c r="R15" i="65"/>
  <c r="Q15" i="65"/>
  <c r="U14" i="65"/>
  <c r="T14" i="65"/>
  <c r="S14" i="65"/>
  <c r="R14" i="65"/>
  <c r="Q14" i="65"/>
  <c r="U13" i="65"/>
  <c r="T13" i="65"/>
  <c r="S13" i="65"/>
  <c r="R13" i="65"/>
  <c r="Q13" i="65"/>
  <c r="U12" i="65"/>
  <c r="T12" i="65"/>
  <c r="S12" i="65"/>
  <c r="R12" i="65"/>
  <c r="Q12" i="65"/>
  <c r="U11" i="65"/>
  <c r="T11" i="65"/>
  <c r="S11" i="65"/>
  <c r="R11" i="65"/>
  <c r="Q11" i="65"/>
  <c r="U10" i="65"/>
  <c r="T10" i="65"/>
  <c r="S10" i="65"/>
  <c r="R10" i="65"/>
  <c r="Q10" i="65"/>
  <c r="U9" i="65"/>
  <c r="T9" i="65"/>
  <c r="S9" i="65"/>
  <c r="R9" i="65"/>
  <c r="Q9" i="65"/>
  <c r="P9" i="65"/>
  <c r="U9" i="64"/>
  <c r="T9" i="64"/>
  <c r="S9" i="64"/>
  <c r="R9" i="64"/>
  <c r="Q9" i="64"/>
  <c r="P9" i="64"/>
  <c r="U9" i="63"/>
  <c r="T9" i="63"/>
  <c r="Q9" i="63"/>
  <c r="P9" i="63"/>
  <c r="N9" i="63"/>
  <c r="U9" i="62"/>
  <c r="T9" i="62"/>
  <c r="S9" i="62"/>
  <c r="R9" i="62"/>
  <c r="Q9" i="62"/>
  <c r="P9" i="62"/>
  <c r="U9" i="61"/>
  <c r="T9" i="61"/>
  <c r="S9" i="61"/>
  <c r="R9" i="61"/>
  <c r="P9" i="61"/>
  <c r="R16" i="60"/>
  <c r="Q16" i="60"/>
  <c r="V16" i="60" s="1"/>
  <c r="P16" i="60"/>
  <c r="U15" i="60"/>
  <c r="T15" i="60"/>
  <c r="S15" i="60"/>
  <c r="R15" i="60"/>
  <c r="Q15" i="60"/>
  <c r="V15" i="60" s="1"/>
  <c r="P15" i="60"/>
  <c r="U14" i="60"/>
  <c r="T14" i="60"/>
  <c r="S14" i="60"/>
  <c r="R14" i="60"/>
  <c r="Q14" i="60"/>
  <c r="V14" i="60" s="1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V11" i="60" s="1"/>
  <c r="P11" i="60"/>
  <c r="U10" i="60"/>
  <c r="T10" i="60"/>
  <c r="S10" i="60"/>
  <c r="R10" i="60"/>
  <c r="Q10" i="60"/>
  <c r="V10" i="60" s="1"/>
  <c r="P10" i="60"/>
  <c r="U9" i="60"/>
  <c r="T9" i="60"/>
  <c r="S9" i="60"/>
  <c r="R9" i="60"/>
  <c r="Q9" i="60"/>
  <c r="P9" i="60"/>
  <c r="Y14" i="65" l="1"/>
  <c r="Y16" i="65"/>
  <c r="Y10" i="65"/>
  <c r="Y11" i="65"/>
  <c r="Y11" i="60"/>
  <c r="Y14" i="60"/>
  <c r="X16" i="60"/>
  <c r="Y16" i="60"/>
  <c r="V9" i="62"/>
  <c r="X9" i="62" s="1"/>
  <c r="V10" i="65"/>
  <c r="Y15" i="60"/>
  <c r="Y10" i="60"/>
  <c r="Y9" i="63"/>
  <c r="V9" i="61"/>
  <c r="X9" i="61" s="1"/>
  <c r="V14" i="65"/>
  <c r="V9" i="60"/>
  <c r="X9" i="60" s="1"/>
  <c r="X11" i="60"/>
  <c r="V13" i="60"/>
  <c r="X13" i="60" s="1"/>
  <c r="X15" i="60"/>
  <c r="X10" i="60"/>
  <c r="V12" i="60"/>
  <c r="X12" i="60" s="1"/>
  <c r="X14" i="60"/>
  <c r="V9" i="63"/>
  <c r="X9" i="63" s="1"/>
  <c r="X14" i="65"/>
  <c r="X16" i="65"/>
  <c r="X10" i="65"/>
  <c r="V9" i="64"/>
  <c r="X9" i="64" s="1"/>
  <c r="V12" i="65"/>
  <c r="X12" i="65" s="1"/>
  <c r="V13" i="65"/>
  <c r="X13" i="65" s="1"/>
  <c r="V9" i="65"/>
  <c r="X9" i="65" s="1"/>
  <c r="V15" i="65"/>
  <c r="X15" i="65" s="1"/>
  <c r="V11" i="65"/>
  <c r="X11" i="65" s="1"/>
  <c r="U17" i="58"/>
  <c r="T17" i="58"/>
  <c r="S17" i="58"/>
  <c r="R17" i="58"/>
  <c r="Q17" i="58"/>
  <c r="P17" i="58"/>
  <c r="U17" i="57"/>
  <c r="T17" i="57"/>
  <c r="R17" i="57"/>
  <c r="S17" i="57"/>
  <c r="Q17" i="57"/>
  <c r="P17" i="57"/>
  <c r="N9" i="57"/>
  <c r="O17" i="58"/>
  <c r="N17" i="58"/>
  <c r="O16" i="58"/>
  <c r="N16" i="58"/>
  <c r="O15" i="58"/>
  <c r="N15" i="58"/>
  <c r="O14" i="58"/>
  <c r="N14" i="58"/>
  <c r="O13" i="58"/>
  <c r="N13" i="58"/>
  <c r="O12" i="58"/>
  <c r="N12" i="58"/>
  <c r="O11" i="58"/>
  <c r="N11" i="58"/>
  <c r="O10" i="58"/>
  <c r="N10" i="58"/>
  <c r="O9" i="58"/>
  <c r="N9" i="58"/>
  <c r="O17" i="57"/>
  <c r="O16" i="57"/>
  <c r="O15" i="57"/>
  <c r="O14" i="57"/>
  <c r="O13" i="57"/>
  <c r="O12" i="57"/>
  <c r="O11" i="57"/>
  <c r="O10" i="57"/>
  <c r="O9" i="57"/>
  <c r="N17" i="57"/>
  <c r="N16" i="57"/>
  <c r="N15" i="57"/>
  <c r="N14" i="57"/>
  <c r="N13" i="57"/>
  <c r="N12" i="57"/>
  <c r="N11" i="57"/>
  <c r="N10" i="57"/>
  <c r="U16" i="59"/>
  <c r="T16" i="59"/>
  <c r="S16" i="59"/>
  <c r="R16" i="59"/>
  <c r="Q16" i="59"/>
  <c r="V16" i="59" s="1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V12" i="59" s="1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6" i="58"/>
  <c r="T16" i="58"/>
  <c r="S16" i="58"/>
  <c r="R16" i="58"/>
  <c r="Q16" i="58"/>
  <c r="P16" i="58"/>
  <c r="U15" i="58"/>
  <c r="T15" i="58"/>
  <c r="S15" i="58"/>
  <c r="R15" i="58"/>
  <c r="Q15" i="58"/>
  <c r="V15" i="58" s="1"/>
  <c r="P15" i="58"/>
  <c r="U14" i="58"/>
  <c r="T14" i="58"/>
  <c r="S14" i="58"/>
  <c r="R14" i="58"/>
  <c r="Q14" i="58"/>
  <c r="P14" i="58"/>
  <c r="U13" i="58"/>
  <c r="T13" i="58"/>
  <c r="S13" i="58"/>
  <c r="R13" i="58"/>
  <c r="Q13" i="58"/>
  <c r="P13" i="58"/>
  <c r="U12" i="58"/>
  <c r="T12" i="58"/>
  <c r="S12" i="58"/>
  <c r="R12" i="58"/>
  <c r="Q12" i="58"/>
  <c r="P12" i="58"/>
  <c r="U11" i="58"/>
  <c r="T11" i="58"/>
  <c r="S11" i="58"/>
  <c r="R11" i="58"/>
  <c r="Q11" i="58"/>
  <c r="P11" i="58"/>
  <c r="U10" i="58"/>
  <c r="T10" i="58"/>
  <c r="S10" i="58"/>
  <c r="R10" i="58"/>
  <c r="Q10" i="58"/>
  <c r="P10" i="58"/>
  <c r="U9" i="58"/>
  <c r="T9" i="58"/>
  <c r="S9" i="58"/>
  <c r="R9" i="58"/>
  <c r="Q9" i="58"/>
  <c r="P9" i="58"/>
  <c r="V14" i="58" l="1"/>
  <c r="Y13" i="65"/>
  <c r="Y9" i="59"/>
  <c r="Y9" i="64"/>
  <c r="Y12" i="59"/>
  <c r="Y16" i="59"/>
  <c r="Y9" i="61"/>
  <c r="Y12" i="60"/>
  <c r="Y12" i="65"/>
  <c r="Y9" i="60"/>
  <c r="Y15" i="59"/>
  <c r="Y9" i="62"/>
  <c r="Y9" i="65"/>
  <c r="Y15" i="65"/>
  <c r="Y13" i="60"/>
  <c r="V17" i="57"/>
  <c r="V12" i="58"/>
  <c r="V13" i="58"/>
  <c r="V10" i="58"/>
  <c r="X10" i="58" s="1"/>
  <c r="X13" i="58"/>
  <c r="X12" i="58"/>
  <c r="X15" i="58"/>
  <c r="V16" i="58"/>
  <c r="X16" i="58" s="1"/>
  <c r="V11" i="58"/>
  <c r="W11" i="58" s="1"/>
  <c r="V9" i="58"/>
  <c r="W9" i="58" s="1"/>
  <c r="V17" i="58"/>
  <c r="W17" i="58" s="1"/>
  <c r="X14" i="58"/>
  <c r="W15" i="58"/>
  <c r="V9" i="59"/>
  <c r="V13" i="59"/>
  <c r="X13" i="59" s="1"/>
  <c r="W17" i="57"/>
  <c r="W14" i="58"/>
  <c r="W13" i="58"/>
  <c r="X9" i="59"/>
  <c r="V11" i="59"/>
  <c r="X11" i="59" s="1"/>
  <c r="V15" i="59"/>
  <c r="X15" i="59" s="1"/>
  <c r="W12" i="58"/>
  <c r="W16" i="58"/>
  <c r="V10" i="59"/>
  <c r="X10" i="59" s="1"/>
  <c r="X12" i="59"/>
  <c r="V14" i="59"/>
  <c r="X14" i="59" s="1"/>
  <c r="X16" i="59"/>
  <c r="U16" i="57"/>
  <c r="T16" i="57"/>
  <c r="S16" i="57"/>
  <c r="R16" i="57"/>
  <c r="Q16" i="57"/>
  <c r="P16" i="57"/>
  <c r="U15" i="57"/>
  <c r="T15" i="57"/>
  <c r="S15" i="57"/>
  <c r="R15" i="57"/>
  <c r="Q15" i="57"/>
  <c r="P15" i="57"/>
  <c r="U14" i="57"/>
  <c r="T14" i="57"/>
  <c r="S14" i="57"/>
  <c r="R14" i="57"/>
  <c r="Q14" i="57"/>
  <c r="P14" i="57"/>
  <c r="U13" i="57"/>
  <c r="T13" i="57"/>
  <c r="S13" i="57"/>
  <c r="R13" i="57"/>
  <c r="Q13" i="57"/>
  <c r="V13" i="57" s="1"/>
  <c r="P13" i="57"/>
  <c r="U12" i="57"/>
  <c r="T12" i="57"/>
  <c r="S12" i="57"/>
  <c r="R12" i="57"/>
  <c r="Q12" i="57"/>
  <c r="P12" i="57"/>
  <c r="U11" i="57"/>
  <c r="T11" i="57"/>
  <c r="S11" i="57"/>
  <c r="R11" i="57"/>
  <c r="Q11" i="57"/>
  <c r="P11" i="57"/>
  <c r="U10" i="57"/>
  <c r="T10" i="57"/>
  <c r="S10" i="57"/>
  <c r="R10" i="57"/>
  <c r="Q10" i="57"/>
  <c r="V10" i="57" s="1"/>
  <c r="P10" i="57"/>
  <c r="U9" i="57"/>
  <c r="T9" i="57"/>
  <c r="S9" i="57"/>
  <c r="R9" i="57"/>
  <c r="Q9" i="57"/>
  <c r="V9" i="57" s="1"/>
  <c r="P9" i="57"/>
  <c r="W10" i="58" l="1"/>
  <c r="Y11" i="59"/>
  <c r="Y10" i="59"/>
  <c r="Y13" i="59"/>
  <c r="V15" i="57"/>
  <c r="W15" i="57" s="1"/>
  <c r="V14" i="57"/>
  <c r="W14" i="57" s="1"/>
  <c r="Y14" i="59"/>
  <c r="V12" i="57"/>
  <c r="W12" i="57" s="1"/>
  <c r="V16" i="57"/>
  <c r="V11" i="57"/>
  <c r="X11" i="58"/>
  <c r="X9" i="58"/>
  <c r="X17" i="58"/>
  <c r="W13" i="57"/>
  <c r="W11" i="57"/>
  <c r="W16" i="57"/>
  <c r="W9" i="57"/>
  <c r="W10" i="5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06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전기저항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제벡계수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열전도도도</t>
        </r>
        <r>
          <rPr>
            <b/>
            <sz val="10"/>
            <color indexed="81"/>
            <rFont val="Tahoma"/>
            <family val="2"/>
          </rPr>
          <t>,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개수가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다르기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때문에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의미가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0A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전기저항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제벡계수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열전도도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로그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스케일</t>
        </r>
        <r>
          <rPr>
            <b/>
            <sz val="10"/>
            <color indexed="81"/>
            <rFont val="Tahoma"/>
            <family val="2"/>
          </rPr>
          <t>)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각각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달라서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얻는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크게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의미없음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V8" authorId="0" shapeId="0" xr:uid="{00000000-0006-0000-1700-000001000000}">
      <text>
        <r>
          <rPr>
            <b/>
            <sz val="10"/>
            <color indexed="81"/>
            <rFont val="Tahoma"/>
            <family val="2"/>
          </rPr>
          <t>S.Park:
thermal conductivity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나머지</t>
        </r>
        <r>
          <rPr>
            <b/>
            <sz val="10"/>
            <color indexed="81"/>
            <rFont val="Tahoma"/>
            <family val="2"/>
          </rPr>
          <t xml:space="preserve"> 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다르기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때문에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일치하지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않음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U7" authorId="0" shapeId="0" xr:uid="{00000000-0006-0000-2100-000001000000}">
      <text>
        <r>
          <rPr>
            <b/>
            <sz val="10"/>
            <color indexed="81"/>
            <rFont val="Tahoma"/>
            <family val="2"/>
          </rPr>
          <t>S.Park:
thermal conductivity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나머지</t>
        </r>
        <r>
          <rPr>
            <b/>
            <sz val="10"/>
            <color indexed="81"/>
            <rFont val="Tahoma"/>
            <family val="2"/>
          </rPr>
          <t xml:space="preserve"> 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달라서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불가능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S.Park</author>
  </authors>
  <commentList>
    <comment ref="X8" authorId="0" shapeId="0" xr:uid="{00000000-0006-0000-3100-00000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측정온도가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일치하기도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하지만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전기전도도</t>
        </r>
        <r>
          <rPr>
            <b/>
            <sz val="10"/>
            <color indexed="81"/>
            <rFont val="Tahoma"/>
            <family val="2"/>
          </rPr>
          <t>+</t>
        </r>
        <r>
          <rPr>
            <b/>
            <sz val="10"/>
            <color indexed="81"/>
            <rFont val="돋움"/>
            <family val="3"/>
            <charset val="129"/>
          </rPr>
          <t>제벡계수의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측정온도와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열전도도</t>
        </r>
        <r>
          <rPr>
            <b/>
            <sz val="10"/>
            <color indexed="81"/>
            <rFont val="Tahoma"/>
            <family val="2"/>
          </rPr>
          <t>+zT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약</t>
        </r>
        <r>
          <rPr>
            <b/>
            <sz val="10"/>
            <color indexed="81"/>
            <rFont val="Tahoma"/>
            <family val="2"/>
          </rPr>
          <t xml:space="preserve"> 7~10</t>
        </r>
        <r>
          <rPr>
            <b/>
            <sz val="10"/>
            <color indexed="81"/>
            <rFont val="돋움"/>
            <family val="3"/>
            <charset val="129"/>
          </rPr>
          <t>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정도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차이남</t>
        </r>
        <r>
          <rPr>
            <b/>
            <sz val="10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<sst xmlns="http://schemas.openxmlformats.org/spreadsheetml/2006/main" count="2070" uniqueCount="78">
  <si>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</si>
  <si>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</si>
  <si>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</si>
  <si>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</si>
  <si>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</si>
  <si>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</si>
  <si>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</si>
  <si>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</si>
  <si>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</si>
  <si>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</si>
  <si>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</si>
  <si>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</si>
  <si>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</si>
  <si>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</si>
  <si>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</si>
  <si>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[10^4S/cm]</t>
    <phoneticPr fontId="1" type="noConversion"/>
  </si>
  <si>
    <t>2.0221809339790306,</t>
  </si>
  <si>
    <t>2.4584533109324966,</t>
  </si>
  <si>
    <t>2.871580810426779,</t>
  </si>
  <si>
    <t>3.309613853227044,</t>
  </si>
  <si>
    <t>3.951975123582593,</t>
  </si>
  <si>
    <t>4.8029657723624535,</t>
  </si>
  <si>
    <t>5.83694567294175,</t>
  </si>
  <si>
    <t>6.93757180773,</t>
  </si>
  <si>
    <t>8.244886750121927,</t>
  </si>
  <si>
    <t>9.75519905184245,</t>
  </si>
  <si>
    <t>11.643963652500661,</t>
  </si>
  <si>
    <t>13.898219616148175,</t>
  </si>
  <si>
    <t>16.58646100283817,</t>
  </si>
  <si>
    <t>19.794380633430627,</t>
  </si>
  <si>
    <t>23.62099670257211,</t>
  </si>
  <si>
    <t>28.433865324786776,</t>
  </si>
  <si>
    <t>33.77606494912116,</t>
  </si>
  <si>
    <t>39.94268979532396,</t>
  </si>
  <si>
    <t>47.44648892158506,</t>
  </si>
  <si>
    <t>56.60878858957901,</t>
  </si>
  <si>
    <t>67.5433773475583,</t>
  </si>
  <si>
    <t>80.5948313807547,</t>
  </si>
  <si>
    <t>95.32333195849542,</t>
  </si>
  <si>
    <t>113.74105598634509,</t>
  </si>
  <si>
    <t>136.3184638207736,</t>
  </si>
  <si>
    <t>164.10833022858444,</t>
  </si>
  <si>
    <t>198.4268549572925,</t>
  </si>
  <si>
    <t>236.7655384593422,</t>
  </si>
  <si>
    <t>278.79075930923176,</t>
  </si>
  <si>
    <t>319.6894620510574,</t>
  </si>
  <si>
    <t>352.31351354845657,</t>
  </si>
  <si>
    <t>[μOhm m]</t>
    <phoneticPr fontId="1" type="noConversion"/>
  </si>
  <si>
    <t>[10^4S/m]</t>
    <phoneticPr fontId="1" type="noConversion"/>
  </si>
  <si>
    <t>[10^3S/cm]</t>
    <phoneticPr fontId="1" type="noConversion"/>
  </si>
  <si>
    <t>[S/cm]</t>
    <phoneticPr fontId="1" type="noConversion"/>
  </si>
  <si>
    <t>[10^4S/m]</t>
    <phoneticPr fontId="1" type="noConversion"/>
  </si>
  <si>
    <t>[10^4S/m]</t>
    <phoneticPr fontId="1" type="noConversion"/>
  </si>
  <si>
    <t>ZT_calc</t>
    <phoneticPr fontId="1" type="noConversion"/>
  </si>
  <si>
    <t>ZT - ZT_calc</t>
    <phoneticPr fontId="1" type="noConversion"/>
  </si>
  <si>
    <t>[mOhm cm]</t>
    <phoneticPr fontId="1" type="noConversion"/>
  </si>
  <si>
    <t>[S/cm]</t>
    <phoneticPr fontId="1" type="noConversion"/>
  </si>
  <si>
    <t>[S/cm]</t>
    <phoneticPr fontId="1" type="noConversion"/>
  </si>
  <si>
    <t>[S/m]</t>
    <phoneticPr fontId="1" type="noConversion"/>
  </si>
  <si>
    <t>TC_lat</t>
    <phoneticPr fontId="1" type="noConversion"/>
  </si>
  <si>
    <t>[S/m]</t>
    <phoneticPr fontId="1" type="noConversion"/>
  </si>
  <si>
    <t>[S/cm]</t>
    <phoneticPr fontId="1" type="noConversion"/>
  </si>
  <si>
    <t>[S/cm]</t>
    <phoneticPr fontId="1" type="noConversion"/>
  </si>
  <si>
    <t>[10^2S/cm]</t>
    <phoneticPr fontId="1" type="noConversion"/>
  </si>
  <si>
    <t>[mOhm cm]</t>
    <phoneticPr fontId="1" type="noConversion"/>
  </si>
  <si>
    <t>[S/m]</t>
    <phoneticPr fontId="1" type="noConversion"/>
  </si>
  <si>
    <t>[S/m]</t>
    <phoneticPr fontId="1" type="noConversion"/>
  </si>
  <si>
    <t>[S/cm]</t>
    <phoneticPr fontId="1" type="noConversion"/>
  </si>
  <si>
    <t>[10^3S/cm]</t>
    <phoneticPr fontId="1" type="noConversion"/>
  </si>
  <si>
    <t>[10^3S/m]</t>
    <phoneticPr fontId="1" type="noConversion"/>
  </si>
  <si>
    <t>[10^-5Ohm m]</t>
    <phoneticPr fontId="1" type="noConversion"/>
  </si>
  <si>
    <t>[S/m]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</si>
  <si>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</si>
  <si>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alpha</t>
    <phoneticPr fontId="1" type="noConversion"/>
  </si>
  <si>
    <t>sigma</t>
    <phoneticPr fontId="1" type="noConversion"/>
  </si>
  <si>
    <t>kappa</t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</si>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</sst>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_ "/>
    <numFmt numFmtId="177" formatCode="0.00_ "/>
    <numFmt numFmtId="178" formatCode="0.0000E+00"/>
    <numFmt numFmtId="179" formatCode="0.0_ "/>
    <numFmt numFmtId="180" formatCode="0.00000_ "/>
    <numFmt numFmtId="181" formatCode="0.00_);[Red]\(0.00\)"/>
    <numFmt numFmtId="182" formatCode="0.000"/>
    <numFmt numFmtId="183" formatCode="0.000_ "/>
    <numFmt numFmtId="184" formatCode="0.0000000_ "/>
    <numFmt numFmtId="185" formatCode="0.0000"/>
    <numFmt numFmtId="186" formatCode="0.0%"/>
    <numFmt numFmtId="187" formatCode="0.000%"/>
    <numFmt numFmtId="188" formatCode="0.00000000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178" fontId="0" fillId="0" borderId="2" xfId="0" applyNumberFormat="1" applyBorder="1">
      <alignment vertical="center"/>
    </xf>
    <xf numFmtId="180" fontId="0" fillId="0" borderId="7" xfId="0" applyNumberFormat="1" applyBorder="1">
      <alignment vertical="center"/>
    </xf>
    <xf numFmtId="181" fontId="0" fillId="2" borderId="2" xfId="0" applyNumberFormat="1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9" xfId="0" applyNumberFormat="1" applyBorder="1">
      <alignment vertical="center"/>
    </xf>
    <xf numFmtId="2" fontId="0" fillId="2" borderId="2" xfId="0" applyNumberFormat="1" applyFill="1" applyBorder="1">
      <alignment vertical="center"/>
    </xf>
    <xf numFmtId="2" fontId="0" fillId="0" borderId="2" xfId="0" applyNumberFormat="1" applyBorder="1">
      <alignment vertical="center"/>
    </xf>
    <xf numFmtId="2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5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77" fontId="0" fillId="2" borderId="2" xfId="0" applyNumberFormat="1" applyFill="1" applyBorder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17" xfId="0" applyBorder="1">
      <alignment vertical="center"/>
    </xf>
    <xf numFmtId="178" fontId="0" fillId="0" borderId="0" xfId="0" applyNumberFormat="1">
      <alignment vertical="center"/>
    </xf>
    <xf numFmtId="184" fontId="0" fillId="0" borderId="1" xfId="0" applyNumberFormat="1" applyBorder="1">
      <alignment vertical="center"/>
    </xf>
    <xf numFmtId="2" fontId="0" fillId="0" borderId="10" xfId="0" applyNumberFormat="1" applyBorder="1">
      <alignment vertical="center"/>
    </xf>
    <xf numFmtId="184" fontId="0" fillId="0" borderId="10" xfId="0" applyNumberFormat="1" applyBorder="1">
      <alignment vertical="center"/>
    </xf>
    <xf numFmtId="184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85" fontId="0" fillId="2" borderId="1" xfId="0" applyNumberFormat="1" applyFill="1" applyBorder="1">
      <alignment vertical="center"/>
    </xf>
    <xf numFmtId="2" fontId="0" fillId="0" borderId="14" xfId="0" applyNumberFormat="1" applyBorder="1">
      <alignment vertical="center"/>
    </xf>
    <xf numFmtId="2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84" fontId="0" fillId="0" borderId="18" xfId="0" applyNumberFormat="1" applyBorder="1">
      <alignment vertical="center"/>
    </xf>
    <xf numFmtId="0" fontId="6" fillId="0" borderId="1" xfId="0" applyFont="1" applyBorder="1">
      <alignment vertical="center"/>
    </xf>
    <xf numFmtId="18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82" fontId="6" fillId="0" borderId="0" xfId="0" applyNumberFormat="1" applyFont="1">
      <alignment vertical="center"/>
    </xf>
    <xf numFmtId="10" fontId="6" fillId="0" borderId="0" xfId="1" applyNumberFormat="1" applyFont="1">
      <alignment vertical="center"/>
    </xf>
    <xf numFmtId="187" fontId="0" fillId="0" borderId="0" xfId="1" applyNumberFormat="1" applyFont="1">
      <alignment vertical="center"/>
    </xf>
    <xf numFmtId="0" fontId="0" fillId="4" borderId="1" xfId="0" applyFill="1" applyBorder="1">
      <alignment vertical="center"/>
    </xf>
    <xf numFmtId="0" fontId="6" fillId="4" borderId="1" xfId="0" applyFont="1" applyFill="1" applyBorder="1">
      <alignment vertical="center"/>
    </xf>
    <xf numFmtId="0" fontId="0" fillId="3" borderId="1" xfId="0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4" borderId="0" xfId="0" applyNumberFormat="1" applyFill="1">
      <alignment vertical="center"/>
    </xf>
    <xf numFmtId="10" fontId="0" fillId="0" borderId="0" xfId="1" applyNumberFormat="1" applyFont="1" applyFill="1" applyBorder="1">
      <alignment vertical="center"/>
    </xf>
    <xf numFmtId="18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'#00351'!$J$9:$J$17</c:f>
              <c:numCache>
                <c:formatCode>General</c:formatCode>
                <c:ptCount val="9"/>
                <c:pt idx="0">
                  <c:v>310.28037383177502</c:v>
                </c:pt>
                <c:pt idx="1">
                  <c:v>336.682242990654</c:v>
                </c:pt>
                <c:pt idx="2">
                  <c:v>364.95327102803702</c:v>
                </c:pt>
                <c:pt idx="3">
                  <c:v>393.92523364485902</c:v>
                </c:pt>
                <c:pt idx="4">
                  <c:v>423.130841121495</c:v>
                </c:pt>
                <c:pt idx="5">
                  <c:v>452.33644859813</c:v>
                </c:pt>
                <c:pt idx="6">
                  <c:v>481.77570093457899</c:v>
                </c:pt>
                <c:pt idx="7">
                  <c:v>511.21495327102798</c:v>
                </c:pt>
                <c:pt idx="8">
                  <c:v>540.654205607476</c:v>
                </c:pt>
              </c:numCache>
            </c:numRef>
          </c:xVal>
          <c:yVal>
            <c:numRef>
              <c:f>'#00351'!$K$9:$K$17</c:f>
              <c:numCache>
                <c:formatCode>General</c:formatCode>
                <c:ptCount val="9"/>
                <c:pt idx="0">
                  <c:v>0.67395896698556601</c:v>
                </c:pt>
                <c:pt idx="1">
                  <c:v>0.75112813139412604</c:v>
                </c:pt>
                <c:pt idx="2">
                  <c:v>0.81580489962948599</c:v>
                </c:pt>
                <c:pt idx="3">
                  <c:v>0.84672897196261598</c:v>
                </c:pt>
                <c:pt idx="4">
                  <c:v>0.89362108057291301</c:v>
                </c:pt>
                <c:pt idx="5">
                  <c:v>1.0345960294198899</c:v>
                </c:pt>
                <c:pt idx="6">
                  <c:v>1.0797046950174101</c:v>
                </c:pt>
                <c:pt idx="7">
                  <c:v>1.1194879168279499</c:v>
                </c:pt>
                <c:pt idx="8">
                  <c:v>1.15927113863849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8-43D7-887D-41C71E5D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75103"/>
        <c:axId val="1572272703"/>
      </c:scatterChart>
      <c:valAx>
        <c:axId val="15722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272703"/>
        <c:crosses val="autoZero"/>
        <c:crossBetween val="midCat"/>
      </c:valAx>
      <c:valAx>
        <c:axId val="15722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27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465043</xdr:colOff>
      <xdr:row>20</xdr:row>
      <xdr:rowOff>71157</xdr:rowOff>
    </xdr:from>
    <xdr:to>
      <xdr:col>12</xdr:col>
      <xdr:colOff>252131</xdr:colOff>
      <xdr:row>33</xdr:row>
      <xdr:rowOff>46504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32346C-4B90-DB4B-3D6F-8793C6CE8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58"/>
  <sheetViews>
    <sheetView tabSelected="1" topLeftCell="A2" zoomScale="85" zoomScaleNormal="85" workbookViewId="0">
      <selection activeCell="S26" sqref="S26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6" max="16" width="8.75" bestFit="1" customWidth="1"/>
    <col min="17" max="17" width="10.5" style="14" customWidth="1"/>
    <col min="18" max="18" width="8.75" bestFit="1" customWidth="1"/>
    <col min="19" max="19" width="8.75" style="20" bestFit="1" customWidth="1"/>
    <col min="20" max="20" width="8.75" bestFit="1" customWidth="1"/>
    <col min="21" max="21" width="8.75" style="20" bestFit="1" customWidth="1"/>
    <col min="22" max="22" width="7" bestFit="1" customWidth="1"/>
    <col min="23" max="23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8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ht="17.25" thickBot="1" x14ac:dyDescent="0.65">
      <c r="B8" s="9" t="s">
        <v>4</v>
      </c>
      <c r="C8" s="10" t="s">
        <v>15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W8" t="s">
        <v>54</v>
      </c>
    </row>
    <row r="9" spans="1:24" x14ac:dyDescent="0.6">
      <c r="B9" s="3">
        <v>311.15070757153097</v>
      </c>
      <c r="C9" s="4">
        <v>4.9644148331783899</v>
      </c>
      <c r="D9" s="3"/>
      <c r="E9" s="4"/>
      <c r="F9" s="3">
        <v>310.17562675961898</v>
      </c>
      <c r="G9" s="4">
        <v>213.79962844502299</v>
      </c>
      <c r="H9" s="3">
        <v>309.813084112149</v>
      </c>
      <c r="I9" s="4">
        <v>1.0399766355140101</v>
      </c>
      <c r="J9" s="3">
        <v>310.28037383177502</v>
      </c>
      <c r="K9" s="4">
        <v>0.67395896698556601</v>
      </c>
      <c r="N9" s="33">
        <f>B9</f>
        <v>311.15070757153097</v>
      </c>
      <c r="O9" s="34">
        <f>C9*10000</f>
        <v>49644.148331783901</v>
      </c>
      <c r="P9" s="33">
        <f>F9</f>
        <v>310.17562675961898</v>
      </c>
      <c r="Q9" s="4">
        <f>G9*0.000001</f>
        <v>2.1379962844502297E-4</v>
      </c>
      <c r="R9" s="33">
        <f>H9</f>
        <v>309.813084112149</v>
      </c>
      <c r="S9" s="34">
        <f>I9</f>
        <v>1.0399766355140101</v>
      </c>
      <c r="T9" s="33">
        <f>J9</f>
        <v>310.28037383177502</v>
      </c>
      <c r="U9" s="34">
        <f>K9</f>
        <v>0.67395896698556601</v>
      </c>
      <c r="V9" s="35">
        <f>(O9*(Q9^2)/S9)*T9</f>
        <v>0.67703743178501274</v>
      </c>
      <c r="W9" s="51">
        <f>U9-V9</f>
        <v>-3.078464799446734E-3</v>
      </c>
      <c r="X9" s="66">
        <f>U9/V9-1</f>
        <v>-4.5469639563803232E-3</v>
      </c>
    </row>
    <row r="10" spans="1:24" x14ac:dyDescent="0.6">
      <c r="B10" s="3">
        <v>337.33343662844698</v>
      </c>
      <c r="C10" s="4">
        <v>4.8266191509141603</v>
      </c>
      <c r="D10" s="3"/>
      <c r="E10" s="4"/>
      <c r="F10" s="3">
        <v>336.84331488326598</v>
      </c>
      <c r="G10" s="4">
        <v>219.32009269722101</v>
      </c>
      <c r="H10" s="3">
        <v>336.44859813084099</v>
      </c>
      <c r="I10" s="4">
        <v>1.0323785046728899</v>
      </c>
      <c r="J10" s="3">
        <v>336.682242990654</v>
      </c>
      <c r="K10" s="4">
        <v>0.75112813139412604</v>
      </c>
      <c r="N10" s="33">
        <f t="shared" ref="N10:N17" si="0">B10</f>
        <v>337.33343662844698</v>
      </c>
      <c r="O10" s="34">
        <f t="shared" ref="O10:O17" si="1">C10*10000</f>
        <v>48266.191509141601</v>
      </c>
      <c r="P10" s="33">
        <f t="shared" ref="P10:P16" si="2">F10</f>
        <v>336.84331488326598</v>
      </c>
      <c r="Q10" s="4">
        <f t="shared" ref="Q10:Q16" si="3">G10*0.000001</f>
        <v>2.19320092697221E-4</v>
      </c>
      <c r="R10" s="33">
        <f t="shared" ref="R10:U16" si="4">H10</f>
        <v>336.44859813084099</v>
      </c>
      <c r="S10" s="34">
        <f t="shared" si="4"/>
        <v>1.0323785046728899</v>
      </c>
      <c r="T10" s="33">
        <f t="shared" si="4"/>
        <v>336.682242990654</v>
      </c>
      <c r="U10" s="34">
        <f t="shared" si="4"/>
        <v>0.75112813139412604</v>
      </c>
      <c r="V10" s="35">
        <f t="shared" ref="V10:V17" si="5">(O10*(Q10^2)/S10)*T10</f>
        <v>0.75714861390652677</v>
      </c>
      <c r="W10" s="51">
        <f t="shared" ref="W10:W17" si="6">U10-V10</f>
        <v>-6.0204825124007266E-3</v>
      </c>
      <c r="X10" s="66">
        <f t="shared" ref="X10:X17" si="7">U10/V10-1</f>
        <v>-7.9515202191785539E-3</v>
      </c>
    </row>
    <row r="11" spans="1:24" x14ac:dyDescent="0.6">
      <c r="B11" s="2">
        <v>365.76283441793203</v>
      </c>
      <c r="C11" s="1">
        <v>4.6257618014667896</v>
      </c>
      <c r="D11" s="2"/>
      <c r="E11" s="1"/>
      <c r="F11" s="2">
        <v>365.264397755348</v>
      </c>
      <c r="G11" s="1">
        <v>226.06247486258201</v>
      </c>
      <c r="H11" s="2">
        <v>364.71962616822401</v>
      </c>
      <c r="I11" s="1">
        <v>1.04568224299065</v>
      </c>
      <c r="J11" s="2">
        <v>364.95327102803702</v>
      </c>
      <c r="K11" s="1">
        <v>0.81580489962948599</v>
      </c>
      <c r="N11" s="33">
        <f t="shared" si="0"/>
        <v>365.76283441793203</v>
      </c>
      <c r="O11" s="34">
        <f t="shared" si="1"/>
        <v>46257.618014667896</v>
      </c>
      <c r="P11" s="33">
        <f t="shared" si="2"/>
        <v>365.264397755348</v>
      </c>
      <c r="Q11" s="4">
        <f t="shared" si="3"/>
        <v>2.26062474862582E-4</v>
      </c>
      <c r="R11" s="33">
        <f t="shared" si="4"/>
        <v>364.71962616822401</v>
      </c>
      <c r="S11" s="34">
        <f t="shared" si="4"/>
        <v>1.04568224299065</v>
      </c>
      <c r="T11" s="33">
        <f t="shared" si="4"/>
        <v>364.95327102803702</v>
      </c>
      <c r="U11" s="34">
        <f t="shared" si="4"/>
        <v>0.81580489962948599</v>
      </c>
      <c r="V11" s="35">
        <f t="shared" si="5"/>
        <v>0.82504521228140604</v>
      </c>
      <c r="W11" s="51">
        <f t="shared" si="6"/>
        <v>-9.2403126519200462E-3</v>
      </c>
      <c r="X11" s="66">
        <f t="shared" si="7"/>
        <v>-1.1199765193920519E-2</v>
      </c>
    </row>
    <row r="12" spans="1:24" x14ac:dyDescent="0.6">
      <c r="B12" s="2">
        <v>394.78617911372697</v>
      </c>
      <c r="C12" s="1">
        <v>4.3622559652928397</v>
      </c>
      <c r="D12" s="2"/>
      <c r="E12" s="1"/>
      <c r="F12" s="2">
        <v>394.54063164346002</v>
      </c>
      <c r="G12" s="1">
        <v>229.46852316472899</v>
      </c>
      <c r="H12" s="2">
        <v>393.69158878504601</v>
      </c>
      <c r="I12" s="1">
        <v>1.0649439252336399</v>
      </c>
      <c r="J12" s="2">
        <v>393.92523364485902</v>
      </c>
      <c r="K12" s="1">
        <v>0.84672897196261598</v>
      </c>
      <c r="N12" s="33">
        <f t="shared" si="0"/>
        <v>394.78617911372697</v>
      </c>
      <c r="O12" s="34">
        <f t="shared" si="1"/>
        <v>43622.559652928394</v>
      </c>
      <c r="P12" s="33">
        <f t="shared" si="2"/>
        <v>394.54063164346002</v>
      </c>
      <c r="Q12" s="4">
        <f t="shared" si="3"/>
        <v>2.2946852316472899E-4</v>
      </c>
      <c r="R12" s="33">
        <f t="shared" si="4"/>
        <v>393.69158878504601</v>
      </c>
      <c r="S12" s="34">
        <f t="shared" si="4"/>
        <v>1.0649439252336399</v>
      </c>
      <c r="T12" s="33">
        <f t="shared" si="4"/>
        <v>393.92523364485902</v>
      </c>
      <c r="U12" s="34">
        <f t="shared" si="4"/>
        <v>0.84672897196261598</v>
      </c>
      <c r="V12" s="35">
        <f t="shared" si="5"/>
        <v>0.84965857950055323</v>
      </c>
      <c r="W12" s="51">
        <f t="shared" si="6"/>
        <v>-2.929607537937251E-3</v>
      </c>
      <c r="X12" s="66">
        <f t="shared" si="7"/>
        <v>-3.4479820584631948E-3</v>
      </c>
    </row>
    <row r="13" spans="1:24" x14ac:dyDescent="0.6">
      <c r="B13" s="2">
        <v>424.45253589505199</v>
      </c>
      <c r="C13" s="1">
        <v>5.6548393760975104</v>
      </c>
      <c r="D13" s="2"/>
      <c r="E13" s="1"/>
      <c r="F13" s="2">
        <v>423.64162181832103</v>
      </c>
      <c r="G13" s="1">
        <v>200.76992319920299</v>
      </c>
      <c r="H13" s="2">
        <v>423.130841121495</v>
      </c>
      <c r="I13" s="1">
        <v>1.0751775700934501</v>
      </c>
      <c r="J13" s="2">
        <v>423.130841121495</v>
      </c>
      <c r="K13" s="1">
        <v>0.89362108057291301</v>
      </c>
      <c r="N13" s="33">
        <f t="shared" si="0"/>
        <v>424.45253589505199</v>
      </c>
      <c r="O13" s="34">
        <f t="shared" si="1"/>
        <v>56548.393760975101</v>
      </c>
      <c r="P13" s="33">
        <f t="shared" si="2"/>
        <v>423.64162181832103</v>
      </c>
      <c r="Q13" s="4">
        <f t="shared" si="3"/>
        <v>2.0076992319920299E-4</v>
      </c>
      <c r="R13" s="33">
        <f t="shared" si="4"/>
        <v>423.130841121495</v>
      </c>
      <c r="S13" s="34">
        <f t="shared" si="4"/>
        <v>1.0751775700934501</v>
      </c>
      <c r="T13" s="33">
        <f t="shared" si="4"/>
        <v>423.130841121495</v>
      </c>
      <c r="U13" s="34">
        <f t="shared" si="4"/>
        <v>0.89362108057291301</v>
      </c>
      <c r="V13" s="35">
        <f t="shared" si="5"/>
        <v>0.89704052791341793</v>
      </c>
      <c r="W13" s="51">
        <f t="shared" si="6"/>
        <v>-3.4194473405049219E-3</v>
      </c>
      <c r="X13" s="66">
        <f t="shared" si="7"/>
        <v>-3.8119206815090401E-3</v>
      </c>
    </row>
    <row r="14" spans="1:24" x14ac:dyDescent="0.6">
      <c r="B14" s="2">
        <v>453.27445511827199</v>
      </c>
      <c r="C14" s="1">
        <v>5.4038838962917</v>
      </c>
      <c r="D14" s="2"/>
      <c r="E14" s="1"/>
      <c r="F14" s="2">
        <v>453.18311531610902</v>
      </c>
      <c r="G14" s="1">
        <v>212.77153199394701</v>
      </c>
      <c r="H14" s="2">
        <v>452.33644859813</v>
      </c>
      <c r="I14" s="1">
        <v>1.0644252336448501</v>
      </c>
      <c r="J14" s="2">
        <v>452.33644859813</v>
      </c>
      <c r="K14" s="1">
        <v>1.0345960294198899</v>
      </c>
      <c r="N14" s="33">
        <f t="shared" si="0"/>
        <v>453.27445511827199</v>
      </c>
      <c r="O14" s="34">
        <f t="shared" si="1"/>
        <v>54038.838962916998</v>
      </c>
      <c r="P14" s="33">
        <f t="shared" si="2"/>
        <v>453.18311531610902</v>
      </c>
      <c r="Q14" s="4">
        <f t="shared" si="3"/>
        <v>2.12771531993947E-4</v>
      </c>
      <c r="R14" s="33">
        <f t="shared" si="4"/>
        <v>452.33644859813</v>
      </c>
      <c r="S14" s="34">
        <f t="shared" si="4"/>
        <v>1.0644252336448501</v>
      </c>
      <c r="T14" s="33">
        <f t="shared" si="4"/>
        <v>452.33644859813</v>
      </c>
      <c r="U14" s="34">
        <f t="shared" si="4"/>
        <v>1.0345960294198899</v>
      </c>
      <c r="V14" s="35">
        <f t="shared" si="5"/>
        <v>1.0396316037273632</v>
      </c>
      <c r="W14" s="51">
        <f t="shared" si="6"/>
        <v>-5.0355743074732562E-3</v>
      </c>
      <c r="X14" s="66">
        <f t="shared" si="7"/>
        <v>-4.843614112363781E-3</v>
      </c>
    </row>
    <row r="15" spans="1:24" x14ac:dyDescent="0.6">
      <c r="B15" s="2">
        <v>483.08284268154102</v>
      </c>
      <c r="C15" s="1">
        <v>5.0401817994008802</v>
      </c>
      <c r="D15" s="2"/>
      <c r="E15" s="1"/>
      <c r="F15" s="2">
        <v>482.90751345450298</v>
      </c>
      <c r="G15" s="1">
        <v>218.28127094784799</v>
      </c>
      <c r="H15" s="2">
        <v>481.77570093457899</v>
      </c>
      <c r="I15" s="1">
        <v>1.0656588785046699</v>
      </c>
      <c r="J15" s="2">
        <v>481.77570093457899</v>
      </c>
      <c r="K15" s="1">
        <v>1.0797046950174101</v>
      </c>
      <c r="N15" s="33">
        <f t="shared" si="0"/>
        <v>483.08284268154102</v>
      </c>
      <c r="O15" s="34">
        <f t="shared" si="1"/>
        <v>50401.817994008801</v>
      </c>
      <c r="P15" s="33">
        <f t="shared" si="2"/>
        <v>482.90751345450298</v>
      </c>
      <c r="Q15" s="4">
        <f t="shared" si="3"/>
        <v>2.1828127094784797E-4</v>
      </c>
      <c r="R15" s="33">
        <f t="shared" si="4"/>
        <v>481.77570093457899</v>
      </c>
      <c r="S15" s="34">
        <f t="shared" si="4"/>
        <v>1.0656588785046699</v>
      </c>
      <c r="T15" s="33">
        <f t="shared" si="4"/>
        <v>481.77570093457899</v>
      </c>
      <c r="U15" s="34">
        <f t="shared" si="4"/>
        <v>1.0797046950174101</v>
      </c>
      <c r="V15" s="35">
        <f t="shared" si="5"/>
        <v>1.0856899900063477</v>
      </c>
      <c r="W15" s="51">
        <f t="shared" si="6"/>
        <v>-5.9852949889376283E-3</v>
      </c>
      <c r="X15" s="66">
        <f t="shared" si="7"/>
        <v>-5.5128950658397402E-3</v>
      </c>
    </row>
    <row r="16" spans="1:24" x14ac:dyDescent="0.6">
      <c r="B16" s="2">
        <v>512.48837929965896</v>
      </c>
      <c r="C16" s="1">
        <v>4.7015804152463501</v>
      </c>
      <c r="D16" s="2"/>
      <c r="E16" s="1"/>
      <c r="F16" s="2">
        <v>512.62425066554295</v>
      </c>
      <c r="G16" s="1">
        <v>222.38752801026499</v>
      </c>
      <c r="H16" s="2">
        <v>511.21495327102798</v>
      </c>
      <c r="I16" s="1">
        <v>1.0593925233644801</v>
      </c>
      <c r="J16" s="2">
        <v>511.21495327102798</v>
      </c>
      <c r="K16" s="1">
        <v>1.1194879168279499</v>
      </c>
      <c r="N16" s="33">
        <f t="shared" si="0"/>
        <v>512.48837929965896</v>
      </c>
      <c r="O16" s="34">
        <f t="shared" si="1"/>
        <v>47015.804152463497</v>
      </c>
      <c r="P16" s="33">
        <f t="shared" si="2"/>
        <v>512.62425066554295</v>
      </c>
      <c r="Q16" s="4">
        <f t="shared" si="3"/>
        <v>2.2238752801026498E-4</v>
      </c>
      <c r="R16" s="33">
        <f t="shared" si="4"/>
        <v>511.21495327102798</v>
      </c>
      <c r="S16" s="34">
        <f t="shared" si="4"/>
        <v>1.0593925233644801</v>
      </c>
      <c r="T16" s="33">
        <f t="shared" si="4"/>
        <v>511.21495327102798</v>
      </c>
      <c r="U16" s="34">
        <f t="shared" si="4"/>
        <v>1.1194879168279499</v>
      </c>
      <c r="V16" s="35">
        <f t="shared" si="5"/>
        <v>1.1220478255961099</v>
      </c>
      <c r="W16" s="51">
        <f t="shared" si="6"/>
        <v>-2.5599087681600352E-3</v>
      </c>
      <c r="X16" s="66">
        <f t="shared" si="7"/>
        <v>-2.2814613689038366E-3</v>
      </c>
    </row>
    <row r="17" spans="2:24" x14ac:dyDescent="0.6">
      <c r="B17" s="2">
        <v>541.89908067348404</v>
      </c>
      <c r="C17" s="1">
        <v>4.3754777399028999</v>
      </c>
      <c r="D17" s="2"/>
      <c r="E17" s="1"/>
      <c r="F17" s="2">
        <v>542.57368854499805</v>
      </c>
      <c r="G17" s="1">
        <v>229.12454752647801</v>
      </c>
      <c r="H17" s="2">
        <v>540.88785046728901</v>
      </c>
      <c r="I17" s="1">
        <v>1.0681121495327099</v>
      </c>
      <c r="J17" s="2">
        <v>540.654205607476</v>
      </c>
      <c r="K17" s="1">
        <v>1.15927113863849</v>
      </c>
      <c r="N17" s="33">
        <f t="shared" si="0"/>
        <v>541.89908067348404</v>
      </c>
      <c r="O17" s="34">
        <f t="shared" si="1"/>
        <v>43754.777399029001</v>
      </c>
      <c r="P17" s="33">
        <f>F17</f>
        <v>542.57368854499805</v>
      </c>
      <c r="Q17" s="4">
        <f>G17*0.000001</f>
        <v>2.29124547526478E-4</v>
      </c>
      <c r="R17" s="33">
        <f>H17</f>
        <v>540.88785046728901</v>
      </c>
      <c r="S17" s="34">
        <f>I17</f>
        <v>1.0681121495327099</v>
      </c>
      <c r="T17" s="33">
        <f>J17</f>
        <v>540.654205607476</v>
      </c>
      <c r="U17" s="34">
        <f>K17</f>
        <v>1.15927113863849</v>
      </c>
      <c r="V17" s="35">
        <f t="shared" si="5"/>
        <v>1.1627101130252862</v>
      </c>
      <c r="W17" s="51">
        <f t="shared" si="6"/>
        <v>-3.4389743867961897E-3</v>
      </c>
      <c r="X17" s="66">
        <f t="shared" si="7"/>
        <v>-2.9577229511217329E-3</v>
      </c>
    </row>
    <row r="18" spans="2:24" x14ac:dyDescent="0.6"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300.69463444636102</v>
      </c>
      <c r="C9" s="1">
        <v>11.653227721160301</v>
      </c>
      <c r="D9" s="2"/>
      <c r="E9" s="1"/>
      <c r="F9" s="2">
        <v>297.96159729674099</v>
      </c>
      <c r="G9" s="1">
        <v>-64.406264983218804</v>
      </c>
      <c r="H9" s="2">
        <v>298.82294161731602</v>
      </c>
      <c r="I9" s="1">
        <v>1.5301042600402599</v>
      </c>
      <c r="J9" s="2">
        <v>299.42418426103598</v>
      </c>
      <c r="K9" s="1">
        <v>9.7722029443189001E-2</v>
      </c>
      <c r="N9" s="47">
        <f>B9</f>
        <v>300.69463444636102</v>
      </c>
      <c r="O9" s="48">
        <f>C9*10000</f>
        <v>116532.27721160301</v>
      </c>
      <c r="P9" s="47">
        <f>F9</f>
        <v>297.96159729674099</v>
      </c>
      <c r="Q9" s="54">
        <f>G9*0.000001</f>
        <v>-6.4406264983218805E-5</v>
      </c>
      <c r="R9" s="47">
        <f>H9</f>
        <v>298.82294161731602</v>
      </c>
      <c r="S9" s="48">
        <f>I9</f>
        <v>1.5301042600402599</v>
      </c>
      <c r="T9" s="47">
        <f>J9</f>
        <v>299.42418426103598</v>
      </c>
      <c r="U9" s="48">
        <f>K9</f>
        <v>9.7722029443189001E-2</v>
      </c>
      <c r="V9" s="35">
        <f>((O9*(Q9)^2)/S9)*T9</f>
        <v>9.4595028640735462E-2</v>
      </c>
      <c r="W9" s="35"/>
      <c r="X9" s="35">
        <f>U9-V9</f>
        <v>3.127000802453539E-3</v>
      </c>
    </row>
    <row r="10" spans="1:24" x14ac:dyDescent="0.6">
      <c r="B10" s="2">
        <v>350.42204921683998</v>
      </c>
      <c r="C10" s="1">
        <v>10.388956849905099</v>
      </c>
      <c r="D10" s="2"/>
      <c r="E10" s="1"/>
      <c r="F10" s="2">
        <v>348.655905385967</v>
      </c>
      <c r="G10" s="1">
        <v>-78.3412863307381</v>
      </c>
      <c r="H10" s="2">
        <v>349.338363874153</v>
      </c>
      <c r="I10" s="1">
        <v>1.3910008669968099</v>
      </c>
      <c r="J10" s="2">
        <v>350.67178502879</v>
      </c>
      <c r="K10" s="1">
        <v>0.164413830923858</v>
      </c>
      <c r="N10" s="47">
        <f t="shared" ref="N10:N21" si="0">B10</f>
        <v>350.42204921683998</v>
      </c>
      <c r="O10" s="48">
        <f t="shared" ref="O10:O21" si="1">C10*10000</f>
        <v>103889.56849905099</v>
      </c>
      <c r="P10" s="47">
        <f t="shared" ref="P10:P21" si="2">F10</f>
        <v>348.655905385967</v>
      </c>
      <c r="Q10" s="54">
        <f t="shared" ref="Q10:Q21" si="3">G10*0.000001</f>
        <v>-7.8341286330738092E-5</v>
      </c>
      <c r="R10" s="47">
        <f t="shared" ref="R10:R21" si="4">H10</f>
        <v>349.338363874153</v>
      </c>
      <c r="S10" s="48">
        <f t="shared" ref="S10:S21" si="5">I10</f>
        <v>1.3910008669968099</v>
      </c>
      <c r="T10" s="47">
        <f t="shared" ref="T10:T21" si="6">J10</f>
        <v>350.67178502879</v>
      </c>
      <c r="U10" s="48">
        <f t="shared" ref="U10:U21" si="7">K10</f>
        <v>0.164413830923858</v>
      </c>
      <c r="V10" s="35">
        <f t="shared" ref="V10:V21" si="8">((O10*(Q10)^2)/S10)*T10</f>
        <v>0.16074103567743098</v>
      </c>
      <c r="W10" s="35"/>
      <c r="X10" s="35">
        <f t="shared" ref="X10:X21" si="9">U10-V10</f>
        <v>3.6727952464270242E-3</v>
      </c>
    </row>
    <row r="11" spans="1:24" x14ac:dyDescent="0.6">
      <c r="B11" s="2">
        <v>400.16303106634899</v>
      </c>
      <c r="C11" s="1">
        <v>9.3535173782976493</v>
      </c>
      <c r="D11" s="2"/>
      <c r="E11" s="1"/>
      <c r="F11" s="2">
        <v>398.21594100321897</v>
      </c>
      <c r="G11" s="1">
        <v>-94.634352382474503</v>
      </c>
      <c r="H11" s="2">
        <v>399.852684016399</v>
      </c>
      <c r="I11" s="1">
        <v>1.2537986216220101</v>
      </c>
      <c r="J11" s="2">
        <v>400.19193857965399</v>
      </c>
      <c r="K11" s="1">
        <v>0.27765097434830699</v>
      </c>
      <c r="N11" s="47">
        <f t="shared" si="0"/>
        <v>400.16303106634899</v>
      </c>
      <c r="O11" s="48">
        <f t="shared" si="1"/>
        <v>93535.17378297649</v>
      </c>
      <c r="P11" s="47">
        <f t="shared" si="2"/>
        <v>398.21594100321897</v>
      </c>
      <c r="Q11" s="54">
        <f t="shared" si="3"/>
        <v>-9.4634352382474494E-5</v>
      </c>
      <c r="R11" s="47">
        <f t="shared" si="4"/>
        <v>399.852684016399</v>
      </c>
      <c r="S11" s="48">
        <f t="shared" si="5"/>
        <v>1.2537986216220101</v>
      </c>
      <c r="T11" s="47">
        <f t="shared" si="6"/>
        <v>400.19193857965399</v>
      </c>
      <c r="U11" s="48">
        <f t="shared" si="7"/>
        <v>0.27765097434830699</v>
      </c>
      <c r="V11" s="35">
        <f t="shared" si="8"/>
        <v>0.26737028211492858</v>
      </c>
      <c r="W11" s="35"/>
      <c r="X11" s="35">
        <f t="shared" si="9"/>
        <v>1.0280692233378408E-2</v>
      </c>
    </row>
    <row r="12" spans="1:24" x14ac:dyDescent="0.6">
      <c r="B12" s="2">
        <v>450.519958303843</v>
      </c>
      <c r="C12" s="1">
        <v>8.7070234506961004</v>
      </c>
      <c r="D12" s="2"/>
      <c r="E12" s="1"/>
      <c r="F12" s="2">
        <v>448.35407201077601</v>
      </c>
      <c r="G12" s="1">
        <v>-110.691796616361</v>
      </c>
      <c r="H12" s="2">
        <v>449.77957708189399</v>
      </c>
      <c r="I12" s="1">
        <v>1.1299080836431501</v>
      </c>
      <c r="J12" s="2">
        <v>449.71209213051799</v>
      </c>
      <c r="K12" s="1">
        <v>0.43300634437374103</v>
      </c>
      <c r="N12" s="47">
        <f t="shared" si="0"/>
        <v>450.519958303843</v>
      </c>
      <c r="O12" s="48">
        <f t="shared" si="1"/>
        <v>87070.234506961002</v>
      </c>
      <c r="P12" s="47">
        <f t="shared" si="2"/>
        <v>448.35407201077601</v>
      </c>
      <c r="Q12" s="54">
        <f t="shared" si="3"/>
        <v>-1.10691796616361E-4</v>
      </c>
      <c r="R12" s="47">
        <f t="shared" si="4"/>
        <v>449.77957708189399</v>
      </c>
      <c r="S12" s="48">
        <f t="shared" si="5"/>
        <v>1.1299080836431501</v>
      </c>
      <c r="T12" s="47">
        <f t="shared" si="6"/>
        <v>449.71209213051799</v>
      </c>
      <c r="U12" s="48">
        <f t="shared" si="7"/>
        <v>0.43300634437374103</v>
      </c>
      <c r="V12" s="35">
        <f t="shared" si="8"/>
        <v>0.42461177806281797</v>
      </c>
      <c r="W12" s="35"/>
      <c r="X12" s="35">
        <f t="shared" si="9"/>
        <v>8.3945663109230573E-3</v>
      </c>
    </row>
    <row r="13" spans="1:24" x14ac:dyDescent="0.6">
      <c r="B13" s="2">
        <v>500.28264747980199</v>
      </c>
      <c r="C13" s="1">
        <v>8.0377142185249397</v>
      </c>
      <c r="D13" s="2"/>
      <c r="E13" s="1"/>
      <c r="F13" s="2">
        <v>499.08673714011701</v>
      </c>
      <c r="G13" s="1">
        <v>-127.928719833786</v>
      </c>
      <c r="H13" s="2">
        <v>499.69655111607398</v>
      </c>
      <c r="I13" s="1">
        <v>1.0231278746822201</v>
      </c>
      <c r="J13" s="2">
        <v>500.38387715930901</v>
      </c>
      <c r="K13" s="1">
        <v>0.63935119087015302</v>
      </c>
      <c r="N13" s="47">
        <f t="shared" si="0"/>
        <v>500.28264747980199</v>
      </c>
      <c r="O13" s="48">
        <f t="shared" si="1"/>
        <v>80377.142185249395</v>
      </c>
      <c r="P13" s="47">
        <f t="shared" si="2"/>
        <v>499.08673714011701</v>
      </c>
      <c r="Q13" s="54">
        <f t="shared" si="3"/>
        <v>-1.27928719833786E-4</v>
      </c>
      <c r="R13" s="47">
        <f t="shared" si="4"/>
        <v>499.69655111607398</v>
      </c>
      <c r="S13" s="48">
        <f t="shared" si="5"/>
        <v>1.0231278746822201</v>
      </c>
      <c r="T13" s="47">
        <f t="shared" si="6"/>
        <v>500.38387715930901</v>
      </c>
      <c r="U13" s="48">
        <f t="shared" si="7"/>
        <v>0.63935119087015302</v>
      </c>
      <c r="V13" s="35">
        <f t="shared" si="8"/>
        <v>0.64334222923255913</v>
      </c>
      <c r="W13" s="35"/>
      <c r="X13" s="35">
        <f t="shared" si="9"/>
        <v>-3.9910383624061074E-3</v>
      </c>
    </row>
    <row r="14" spans="1:24" x14ac:dyDescent="0.6">
      <c r="B14" s="2">
        <v>550.61651068294395</v>
      </c>
      <c r="C14" s="1">
        <v>7.0022069115222898</v>
      </c>
      <c r="D14" s="2"/>
      <c r="E14" s="1"/>
      <c r="F14" s="2">
        <v>548.66047170026695</v>
      </c>
      <c r="G14" s="1">
        <v>-145.40103655334599</v>
      </c>
      <c r="H14" s="2">
        <v>549.60801457730201</v>
      </c>
      <c r="I14" s="1">
        <v>0.92585340406459804</v>
      </c>
      <c r="J14" s="2">
        <v>549.32821497120904</v>
      </c>
      <c r="K14" s="1">
        <v>0.89667487684728997</v>
      </c>
      <c r="N14" s="47">
        <f t="shared" si="0"/>
        <v>550.61651068294395</v>
      </c>
      <c r="O14" s="48">
        <f t="shared" si="1"/>
        <v>70022.069115222897</v>
      </c>
      <c r="P14" s="47">
        <f t="shared" si="2"/>
        <v>548.66047170026695</v>
      </c>
      <c r="Q14" s="54">
        <f t="shared" si="3"/>
        <v>-1.4540103655334599E-4</v>
      </c>
      <c r="R14" s="47">
        <f t="shared" si="4"/>
        <v>549.60801457730201</v>
      </c>
      <c r="S14" s="48">
        <f t="shared" si="5"/>
        <v>0.92585340406459804</v>
      </c>
      <c r="T14" s="47">
        <f t="shared" si="6"/>
        <v>549.32821497120904</v>
      </c>
      <c r="U14" s="48">
        <f t="shared" si="7"/>
        <v>0.89667487684728997</v>
      </c>
      <c r="V14" s="35">
        <f t="shared" si="8"/>
        <v>0.87833385632163608</v>
      </c>
      <c r="W14" s="35"/>
      <c r="X14" s="35">
        <f t="shared" si="9"/>
        <v>1.8341020525653895E-2</v>
      </c>
    </row>
    <row r="15" spans="1:24" x14ac:dyDescent="0.6">
      <c r="B15" s="2">
        <v>599.75375751559602</v>
      </c>
      <c r="C15" s="1">
        <v>5.78377015559178</v>
      </c>
      <c r="D15" s="2"/>
      <c r="E15" s="1"/>
      <c r="F15" s="2">
        <v>598.85339847941702</v>
      </c>
      <c r="G15" s="1">
        <v>-166.175483458526</v>
      </c>
      <c r="H15" s="2">
        <v>600.09698608396604</v>
      </c>
      <c r="I15" s="1">
        <v>0.83237755506899203</v>
      </c>
      <c r="J15" s="2">
        <v>599.42418426103598</v>
      </c>
      <c r="K15" s="1">
        <v>1.16065306392594</v>
      </c>
      <c r="N15" s="47">
        <f t="shared" si="0"/>
        <v>599.75375751559602</v>
      </c>
      <c r="O15" s="48">
        <f t="shared" si="1"/>
        <v>57837.701555917796</v>
      </c>
      <c r="P15" s="47">
        <f t="shared" si="2"/>
        <v>598.85339847941702</v>
      </c>
      <c r="Q15" s="54">
        <f t="shared" si="3"/>
        <v>-1.6617548345852599E-4</v>
      </c>
      <c r="R15" s="47">
        <f t="shared" si="4"/>
        <v>600.09698608396604</v>
      </c>
      <c r="S15" s="48">
        <f t="shared" si="5"/>
        <v>0.83237755506899203</v>
      </c>
      <c r="T15" s="47">
        <f t="shared" si="6"/>
        <v>599.42418426103598</v>
      </c>
      <c r="U15" s="48">
        <f t="shared" si="7"/>
        <v>1.16065306392594</v>
      </c>
      <c r="V15" s="35">
        <f t="shared" si="8"/>
        <v>1.1501615043979854</v>
      </c>
      <c r="W15" s="35"/>
      <c r="X15" s="35">
        <f t="shared" si="9"/>
        <v>1.0491559527954664E-2</v>
      </c>
    </row>
    <row r="16" spans="1:24" x14ac:dyDescent="0.6">
      <c r="B16" s="2">
        <v>649.50559302833005</v>
      </c>
      <c r="C16" s="1">
        <v>4.9313958037024497</v>
      </c>
      <c r="D16" s="2"/>
      <c r="E16" s="1"/>
      <c r="F16" s="2">
        <v>648.93399392680203</v>
      </c>
      <c r="G16" s="1">
        <v>-177.28007488755401</v>
      </c>
      <c r="H16" s="2">
        <v>649.40559286417499</v>
      </c>
      <c r="I16" s="1">
        <v>0.77503085920853398</v>
      </c>
      <c r="J16" s="2">
        <v>650.09596928982705</v>
      </c>
      <c r="K16" s="1">
        <v>1.31822943751595</v>
      </c>
      <c r="N16" s="47">
        <f t="shared" si="0"/>
        <v>649.50559302833005</v>
      </c>
      <c r="O16" s="48">
        <f t="shared" si="1"/>
        <v>49313.958037024495</v>
      </c>
      <c r="P16" s="47">
        <f t="shared" si="2"/>
        <v>648.93399392680203</v>
      </c>
      <c r="Q16" s="54">
        <f t="shared" si="3"/>
        <v>-1.7728007488755401E-4</v>
      </c>
      <c r="R16" s="47">
        <f t="shared" si="4"/>
        <v>649.40559286417499</v>
      </c>
      <c r="S16" s="48">
        <f t="shared" si="5"/>
        <v>0.77503085920853398</v>
      </c>
      <c r="T16" s="47">
        <f t="shared" si="6"/>
        <v>650.09596928982705</v>
      </c>
      <c r="U16" s="48">
        <f t="shared" si="7"/>
        <v>1.31822943751595</v>
      </c>
      <c r="V16" s="35">
        <f t="shared" si="8"/>
        <v>1.3000144887815519</v>
      </c>
      <c r="W16" s="35"/>
      <c r="X16" s="35">
        <f t="shared" si="9"/>
        <v>1.8214948734398106E-2</v>
      </c>
    </row>
    <row r="17" spans="2:24" x14ac:dyDescent="0.6">
      <c r="B17" s="2">
        <v>699.86794709743594</v>
      </c>
      <c r="C17" s="1">
        <v>4.3764344359599896</v>
      </c>
      <c r="D17" s="2"/>
      <c r="E17" s="1"/>
      <c r="F17" s="2">
        <v>698.968012968332</v>
      </c>
      <c r="G17" s="1">
        <v>-184.37521404598201</v>
      </c>
      <c r="H17" s="2">
        <v>699.85709247476098</v>
      </c>
      <c r="I17" s="1">
        <v>0.74619403094737702</v>
      </c>
      <c r="J17" s="2">
        <v>699.61612284069099</v>
      </c>
      <c r="K17" s="1">
        <v>1.43368332970887</v>
      </c>
      <c r="N17" s="47">
        <f t="shared" si="0"/>
        <v>699.86794709743594</v>
      </c>
      <c r="O17" s="48">
        <f t="shared" si="1"/>
        <v>43764.344359599898</v>
      </c>
      <c r="P17" s="47">
        <f t="shared" si="2"/>
        <v>698.968012968332</v>
      </c>
      <c r="Q17" s="54">
        <f t="shared" si="3"/>
        <v>-1.84375214045982E-4</v>
      </c>
      <c r="R17" s="47">
        <f t="shared" si="4"/>
        <v>699.85709247476098</v>
      </c>
      <c r="S17" s="48">
        <f t="shared" si="5"/>
        <v>0.74619403094737702</v>
      </c>
      <c r="T17" s="47">
        <f t="shared" si="6"/>
        <v>699.61612284069099</v>
      </c>
      <c r="U17" s="48">
        <f t="shared" si="7"/>
        <v>1.43368332970887</v>
      </c>
      <c r="V17" s="35">
        <f t="shared" si="8"/>
        <v>1.3948693785041402</v>
      </c>
      <c r="W17" s="35"/>
      <c r="X17" s="35">
        <f t="shared" si="9"/>
        <v>3.8813951204729857E-2</v>
      </c>
    </row>
    <row r="18" spans="2:24" x14ac:dyDescent="0.6">
      <c r="B18" s="2">
        <v>749.641489936619</v>
      </c>
      <c r="C18" s="1">
        <v>3.8901903235069901</v>
      </c>
      <c r="D18" s="2"/>
      <c r="E18" s="1"/>
      <c r="F18" s="2">
        <v>749.62122422886296</v>
      </c>
      <c r="G18" s="1">
        <v>-194.772483390031</v>
      </c>
      <c r="H18" s="2">
        <v>750.30748997075705</v>
      </c>
      <c r="I18" s="1">
        <v>0.71925835035487995</v>
      </c>
      <c r="J18" s="2">
        <v>750.28790786948105</v>
      </c>
      <c r="K18" s="1">
        <v>1.5668754668456799</v>
      </c>
      <c r="N18" s="47">
        <f t="shared" si="0"/>
        <v>749.641489936619</v>
      </c>
      <c r="O18" s="48">
        <f t="shared" si="1"/>
        <v>38901.903235069898</v>
      </c>
      <c r="P18" s="47">
        <f t="shared" si="2"/>
        <v>749.62122422886296</v>
      </c>
      <c r="Q18" s="54">
        <f t="shared" si="3"/>
        <v>-1.9477248339003098E-4</v>
      </c>
      <c r="R18" s="47">
        <f t="shared" si="4"/>
        <v>750.30748997075705</v>
      </c>
      <c r="S18" s="48">
        <f t="shared" si="5"/>
        <v>0.71925835035487995</v>
      </c>
      <c r="T18" s="47">
        <f t="shared" si="6"/>
        <v>750.28790786948105</v>
      </c>
      <c r="U18" s="48">
        <f t="shared" si="7"/>
        <v>1.5668754668456799</v>
      </c>
      <c r="V18" s="35">
        <f t="shared" si="8"/>
        <v>1.5394624033333</v>
      </c>
      <c r="W18" s="35"/>
      <c r="X18" s="35">
        <f t="shared" si="9"/>
        <v>2.7413063512379932E-2</v>
      </c>
    </row>
    <row r="19" spans="2:24" x14ac:dyDescent="0.6">
      <c r="B19" s="2">
        <v>800.00520071362803</v>
      </c>
      <c r="C19" s="1">
        <v>3.35811209572931</v>
      </c>
      <c r="D19" s="2"/>
      <c r="E19" s="1"/>
      <c r="F19" s="2">
        <v>799.07988766866799</v>
      </c>
      <c r="G19" s="1">
        <v>-202.33909449987399</v>
      </c>
      <c r="H19" s="2">
        <v>799.60176926128895</v>
      </c>
      <c r="I19" s="1">
        <v>0.68662657418700701</v>
      </c>
      <c r="J19" s="2">
        <v>799.80806142034498</v>
      </c>
      <c r="K19" s="1">
        <v>1.62026039352136</v>
      </c>
      <c r="N19" s="47">
        <f t="shared" si="0"/>
        <v>800.00520071362803</v>
      </c>
      <c r="O19" s="48">
        <f t="shared" si="1"/>
        <v>33581.120957293097</v>
      </c>
      <c r="P19" s="47">
        <f t="shared" si="2"/>
        <v>799.07988766866799</v>
      </c>
      <c r="Q19" s="54">
        <f t="shared" si="3"/>
        <v>-2.0233909449987399E-4</v>
      </c>
      <c r="R19" s="47">
        <f t="shared" si="4"/>
        <v>799.60176926128895</v>
      </c>
      <c r="S19" s="48">
        <f t="shared" si="5"/>
        <v>0.68662657418700701</v>
      </c>
      <c r="T19" s="47">
        <f t="shared" si="6"/>
        <v>799.80806142034498</v>
      </c>
      <c r="U19" s="48">
        <f t="shared" si="7"/>
        <v>1.62026039352136</v>
      </c>
      <c r="V19" s="35">
        <f t="shared" si="8"/>
        <v>1.6014742598742333</v>
      </c>
      <c r="W19" s="35"/>
      <c r="X19" s="35">
        <f t="shared" si="9"/>
        <v>1.8786133647126668E-2</v>
      </c>
    </row>
    <row r="20" spans="2:24" x14ac:dyDescent="0.6">
      <c r="B20" s="2">
        <v>849.78010026071297</v>
      </c>
      <c r="C20" s="1">
        <v>2.8947511232410799</v>
      </c>
      <c r="D20" s="2"/>
      <c r="E20" s="1"/>
      <c r="F20" s="2">
        <v>849.14130459599505</v>
      </c>
      <c r="G20" s="1">
        <v>-211.79273499394901</v>
      </c>
      <c r="H20" s="2">
        <v>850.04665618433205</v>
      </c>
      <c r="I20" s="1">
        <v>0.66919663193781098</v>
      </c>
      <c r="J20" s="2">
        <v>849.32821497120904</v>
      </c>
      <c r="K20" s="1">
        <v>1.6980295566502399</v>
      </c>
      <c r="N20" s="47">
        <f t="shared" si="0"/>
        <v>849.78010026071297</v>
      </c>
      <c r="O20" s="48">
        <f t="shared" si="1"/>
        <v>28947.511232410798</v>
      </c>
      <c r="P20" s="47">
        <f t="shared" si="2"/>
        <v>849.14130459599505</v>
      </c>
      <c r="Q20" s="54">
        <f t="shared" si="3"/>
        <v>-2.1179273499394901E-4</v>
      </c>
      <c r="R20" s="47">
        <f t="shared" si="4"/>
        <v>850.04665618433205</v>
      </c>
      <c r="S20" s="48">
        <f t="shared" si="5"/>
        <v>0.66919663193781098</v>
      </c>
      <c r="T20" s="47">
        <f t="shared" si="6"/>
        <v>849.32821497120904</v>
      </c>
      <c r="U20" s="48">
        <f t="shared" si="7"/>
        <v>1.6980295566502399</v>
      </c>
      <c r="V20" s="35">
        <f t="shared" si="8"/>
        <v>1.647992207071574</v>
      </c>
      <c r="W20" s="35"/>
      <c r="X20" s="35">
        <f t="shared" si="9"/>
        <v>5.0037349578665902E-2</v>
      </c>
    </row>
    <row r="21" spans="2:24" x14ac:dyDescent="0.6">
      <c r="B21" s="2">
        <v>900.15466470094702</v>
      </c>
      <c r="C21" s="1">
        <v>2.5457380151815499</v>
      </c>
      <c r="D21" s="2"/>
      <c r="E21" s="1"/>
      <c r="F21" s="2">
        <v>900.36713166967195</v>
      </c>
      <c r="G21" s="1">
        <v>-221.48268225301899</v>
      </c>
      <c r="H21" s="2">
        <v>899.91293294734805</v>
      </c>
      <c r="I21" s="1">
        <v>0.64986921573525702</v>
      </c>
      <c r="J21" s="2">
        <v>899.42418426103598</v>
      </c>
      <c r="K21" s="1">
        <v>1.77136734964023</v>
      </c>
      <c r="N21" s="47">
        <f t="shared" si="0"/>
        <v>900.15466470094702</v>
      </c>
      <c r="O21" s="48">
        <f t="shared" si="1"/>
        <v>25457.380151815498</v>
      </c>
      <c r="P21" s="47">
        <f t="shared" si="2"/>
        <v>900.36713166967195</v>
      </c>
      <c r="Q21" s="54">
        <f t="shared" si="3"/>
        <v>-2.2148268225301898E-4</v>
      </c>
      <c r="R21" s="47">
        <f t="shared" si="4"/>
        <v>899.91293294734805</v>
      </c>
      <c r="S21" s="48">
        <f t="shared" si="5"/>
        <v>0.64986921573525702</v>
      </c>
      <c r="T21" s="47">
        <f t="shared" si="6"/>
        <v>899.42418426103598</v>
      </c>
      <c r="U21" s="48">
        <f t="shared" si="7"/>
        <v>1.77136734964023</v>
      </c>
      <c r="V21" s="35">
        <f t="shared" si="8"/>
        <v>1.7283506313702597</v>
      </c>
      <c r="W21" s="35"/>
      <c r="X21" s="35">
        <f t="shared" si="9"/>
        <v>4.3016718269970333E-2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Y8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9.5625" bestFit="1" customWidth="1"/>
    <col min="15" max="15" width="12.75" style="17" bestFit="1" customWidth="1"/>
    <col min="16" max="16" width="9.5625" bestFit="1" customWidth="1"/>
    <col min="17" max="17" width="11.0625" style="14" bestFit="1" customWidth="1"/>
    <col min="18" max="18" width="9.5625" bestFit="1" customWidth="1"/>
    <col min="19" max="19" width="8.8125" style="20" bestFit="1" customWidth="1"/>
    <col min="20" max="20" width="9.5625" bestFit="1" customWidth="1"/>
    <col min="21" max="21" width="8.8125" style="20" bestFit="1" customWidth="1"/>
    <col min="22" max="22" width="7.5" style="20" bestFit="1" customWidth="1"/>
    <col min="23" max="23" width="3.06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50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3"/>
      <c r="C9" s="36"/>
      <c r="D9" s="2">
        <v>1.74022174437843</v>
      </c>
      <c r="E9" s="1">
        <v>9.9328132119361499</v>
      </c>
      <c r="F9" s="2">
        <v>1.4902123682434101</v>
      </c>
      <c r="G9" s="1">
        <v>-5.5743418661405402</v>
      </c>
      <c r="H9" s="2">
        <v>2.0355059397727402</v>
      </c>
      <c r="I9" s="1">
        <v>0.214713033164283</v>
      </c>
      <c r="J9" s="2">
        <v>2.1066208082545002</v>
      </c>
      <c r="K9" s="1">
        <v>3.3482142857141901E-3</v>
      </c>
      <c r="N9" s="47">
        <f>D9</f>
        <v>1.74022174437843</v>
      </c>
      <c r="O9" s="48">
        <f>1/(E9*0.000001)</f>
        <v>100676.41247882436</v>
      </c>
      <c r="P9" s="47">
        <f>F9</f>
        <v>1.4902123682434101</v>
      </c>
      <c r="Q9" s="54">
        <f>G9*0.000001</f>
        <v>-5.5743418661405399E-6</v>
      </c>
      <c r="R9" s="47">
        <f>H9</f>
        <v>2.0355059397727402</v>
      </c>
      <c r="S9" s="48">
        <f>I9</f>
        <v>0.214713033164283</v>
      </c>
      <c r="T9" s="47">
        <f>J9</f>
        <v>2.1066208082545002</v>
      </c>
      <c r="U9" s="48">
        <f>K9</f>
        <v>3.3482142857141901E-3</v>
      </c>
      <c r="V9" s="35">
        <f>((O9*(Q9)^2)/S9)*T9</f>
        <v>3.0693251192149511E-5</v>
      </c>
      <c r="W9" s="35"/>
      <c r="X9" s="35">
        <f>U9-V9</f>
        <v>3.3175210345220405E-3</v>
      </c>
      <c r="Y9" s="66"/>
    </row>
    <row r="10" spans="1:25" x14ac:dyDescent="0.6">
      <c r="B10" s="3"/>
      <c r="C10" s="36"/>
      <c r="D10" s="2">
        <v>13.4309626775593</v>
      </c>
      <c r="E10" s="1">
        <v>9.9296956810206307</v>
      </c>
      <c r="F10" s="2">
        <v>6.2466465894732996</v>
      </c>
      <c r="G10" s="1">
        <v>-17.086492029700299</v>
      </c>
      <c r="H10" s="2">
        <v>2.2621773212273499</v>
      </c>
      <c r="I10" s="1">
        <v>0.28054908044604598</v>
      </c>
      <c r="J10" s="2">
        <v>14.445399828030901</v>
      </c>
      <c r="K10" s="1">
        <v>5.5803571428569799E-3</v>
      </c>
      <c r="N10" s="47">
        <f t="shared" ref="N10:N37" si="0">D10</f>
        <v>13.4309626775593</v>
      </c>
      <c r="O10" s="48">
        <f t="shared" ref="O10:O37" si="1">1/(E10*0.000001)</f>
        <v>100708.02088238965</v>
      </c>
      <c r="P10" s="47">
        <f t="shared" ref="P10:P37" si="2">F10</f>
        <v>6.2466465894732996</v>
      </c>
      <c r="Q10" s="54">
        <f t="shared" ref="Q10:Q37" si="3">G10*0.000001</f>
        <v>-1.7086492029700297E-5</v>
      </c>
      <c r="R10" s="47">
        <f t="shared" ref="R10:R37" si="4">H10</f>
        <v>2.2621773212273499</v>
      </c>
      <c r="S10" s="48">
        <f t="shared" ref="S10:S37" si="5">I10</f>
        <v>0.28054908044604598</v>
      </c>
      <c r="T10" s="47">
        <f t="shared" ref="T10:T37" si="6">J10</f>
        <v>14.445399828030901</v>
      </c>
      <c r="U10" s="48">
        <f t="shared" ref="U10:U37" si="7">K10</f>
        <v>5.5803571428569799E-3</v>
      </c>
      <c r="V10" s="35">
        <f>((O10*(Q11)^2)/S23)*T10</f>
        <v>3.9376602858173879E-4</v>
      </c>
      <c r="W10" s="35"/>
      <c r="X10" s="35">
        <f t="shared" ref="X10:X37" si="8">U10-V10</f>
        <v>5.1865911142752411E-3</v>
      </c>
      <c r="Y10" s="66"/>
    </row>
    <row r="11" spans="1:25" x14ac:dyDescent="0.6">
      <c r="B11" s="2"/>
      <c r="C11" s="37"/>
      <c r="D11" s="2">
        <v>25.118705984859901</v>
      </c>
      <c r="E11" s="1">
        <v>10.026578949472</v>
      </c>
      <c r="F11" s="2">
        <v>15.736798379978101</v>
      </c>
      <c r="G11" s="1">
        <v>-28.5934498156705</v>
      </c>
      <c r="H11" s="2">
        <v>2.4593930498082401</v>
      </c>
      <c r="I11" s="1">
        <v>0.33960451173586398</v>
      </c>
      <c r="J11" s="2">
        <v>14.7463456577816</v>
      </c>
      <c r="K11" s="1">
        <v>2.2321428571425699E-3</v>
      </c>
      <c r="N11" s="47">
        <f t="shared" si="0"/>
        <v>25.118705984859901</v>
      </c>
      <c r="O11" s="48">
        <f t="shared" si="1"/>
        <v>99734.915073167605</v>
      </c>
      <c r="P11" s="47">
        <f t="shared" si="2"/>
        <v>15.736798379978101</v>
      </c>
      <c r="Q11" s="54">
        <f t="shared" si="3"/>
        <v>-2.8593449815670499E-5</v>
      </c>
      <c r="R11" s="47">
        <f t="shared" si="4"/>
        <v>2.4593930498082401</v>
      </c>
      <c r="S11" s="48">
        <f t="shared" si="5"/>
        <v>0.33960451173586398</v>
      </c>
      <c r="T11" s="47">
        <f t="shared" si="6"/>
        <v>14.7463456577816</v>
      </c>
      <c r="U11" s="48">
        <f t="shared" si="7"/>
        <v>2.2321428571425699E-3</v>
      </c>
      <c r="V11" s="35">
        <f>((O10*(Q11)^2)/S23)*T11</f>
        <v>4.0196948751052654E-4</v>
      </c>
      <c r="W11" s="35"/>
      <c r="X11" s="35">
        <f t="shared" si="8"/>
        <v>1.8301733696320433E-3</v>
      </c>
      <c r="Y11" s="66"/>
    </row>
    <row r="12" spans="1:25" x14ac:dyDescent="0.6">
      <c r="B12" s="2"/>
      <c r="C12" s="37"/>
      <c r="D12" s="2">
        <v>37.103214254310501</v>
      </c>
      <c r="E12" s="1">
        <v>10.223383080600099</v>
      </c>
      <c r="F12" s="2">
        <v>27.889666303200201</v>
      </c>
      <c r="G12" s="1">
        <v>-40.097486889246497</v>
      </c>
      <c r="H12" s="2">
        <v>2.6855907549262099</v>
      </c>
      <c r="I12" s="1">
        <v>0.40796177156127</v>
      </c>
      <c r="J12" s="2">
        <v>26.182287188305999</v>
      </c>
      <c r="K12" s="1">
        <v>7.8124999999997701E-3</v>
      </c>
      <c r="N12" s="47">
        <f t="shared" si="0"/>
        <v>37.103214254310501</v>
      </c>
      <c r="O12" s="48">
        <f t="shared" si="1"/>
        <v>97814.978869137834</v>
      </c>
      <c r="P12" s="47">
        <f t="shared" si="2"/>
        <v>27.889666303200201</v>
      </c>
      <c r="Q12" s="54">
        <f t="shared" si="3"/>
        <v>-4.0097486889246496E-5</v>
      </c>
      <c r="R12" s="47">
        <f t="shared" si="4"/>
        <v>2.6855907549262099</v>
      </c>
      <c r="S12" s="48">
        <f t="shared" si="5"/>
        <v>0.40796177156127</v>
      </c>
      <c r="T12" s="47">
        <f t="shared" si="6"/>
        <v>26.182287188305999</v>
      </c>
      <c r="U12" s="48">
        <f t="shared" si="7"/>
        <v>7.8124999999997701E-3</v>
      </c>
      <c r="V12" s="35">
        <f>((O11*(Q12)^2)/S27)*T12</f>
        <v>1.4775741669389381E-3</v>
      </c>
      <c r="W12" s="35"/>
      <c r="X12" s="35">
        <f t="shared" si="8"/>
        <v>6.3349258330608321E-3</v>
      </c>
      <c r="Y12" s="66"/>
    </row>
    <row r="13" spans="1:25" x14ac:dyDescent="0.6">
      <c r="B13" s="2"/>
      <c r="C13" s="37"/>
      <c r="D13" s="2">
        <v>49.0867233151344</v>
      </c>
      <c r="E13" s="1">
        <v>10.453520811517199</v>
      </c>
      <c r="F13" s="2">
        <v>40.042534226422198</v>
      </c>
      <c r="G13" s="1">
        <v>-51.601523962822498</v>
      </c>
      <c r="H13" s="2">
        <v>3.1051991218018098</v>
      </c>
      <c r="I13" s="1">
        <v>0.55381259941133298</v>
      </c>
      <c r="J13" s="2">
        <v>26.784178847807301</v>
      </c>
      <c r="K13" s="1">
        <v>3.3482142857141901E-3</v>
      </c>
      <c r="N13" s="47">
        <f t="shared" si="0"/>
        <v>49.0867233151344</v>
      </c>
      <c r="O13" s="48">
        <f t="shared" si="1"/>
        <v>95661.549637730379</v>
      </c>
      <c r="P13" s="47">
        <f t="shared" si="2"/>
        <v>40.042534226422198</v>
      </c>
      <c r="Q13" s="54">
        <f t="shared" si="3"/>
        <v>-5.1601523962822494E-5</v>
      </c>
      <c r="R13" s="47">
        <f t="shared" si="4"/>
        <v>3.1051991218018098</v>
      </c>
      <c r="S13" s="48">
        <f t="shared" si="5"/>
        <v>0.55381259941133298</v>
      </c>
      <c r="T13" s="47">
        <f t="shared" si="6"/>
        <v>26.784178847807301</v>
      </c>
      <c r="U13" s="48">
        <f t="shared" si="7"/>
        <v>3.3482142857141901E-3</v>
      </c>
      <c r="V13" s="35">
        <f>((O11*(Q12)^2)/S27)*T13</f>
        <v>1.5115413891674202E-3</v>
      </c>
      <c r="W13" s="35"/>
      <c r="X13" s="35">
        <f t="shared" si="8"/>
        <v>1.8366728965467699E-3</v>
      </c>
      <c r="Y13" s="66"/>
    </row>
    <row r="14" spans="1:25" x14ac:dyDescent="0.6">
      <c r="B14" s="2"/>
      <c r="C14" s="37"/>
      <c r="D14" s="2">
        <v>61.363999712227901</v>
      </c>
      <c r="E14" s="1">
        <v>10.883580204477999</v>
      </c>
      <c r="F14" s="2">
        <v>50.717738027242603</v>
      </c>
      <c r="G14" s="1">
        <v>-63.929850978763099</v>
      </c>
      <c r="H14" s="2">
        <v>3.52774104237945</v>
      </c>
      <c r="I14" s="1">
        <v>0.70722486611820501</v>
      </c>
      <c r="J14" s="2">
        <v>38.822012037833098</v>
      </c>
      <c r="K14" s="1">
        <v>4.4642857142855796E-3</v>
      </c>
      <c r="N14" s="47">
        <f t="shared" si="0"/>
        <v>61.363999712227901</v>
      </c>
      <c r="O14" s="48">
        <f t="shared" si="1"/>
        <v>91881.529902132257</v>
      </c>
      <c r="P14" s="47">
        <f t="shared" si="2"/>
        <v>50.717738027242603</v>
      </c>
      <c r="Q14" s="54">
        <f t="shared" si="3"/>
        <v>-6.39298509787631E-5</v>
      </c>
      <c r="R14" s="47">
        <f t="shared" si="4"/>
        <v>3.52774104237945</v>
      </c>
      <c r="S14" s="48">
        <f t="shared" si="5"/>
        <v>0.70722486611820501</v>
      </c>
      <c r="T14" s="47">
        <f t="shared" si="6"/>
        <v>38.822012037833098</v>
      </c>
      <c r="U14" s="48">
        <f t="shared" si="7"/>
        <v>4.4642857142855796E-3</v>
      </c>
      <c r="V14" s="35">
        <f>((O12*(Q13)^2)/S29)*T14</f>
        <v>4.6142433680087117E-3</v>
      </c>
      <c r="W14" s="35"/>
      <c r="X14" s="35">
        <f t="shared" si="8"/>
        <v>-1.4995765372313209E-4</v>
      </c>
      <c r="Y14" s="66"/>
    </row>
    <row r="15" spans="1:25" x14ac:dyDescent="0.6">
      <c r="B15" s="2"/>
      <c r="C15" s="37"/>
      <c r="D15" s="2">
        <v>73.3425127299179</v>
      </c>
      <c r="E15" s="1">
        <v>11.28038593434</v>
      </c>
      <c r="F15" s="2">
        <v>61.389155719403803</v>
      </c>
      <c r="G15" s="1">
        <v>-74.338620904512098</v>
      </c>
      <c r="H15" s="2">
        <v>4.15134376144072</v>
      </c>
      <c r="I15" s="1">
        <v>0.95275733482825498</v>
      </c>
      <c r="J15" s="2">
        <v>51.762682717110899</v>
      </c>
      <c r="K15" s="1">
        <v>1.2276785714285501E-2</v>
      </c>
      <c r="N15" s="47">
        <f t="shared" si="0"/>
        <v>73.3425127299179</v>
      </c>
      <c r="O15" s="48">
        <f t="shared" si="1"/>
        <v>88649.449213947373</v>
      </c>
      <c r="P15" s="47">
        <f t="shared" si="2"/>
        <v>61.389155719403803</v>
      </c>
      <c r="Q15" s="54">
        <f t="shared" si="3"/>
        <v>-7.4338620904512096E-5</v>
      </c>
      <c r="R15" s="47">
        <f t="shared" si="4"/>
        <v>4.15134376144072</v>
      </c>
      <c r="S15" s="48">
        <f t="shared" si="5"/>
        <v>0.95275733482825498</v>
      </c>
      <c r="T15" s="47">
        <f t="shared" si="6"/>
        <v>51.762682717110899</v>
      </c>
      <c r="U15" s="48">
        <f t="shared" si="7"/>
        <v>1.2276785714285501E-2</v>
      </c>
      <c r="V15" s="35">
        <f>((O13*(Q14)^2)/S30)*T15</f>
        <v>1.0436405693360023E-2</v>
      </c>
      <c r="W15" s="35"/>
      <c r="X15" s="35">
        <f t="shared" si="8"/>
        <v>1.8403800209254775E-3</v>
      </c>
      <c r="Y15" s="66"/>
    </row>
    <row r="16" spans="1:25" x14ac:dyDescent="0.6">
      <c r="B16" s="2"/>
      <c r="C16" s="37"/>
      <c r="D16" s="2">
        <v>84.418740357636693</v>
      </c>
      <c r="E16" s="1">
        <v>11.777432273639199</v>
      </c>
      <c r="F16" s="2">
        <v>73.543105387957098</v>
      </c>
      <c r="G16" s="1">
        <v>-86.391102860999993</v>
      </c>
      <c r="H16" s="2">
        <v>4.7788975970128398</v>
      </c>
      <c r="I16" s="1">
        <v>1.17107327693514</v>
      </c>
      <c r="J16" s="2">
        <v>64.402407566638004</v>
      </c>
      <c r="K16" s="1">
        <v>2.1205357142856901E-2</v>
      </c>
      <c r="N16" s="47">
        <f t="shared" si="0"/>
        <v>84.418740357636693</v>
      </c>
      <c r="O16" s="48">
        <f t="shared" si="1"/>
        <v>84908.151179798922</v>
      </c>
      <c r="P16" s="47">
        <f t="shared" si="2"/>
        <v>73.543105387957098</v>
      </c>
      <c r="Q16" s="54">
        <f t="shared" si="3"/>
        <v>-8.6391102860999984E-5</v>
      </c>
      <c r="R16" s="47">
        <f t="shared" si="4"/>
        <v>4.7788975970128398</v>
      </c>
      <c r="S16" s="48">
        <f t="shared" si="5"/>
        <v>1.17107327693514</v>
      </c>
      <c r="T16" s="47">
        <f t="shared" si="6"/>
        <v>64.402407566638004</v>
      </c>
      <c r="U16" s="48">
        <f t="shared" si="7"/>
        <v>2.1205357142856901E-2</v>
      </c>
      <c r="V16" s="35">
        <f>O16*(Q15)^2/AVERAGE(S31,S32)*T16</f>
        <v>1.8005536355413011E-2</v>
      </c>
      <c r="W16" s="35"/>
      <c r="X16" s="35">
        <f t="shared" si="8"/>
        <v>3.1998207874438904E-3</v>
      </c>
      <c r="Y16" s="66"/>
    </row>
    <row r="17" spans="2:25" x14ac:dyDescent="0.6">
      <c r="B17" s="2"/>
      <c r="C17" s="37"/>
      <c r="D17" s="2">
        <v>96.993780925506996</v>
      </c>
      <c r="E17" s="1">
        <v>12.2740789294878</v>
      </c>
      <c r="F17" s="2">
        <v>84.806237776277698</v>
      </c>
      <c r="G17" s="1">
        <v>-96.7992237395503</v>
      </c>
      <c r="H17" s="2">
        <v>5.6484633984367001</v>
      </c>
      <c r="I17" s="1">
        <v>1.4727925983649099</v>
      </c>
      <c r="J17" s="2">
        <v>77.042132416165003</v>
      </c>
      <c r="K17" s="1">
        <v>3.5714285714285497E-2</v>
      </c>
      <c r="N17" s="47">
        <f t="shared" si="0"/>
        <v>96.993780925506996</v>
      </c>
      <c r="O17" s="48">
        <f t="shared" si="1"/>
        <v>81472.508507139792</v>
      </c>
      <c r="P17" s="47">
        <f t="shared" si="2"/>
        <v>84.806237776277698</v>
      </c>
      <c r="Q17" s="54">
        <f t="shared" si="3"/>
        <v>-9.679922373955029E-5</v>
      </c>
      <c r="R17" s="47">
        <f t="shared" si="4"/>
        <v>5.6484633984367001</v>
      </c>
      <c r="S17" s="48">
        <f t="shared" si="5"/>
        <v>1.4727925983649099</v>
      </c>
      <c r="T17" s="47">
        <f t="shared" si="6"/>
        <v>77.042132416165003</v>
      </c>
      <c r="U17" s="48">
        <f t="shared" si="7"/>
        <v>3.5714285714285497E-2</v>
      </c>
      <c r="V17" s="35">
        <f t="shared" ref="V17" si="9">((O17*(Q17)^2)/S17)*T17</f>
        <v>3.993388284250559E-2</v>
      </c>
      <c r="W17" s="35"/>
      <c r="X17" s="35">
        <f t="shared" si="8"/>
        <v>-4.2195971282200928E-3</v>
      </c>
      <c r="Y17" s="66"/>
    </row>
    <row r="18" spans="2:25" x14ac:dyDescent="0.6">
      <c r="B18" s="26"/>
      <c r="C18" s="38"/>
      <c r="D18" s="2">
        <v>108.36777272400199</v>
      </c>
      <c r="E18" s="1">
        <v>12.837712531674899</v>
      </c>
      <c r="F18" s="2">
        <v>97.253881302248203</v>
      </c>
      <c r="G18" s="1">
        <v>-107.754491406615</v>
      </c>
      <c r="H18" s="2">
        <v>6.6762549554152697</v>
      </c>
      <c r="I18" s="1">
        <v>1.8102700355740999</v>
      </c>
      <c r="J18" s="2">
        <v>89.079965606190797</v>
      </c>
      <c r="K18" s="1">
        <v>5.1339285714285497E-2</v>
      </c>
      <c r="N18" s="47">
        <f t="shared" si="0"/>
        <v>108.36777272400199</v>
      </c>
      <c r="O18" s="48">
        <f t="shared" si="1"/>
        <v>77895.497155951118</v>
      </c>
      <c r="P18" s="47">
        <f t="shared" si="2"/>
        <v>97.253881302248203</v>
      </c>
      <c r="Q18" s="54">
        <f t="shared" si="3"/>
        <v>-1.07754491406615E-4</v>
      </c>
      <c r="R18" s="47">
        <f t="shared" si="4"/>
        <v>6.6762549554152697</v>
      </c>
      <c r="S18" s="48">
        <f t="shared" si="5"/>
        <v>1.8102700355740999</v>
      </c>
      <c r="T18" s="47">
        <f t="shared" si="6"/>
        <v>89.079965606190797</v>
      </c>
      <c r="U18" s="48">
        <f t="shared" si="7"/>
        <v>5.1339285714285497E-2</v>
      </c>
      <c r="V18" s="35">
        <f>((O16*(Q17)^2)/S33)*T18</f>
        <v>4.7390840730094315E-2</v>
      </c>
      <c r="W18" s="35"/>
      <c r="X18" s="35">
        <f t="shared" si="8"/>
        <v>3.9484449841911823E-3</v>
      </c>
      <c r="Y18" s="66"/>
    </row>
    <row r="19" spans="2:25" x14ac:dyDescent="0.6">
      <c r="B19" s="25"/>
      <c r="C19" s="25"/>
      <c r="D19" s="2">
        <v>120.939815665992</v>
      </c>
      <c r="E19" s="1">
        <v>13.4343599868903</v>
      </c>
      <c r="F19" s="2">
        <v>108.811248420651</v>
      </c>
      <c r="G19" s="1">
        <v>-117.33962043719799</v>
      </c>
      <c r="H19" s="2">
        <v>7.7876015696313097</v>
      </c>
      <c r="I19" s="1">
        <v>2.06138585687735</v>
      </c>
      <c r="J19" s="2">
        <v>102.321582115219</v>
      </c>
      <c r="K19" s="1">
        <v>7.2544642857142794E-2</v>
      </c>
      <c r="N19" s="47">
        <f t="shared" si="0"/>
        <v>120.939815665992</v>
      </c>
      <c r="O19" s="48">
        <f t="shared" si="1"/>
        <v>74435.998512458624</v>
      </c>
      <c r="P19" s="47">
        <f t="shared" si="2"/>
        <v>108.811248420651</v>
      </c>
      <c r="Q19" s="54">
        <f t="shared" si="3"/>
        <v>-1.1733962043719799E-4</v>
      </c>
      <c r="R19" s="47">
        <f t="shared" si="4"/>
        <v>7.7876015696313097</v>
      </c>
      <c r="S19" s="48">
        <f t="shared" si="5"/>
        <v>2.06138585687735</v>
      </c>
      <c r="T19" s="47">
        <f t="shared" si="6"/>
        <v>102.321582115219</v>
      </c>
      <c r="U19" s="48">
        <f t="shared" si="7"/>
        <v>7.2544642857142794E-2</v>
      </c>
      <c r="V19" s="35">
        <f>((O18*(Q19)^2)/S34)*T19</f>
        <v>7.8007950842245308E-2</v>
      </c>
      <c r="W19" s="35"/>
      <c r="X19" s="35">
        <f t="shared" si="8"/>
        <v>-5.463307985102514E-3</v>
      </c>
      <c r="Y19" s="66"/>
    </row>
    <row r="20" spans="2:25" x14ac:dyDescent="0.6">
      <c r="D20" s="2">
        <v>132.01404487645701</v>
      </c>
      <c r="E20" s="1">
        <v>13.9980735257675</v>
      </c>
      <c r="F20" s="2">
        <v>121.552585804039</v>
      </c>
      <c r="G20" s="1">
        <v>-127.19767381483901</v>
      </c>
      <c r="H20" s="2">
        <v>9.0839458067927907</v>
      </c>
      <c r="I20" s="1">
        <v>2.3294674006734399</v>
      </c>
      <c r="J20" s="2">
        <v>114.35941530524499</v>
      </c>
      <c r="K20" s="1">
        <v>9.4866071428571203E-2</v>
      </c>
      <c r="N20" s="47">
        <f t="shared" si="0"/>
        <v>132.01404487645701</v>
      </c>
      <c r="O20" s="48">
        <f t="shared" si="1"/>
        <v>71438.401731439051</v>
      </c>
      <c r="P20" s="47">
        <f t="shared" si="2"/>
        <v>121.552585804039</v>
      </c>
      <c r="Q20" s="54">
        <f t="shared" si="3"/>
        <v>-1.27197673814839E-4</v>
      </c>
      <c r="R20" s="47">
        <f t="shared" si="4"/>
        <v>9.0839458067927907</v>
      </c>
      <c r="S20" s="48">
        <f t="shared" si="5"/>
        <v>2.3294674006734399</v>
      </c>
      <c r="T20" s="47">
        <f t="shared" si="6"/>
        <v>114.35941530524499</v>
      </c>
      <c r="U20" s="48">
        <f t="shared" si="7"/>
        <v>9.4866071428571203E-2</v>
      </c>
      <c r="V20" s="35">
        <f>((O18*(Q19)^2)/S35)*T20</f>
        <v>9.2681322423818907E-2</v>
      </c>
      <c r="W20" s="35"/>
      <c r="X20" s="35">
        <f t="shared" si="8"/>
        <v>2.1847490047522955E-3</v>
      </c>
      <c r="Y20" s="66"/>
    </row>
    <row r="21" spans="2:25" x14ac:dyDescent="0.6">
      <c r="D21" s="2">
        <v>142.78751229026599</v>
      </c>
      <c r="E21" s="1">
        <v>14.595200601123899</v>
      </c>
      <c r="F21" s="2">
        <v>134.88563788358601</v>
      </c>
      <c r="G21" s="1">
        <v>-137.05507814528201</v>
      </c>
      <c r="H21" s="2">
        <v>9.7036126834681298</v>
      </c>
      <c r="I21" s="1">
        <v>2.4574615170460099</v>
      </c>
      <c r="J21" s="2">
        <v>126.99914015477199</v>
      </c>
      <c r="K21" s="1">
        <v>0.122767857142857</v>
      </c>
      <c r="N21" s="47">
        <f t="shared" si="0"/>
        <v>142.78751229026599</v>
      </c>
      <c r="O21" s="48">
        <f t="shared" si="1"/>
        <v>68515.673564842626</v>
      </c>
      <c r="P21" s="47">
        <f t="shared" si="2"/>
        <v>134.88563788358601</v>
      </c>
      <c r="Q21" s="54">
        <f t="shared" si="3"/>
        <v>-1.3705507814528202E-4</v>
      </c>
      <c r="R21" s="47">
        <f t="shared" si="4"/>
        <v>9.7036126834681298</v>
      </c>
      <c r="S21" s="48">
        <f t="shared" si="5"/>
        <v>2.4574615170460099</v>
      </c>
      <c r="T21" s="47">
        <f t="shared" si="6"/>
        <v>126.99914015477199</v>
      </c>
      <c r="U21" s="48">
        <f t="shared" si="7"/>
        <v>0.122767857142857</v>
      </c>
      <c r="V21" s="35">
        <f>((O20*(Q21)^2)/S35)*T21</f>
        <v>0.1287779055696939</v>
      </c>
      <c r="W21" s="35"/>
      <c r="X21" s="35">
        <f t="shared" si="8"/>
        <v>-6.0100484268369031E-3</v>
      </c>
      <c r="Y21" s="66"/>
    </row>
    <row r="22" spans="2:25" x14ac:dyDescent="0.6">
      <c r="D22" s="2">
        <v>154.160504880134</v>
      </c>
      <c r="E22" s="1">
        <v>15.192167803099901</v>
      </c>
      <c r="F22" s="2">
        <v>146.439218893331</v>
      </c>
      <c r="G22" s="1">
        <v>-144.72065008567401</v>
      </c>
      <c r="H22" s="2">
        <v>11.5706361526202</v>
      </c>
      <c r="I22" s="1">
        <v>2.7559128939807098</v>
      </c>
      <c r="J22" s="2">
        <v>137.83319002579501</v>
      </c>
      <c r="K22" s="1">
        <v>0.14620535714285701</v>
      </c>
      <c r="N22" s="47">
        <f t="shared" si="0"/>
        <v>154.160504880134</v>
      </c>
      <c r="O22" s="48">
        <f t="shared" si="1"/>
        <v>65823.390905144828</v>
      </c>
      <c r="P22" s="47">
        <f t="shared" si="2"/>
        <v>146.439218893331</v>
      </c>
      <c r="Q22" s="54">
        <f t="shared" si="3"/>
        <v>-1.44720650085674E-4</v>
      </c>
      <c r="R22" s="47">
        <f t="shared" si="4"/>
        <v>11.5706361526202</v>
      </c>
      <c r="S22" s="48">
        <f t="shared" si="5"/>
        <v>2.7559128939807098</v>
      </c>
      <c r="T22" s="47">
        <f t="shared" si="6"/>
        <v>137.83319002579501</v>
      </c>
      <c r="U22" s="48">
        <f t="shared" si="7"/>
        <v>0.14620535714285701</v>
      </c>
      <c r="V22" s="35">
        <f>((O20*(Q21)^2)/AVERAGE(S35,S36)*T22)</f>
        <v>0.1440342864446584</v>
      </c>
      <c r="W22" s="35"/>
      <c r="X22" s="35">
        <f t="shared" si="8"/>
        <v>2.1710706981986072E-3</v>
      </c>
      <c r="Y22" s="66">
        <f t="shared" ref="Y22:Y36" si="10">U22/V22-1</f>
        <v>1.5073290893365066E-2</v>
      </c>
    </row>
    <row r="23" spans="2:25" x14ac:dyDescent="0.6">
      <c r="D23" s="2">
        <v>166.13002502018401</v>
      </c>
      <c r="E23" s="1">
        <v>15.8889759310625</v>
      </c>
      <c r="F23" s="2">
        <v>157.992799903075</v>
      </c>
      <c r="G23" s="1">
        <v>-152.38622202606501</v>
      </c>
      <c r="H23" s="2">
        <v>13.736320839443501</v>
      </c>
      <c r="I23" s="1">
        <v>3.0205671544138299</v>
      </c>
      <c r="J23" s="2">
        <v>148.968185726569</v>
      </c>
      <c r="K23" s="1">
        <v>0.17410714285714199</v>
      </c>
      <c r="N23" s="47">
        <f t="shared" si="0"/>
        <v>166.13002502018401</v>
      </c>
      <c r="O23" s="48">
        <f t="shared" si="1"/>
        <v>62936.718158470379</v>
      </c>
      <c r="P23" s="47">
        <f t="shared" si="2"/>
        <v>157.992799903075</v>
      </c>
      <c r="Q23" s="54">
        <f t="shared" si="3"/>
        <v>-1.52386222026065E-4</v>
      </c>
      <c r="R23" s="47">
        <f t="shared" si="4"/>
        <v>13.736320839443501</v>
      </c>
      <c r="S23" s="48">
        <f t="shared" si="5"/>
        <v>3.0205671544138299</v>
      </c>
      <c r="T23" s="47">
        <f t="shared" si="6"/>
        <v>148.968185726569</v>
      </c>
      <c r="U23" s="48">
        <f t="shared" si="7"/>
        <v>0.17410714285714199</v>
      </c>
      <c r="V23" s="35">
        <f>((AVERAGE(O21,O22)*(Q22)^2)/S36)*T23</f>
        <v>0.16834263414114792</v>
      </c>
      <c r="W23" s="35"/>
      <c r="X23" s="35">
        <f t="shared" si="8"/>
        <v>5.7645087159940711E-3</v>
      </c>
      <c r="Y23" s="66">
        <f t="shared" si="10"/>
        <v>3.4242714244097971E-2</v>
      </c>
    </row>
    <row r="24" spans="2:25" x14ac:dyDescent="0.6">
      <c r="D24" s="2">
        <v>178.40030695689001</v>
      </c>
      <c r="E24" s="1">
        <v>16.552370522546099</v>
      </c>
      <c r="F24" s="2">
        <v>169.84386087889601</v>
      </c>
      <c r="G24" s="1">
        <v>-160.874136767225</v>
      </c>
      <c r="H24" s="2">
        <v>16.4514735774173</v>
      </c>
      <c r="I24" s="1">
        <v>3.1622776601683702</v>
      </c>
      <c r="J24" s="2">
        <v>161.006018916595</v>
      </c>
      <c r="K24" s="1">
        <v>0.20424107142857101</v>
      </c>
      <c r="N24" s="47">
        <f t="shared" si="0"/>
        <v>178.40030695689001</v>
      </c>
      <c r="O24" s="48">
        <f t="shared" si="1"/>
        <v>60414.307342739412</v>
      </c>
      <c r="P24" s="47">
        <f t="shared" si="2"/>
        <v>169.84386087889601</v>
      </c>
      <c r="Q24" s="54">
        <f t="shared" si="3"/>
        <v>-1.6087413676722499E-4</v>
      </c>
      <c r="R24" s="47">
        <f t="shared" si="4"/>
        <v>16.4514735774173</v>
      </c>
      <c r="S24" s="48">
        <f t="shared" si="5"/>
        <v>3.1622776601683702</v>
      </c>
      <c r="T24" s="47">
        <f t="shared" si="6"/>
        <v>161.006018916595</v>
      </c>
      <c r="U24" s="48">
        <f t="shared" si="7"/>
        <v>0.20424107142857101</v>
      </c>
      <c r="V24" s="35">
        <f>((O23*(Q23)^2)/S37)*T24</f>
        <v>0.19940449952062983</v>
      </c>
      <c r="W24" s="35"/>
      <c r="X24" s="35">
        <f t="shared" si="8"/>
        <v>4.8365719079411784E-3</v>
      </c>
      <c r="Y24" s="66">
        <f t="shared" si="10"/>
        <v>2.4255079095849563E-2</v>
      </c>
    </row>
    <row r="25" spans="2:25" x14ac:dyDescent="0.6">
      <c r="D25" s="2">
        <v>190.666592059089</v>
      </c>
      <c r="E25" s="1">
        <v>17.3490995131855</v>
      </c>
      <c r="F25" s="2">
        <v>182.581412153625</v>
      </c>
      <c r="G25" s="1">
        <v>-168.81263305467499</v>
      </c>
      <c r="H25" s="2">
        <v>19.359618912405399</v>
      </c>
      <c r="I25" s="1">
        <v>3.18653420068433</v>
      </c>
      <c r="J25" s="2">
        <v>173.04385210661999</v>
      </c>
      <c r="K25" s="1">
        <v>0.24107142857142799</v>
      </c>
      <c r="N25" s="47">
        <f t="shared" si="0"/>
        <v>190.666592059089</v>
      </c>
      <c r="O25" s="48">
        <f t="shared" si="1"/>
        <v>57639.879190270905</v>
      </c>
      <c r="P25" s="47">
        <f t="shared" si="2"/>
        <v>182.581412153625</v>
      </c>
      <c r="Q25" s="54">
        <f t="shared" si="3"/>
        <v>-1.6881263305467499E-4</v>
      </c>
      <c r="R25" s="47">
        <f t="shared" si="4"/>
        <v>19.359618912405399</v>
      </c>
      <c r="S25" s="48">
        <f t="shared" si="5"/>
        <v>3.18653420068433</v>
      </c>
      <c r="T25" s="47">
        <f t="shared" si="6"/>
        <v>173.04385210661999</v>
      </c>
      <c r="U25" s="48">
        <f t="shared" si="7"/>
        <v>0.24107142857142799</v>
      </c>
      <c r="V25" s="35">
        <f>((O24*(Q24)^2)/S37)*T25</f>
        <v>0.22927979203913165</v>
      </c>
      <c r="W25" s="35"/>
      <c r="X25" s="35">
        <f t="shared" si="8"/>
        <v>1.179163653229634E-2</v>
      </c>
      <c r="Y25" s="66">
        <f t="shared" si="10"/>
        <v>5.1429026637828779E-2</v>
      </c>
    </row>
    <row r="26" spans="2:25" x14ac:dyDescent="0.6">
      <c r="D26" s="2">
        <v>203.83316413400499</v>
      </c>
      <c r="E26" s="1">
        <v>18.112255093965501</v>
      </c>
      <c r="F26" s="2">
        <v>195.31625906502501</v>
      </c>
      <c r="G26" s="1">
        <v>-175.38001713484601</v>
      </c>
      <c r="H26" s="2">
        <v>23.186285667684601</v>
      </c>
      <c r="I26" s="1">
        <v>3.0205671544138299</v>
      </c>
      <c r="J26" s="2">
        <v>185.382631126397</v>
      </c>
      <c r="K26" s="1">
        <v>0.27678571428571402</v>
      </c>
      <c r="N26" s="47">
        <f t="shared" si="0"/>
        <v>203.83316413400499</v>
      </c>
      <c r="O26" s="48">
        <f t="shared" si="1"/>
        <v>55211.236525327658</v>
      </c>
      <c r="P26" s="47">
        <f t="shared" si="2"/>
        <v>195.31625906502501</v>
      </c>
      <c r="Q26" s="54">
        <f t="shared" si="3"/>
        <v>-1.75380017134846E-4</v>
      </c>
      <c r="R26" s="47">
        <f t="shared" si="4"/>
        <v>23.186285667684601</v>
      </c>
      <c r="S26" s="48">
        <f t="shared" si="5"/>
        <v>3.0205671544138299</v>
      </c>
      <c r="T26" s="47">
        <f t="shared" si="6"/>
        <v>185.382631126397</v>
      </c>
      <c r="U26" s="48">
        <f t="shared" si="7"/>
        <v>0.27678571428571402</v>
      </c>
      <c r="V26" s="35">
        <f>((O24*(Q25)^2)/S37)*T26</f>
        <v>0.27046811558121164</v>
      </c>
      <c r="W26" s="35"/>
      <c r="X26" s="35">
        <f t="shared" si="8"/>
        <v>6.3175987045023807E-3</v>
      </c>
      <c r="Y26" s="66">
        <f t="shared" si="10"/>
        <v>2.335801649272562E-2</v>
      </c>
    </row>
    <row r="27" spans="2:25" x14ac:dyDescent="0.6">
      <c r="D27" s="2">
        <v>216.401210241488</v>
      </c>
      <c r="E27" s="1">
        <v>18.8422369483369</v>
      </c>
      <c r="F27" s="2">
        <v>207.756871246343</v>
      </c>
      <c r="G27" s="1">
        <v>-182.770393062983</v>
      </c>
      <c r="H27" s="2">
        <v>27.8917751251102</v>
      </c>
      <c r="I27" s="1">
        <v>2.8414487221407598</v>
      </c>
      <c r="J27" s="2">
        <v>198.32330180567399</v>
      </c>
      <c r="K27" s="1">
        <v>0.312499999999999</v>
      </c>
      <c r="N27" s="47">
        <f t="shared" si="0"/>
        <v>216.401210241488</v>
      </c>
      <c r="O27" s="48">
        <f t="shared" si="1"/>
        <v>53072.254782798729</v>
      </c>
      <c r="P27" s="47">
        <f t="shared" si="2"/>
        <v>207.756871246343</v>
      </c>
      <c r="Q27" s="54">
        <f t="shared" si="3"/>
        <v>-1.82770393062983E-4</v>
      </c>
      <c r="R27" s="47">
        <f t="shared" si="4"/>
        <v>27.8917751251102</v>
      </c>
      <c r="S27" s="48">
        <f t="shared" si="5"/>
        <v>2.8414487221407598</v>
      </c>
      <c r="T27" s="47">
        <f t="shared" si="6"/>
        <v>198.32330180567399</v>
      </c>
      <c r="U27" s="48">
        <f t="shared" si="7"/>
        <v>0.312499999999999</v>
      </c>
      <c r="V27" s="35">
        <f>((O26*(Q26)^2)/S38)*T27</f>
        <v>0.31042965647008841</v>
      </c>
      <c r="W27" s="35"/>
      <c r="X27" s="35">
        <f t="shared" si="8"/>
        <v>2.0703435299105899E-3</v>
      </c>
      <c r="Y27" s="66">
        <f t="shared" si="10"/>
        <v>6.6692839642081836E-3</v>
      </c>
    </row>
    <row r="28" spans="2:25" x14ac:dyDescent="0.6">
      <c r="D28" s="2">
        <v>229.56778231640499</v>
      </c>
      <c r="E28" s="1">
        <v>19.605392529116902</v>
      </c>
      <c r="F28" s="2">
        <v>220.78811637848901</v>
      </c>
      <c r="G28" s="1">
        <v>-189.61167506101</v>
      </c>
      <c r="H28" s="2">
        <v>33.4049274810478</v>
      </c>
      <c r="I28" s="1">
        <v>2.5144469534838101</v>
      </c>
      <c r="J28" s="2">
        <v>210.662080825451</v>
      </c>
      <c r="K28" s="1">
        <v>0.35491071428571402</v>
      </c>
      <c r="N28" s="47">
        <f t="shared" si="0"/>
        <v>229.56778231640499</v>
      </c>
      <c r="O28" s="48">
        <f t="shared" si="1"/>
        <v>51006.37482849948</v>
      </c>
      <c r="P28" s="47">
        <f t="shared" si="2"/>
        <v>220.78811637848901</v>
      </c>
      <c r="Q28" s="54">
        <f t="shared" si="3"/>
        <v>-1.8961167506101001E-4</v>
      </c>
      <c r="R28" s="47">
        <f t="shared" si="4"/>
        <v>33.4049274810478</v>
      </c>
      <c r="S28" s="48">
        <f t="shared" si="5"/>
        <v>2.5144469534838101</v>
      </c>
      <c r="T28" s="47">
        <f t="shared" si="6"/>
        <v>210.662080825451</v>
      </c>
      <c r="U28" s="48">
        <f t="shared" si="7"/>
        <v>0.35491071428571402</v>
      </c>
      <c r="V28" s="35">
        <f>((O27*(Q27)^2)/S38)*T28</f>
        <v>0.34424478537951109</v>
      </c>
      <c r="W28" s="35"/>
      <c r="X28" s="35">
        <f t="shared" si="8"/>
        <v>1.0665928906202937E-2</v>
      </c>
      <c r="Y28" s="66">
        <f t="shared" si="10"/>
        <v>3.0983559836481822E-2</v>
      </c>
    </row>
    <row r="29" spans="2:25" x14ac:dyDescent="0.6">
      <c r="D29" s="2">
        <v>242.43559101191801</v>
      </c>
      <c r="E29" s="1">
        <v>20.335294446798098</v>
      </c>
      <c r="F29" s="2">
        <v>233.81990238330101</v>
      </c>
      <c r="G29" s="1">
        <v>-196.72717950049301</v>
      </c>
      <c r="H29" s="2">
        <v>40.539341992763298</v>
      </c>
      <c r="I29" s="1">
        <v>2.1913309092433</v>
      </c>
      <c r="J29" s="2">
        <v>220.292347377472</v>
      </c>
      <c r="K29" s="1">
        <v>0.390625</v>
      </c>
      <c r="N29" s="47">
        <f t="shared" si="0"/>
        <v>242.43559101191801</v>
      </c>
      <c r="O29" s="48">
        <f t="shared" si="1"/>
        <v>49175.584972041324</v>
      </c>
      <c r="P29" s="47">
        <f t="shared" si="2"/>
        <v>233.81990238330101</v>
      </c>
      <c r="Q29" s="54">
        <f t="shared" si="3"/>
        <v>-1.96727179500493E-4</v>
      </c>
      <c r="R29" s="47">
        <f t="shared" si="4"/>
        <v>40.539341992763298</v>
      </c>
      <c r="S29" s="48">
        <f t="shared" si="5"/>
        <v>2.1913309092433</v>
      </c>
      <c r="T29" s="47">
        <f t="shared" si="6"/>
        <v>220.292347377472</v>
      </c>
      <c r="U29" s="48">
        <f t="shared" si="7"/>
        <v>0.390625</v>
      </c>
      <c r="V29" s="35">
        <f>((O27*(Q28)^2)/AVERAGE(S38,S39))*T29</f>
        <v>0.40370827302738466</v>
      </c>
      <c r="W29" s="35"/>
      <c r="X29" s="35">
        <f t="shared" si="8"/>
        <v>-1.3083273027384656E-2</v>
      </c>
      <c r="Y29" s="66">
        <f t="shared" si="10"/>
        <v>-3.2407740691747455E-2</v>
      </c>
    </row>
    <row r="30" spans="2:25" x14ac:dyDescent="0.6">
      <c r="D30" s="2">
        <v>255.60216308683499</v>
      </c>
      <c r="E30" s="1">
        <v>21.0984500275781</v>
      </c>
      <c r="F30" s="2">
        <v>246.84898402478399</v>
      </c>
      <c r="G30" s="1">
        <v>-202.47157173269599</v>
      </c>
      <c r="H30" s="2">
        <v>48.552441475067297</v>
      </c>
      <c r="I30" s="1">
        <v>1.9391464944932999</v>
      </c>
      <c r="J30" s="2">
        <v>233.5339638865</v>
      </c>
      <c r="K30" s="1">
        <v>0.4375</v>
      </c>
      <c r="N30" s="47">
        <f t="shared" si="0"/>
        <v>255.60216308683499</v>
      </c>
      <c r="O30" s="48">
        <f t="shared" si="1"/>
        <v>47396.846625836733</v>
      </c>
      <c r="P30" s="47">
        <f t="shared" si="2"/>
        <v>246.84898402478399</v>
      </c>
      <c r="Q30" s="54">
        <f t="shared" si="3"/>
        <v>-2.0247157173269598E-4</v>
      </c>
      <c r="R30" s="47">
        <f t="shared" si="4"/>
        <v>48.552441475067297</v>
      </c>
      <c r="S30" s="48">
        <f t="shared" si="5"/>
        <v>1.9391464944932999</v>
      </c>
      <c r="T30" s="47">
        <f t="shared" si="6"/>
        <v>233.5339638865</v>
      </c>
      <c r="U30" s="48">
        <f t="shared" si="7"/>
        <v>0.4375</v>
      </c>
      <c r="V30" s="35">
        <f>((O28*(Q29)^2)/S39)*T30</f>
        <v>0.46217817628920443</v>
      </c>
      <c r="W30" s="35"/>
      <c r="X30" s="35">
        <f t="shared" si="8"/>
        <v>-2.4678176289204434E-2</v>
      </c>
      <c r="Y30" s="66">
        <f t="shared" si="10"/>
        <v>-5.339537337600786E-2</v>
      </c>
    </row>
    <row r="31" spans="2:25" x14ac:dyDescent="0.6">
      <c r="D31" s="2">
        <v>268.467973365094</v>
      </c>
      <c r="E31" s="1">
        <v>21.8950191448372</v>
      </c>
      <c r="F31" s="2">
        <v>259.88022915693</v>
      </c>
      <c r="G31" s="1">
        <v>-209.31285373072299</v>
      </c>
      <c r="H31" s="2">
        <v>58.405809313609097</v>
      </c>
      <c r="I31" s="1">
        <v>1.74241035131885</v>
      </c>
      <c r="J31" s="2">
        <v>246.173688736027</v>
      </c>
      <c r="K31" s="1">
        <v>0.48325892857142799</v>
      </c>
      <c r="N31" s="47">
        <f t="shared" si="0"/>
        <v>268.467973365094</v>
      </c>
      <c r="O31" s="48">
        <f t="shared" si="1"/>
        <v>45672.488038714415</v>
      </c>
      <c r="P31" s="47">
        <f t="shared" si="2"/>
        <v>259.88022915693</v>
      </c>
      <c r="Q31" s="54">
        <f t="shared" si="3"/>
        <v>-2.0931285373072299E-4</v>
      </c>
      <c r="R31" s="47">
        <f t="shared" si="4"/>
        <v>58.405809313609097</v>
      </c>
      <c r="S31" s="48">
        <f t="shared" si="5"/>
        <v>1.74241035131885</v>
      </c>
      <c r="T31" s="47">
        <f t="shared" si="6"/>
        <v>246.173688736027</v>
      </c>
      <c r="U31" s="48">
        <f t="shared" si="7"/>
        <v>0.48325892857142799</v>
      </c>
      <c r="V31" s="35">
        <f>((O29*(Q30)^2)/S39)*T31</f>
        <v>0.49753710080681124</v>
      </c>
      <c r="W31" s="35"/>
      <c r="X31" s="35">
        <f t="shared" si="8"/>
        <v>-1.4278172235383246E-2</v>
      </c>
      <c r="Y31" s="66">
        <f t="shared" si="10"/>
        <v>-2.8697703572717725E-2</v>
      </c>
    </row>
    <row r="32" spans="2:25" x14ac:dyDescent="0.6">
      <c r="D32" s="2">
        <v>281.03601947257698</v>
      </c>
      <c r="E32" s="1">
        <v>22.625000999208599</v>
      </c>
      <c r="F32" s="2">
        <v>272.611830832338</v>
      </c>
      <c r="G32" s="1">
        <v>-214.234903162157</v>
      </c>
      <c r="H32" s="2">
        <v>70.2588470927749</v>
      </c>
      <c r="I32" s="1">
        <v>1.61422697996056</v>
      </c>
      <c r="J32" s="2">
        <v>256.10490111779802</v>
      </c>
      <c r="K32" s="1">
        <v>0.52455357142857095</v>
      </c>
      <c r="N32" s="47">
        <f t="shared" si="0"/>
        <v>281.03601947257698</v>
      </c>
      <c r="O32" s="48">
        <f t="shared" si="1"/>
        <v>44198.893075628112</v>
      </c>
      <c r="P32" s="47">
        <f t="shared" si="2"/>
        <v>272.611830832338</v>
      </c>
      <c r="Q32" s="54">
        <f t="shared" si="3"/>
        <v>-2.1423490316215698E-4</v>
      </c>
      <c r="R32" s="47">
        <f t="shared" si="4"/>
        <v>70.2588470927749</v>
      </c>
      <c r="S32" s="48">
        <f t="shared" si="5"/>
        <v>1.61422697996056</v>
      </c>
      <c r="T32" s="47">
        <f t="shared" si="6"/>
        <v>256.10490111779802</v>
      </c>
      <c r="U32" s="48">
        <f t="shared" si="7"/>
        <v>0.52455357142857095</v>
      </c>
      <c r="V32" s="35">
        <f>((O30*(Q31)^2)/S39)*T32</f>
        <v>0.5331695403885669</v>
      </c>
      <c r="W32" s="35"/>
      <c r="X32" s="35">
        <f t="shared" si="8"/>
        <v>-8.6159689599959455E-3</v>
      </c>
      <c r="Y32" s="66">
        <f t="shared" si="10"/>
        <v>-1.6159904696950167E-2</v>
      </c>
    </row>
    <row r="33" spans="4:25" x14ac:dyDescent="0.6">
      <c r="D33" s="2">
        <v>293.60406558006002</v>
      </c>
      <c r="E33" s="1">
        <v>23.354982853579902</v>
      </c>
      <c r="F33" s="2">
        <v>285.04973865032798</v>
      </c>
      <c r="G33" s="1">
        <v>-220.25416688301499</v>
      </c>
      <c r="H33" s="2">
        <v>84.890010316944995</v>
      </c>
      <c r="I33" s="1">
        <v>1.49547363562223</v>
      </c>
      <c r="J33" s="2">
        <v>269.04557179707598</v>
      </c>
      <c r="K33" s="1">
        <v>0.56361607142857095</v>
      </c>
      <c r="N33" s="47">
        <f t="shared" si="0"/>
        <v>293.60406558006002</v>
      </c>
      <c r="O33" s="48">
        <f t="shared" si="1"/>
        <v>42817.415292887606</v>
      </c>
      <c r="P33" s="47">
        <f t="shared" si="2"/>
        <v>285.04973865032798</v>
      </c>
      <c r="Q33" s="54">
        <f t="shared" si="3"/>
        <v>-2.2025416688301497E-4</v>
      </c>
      <c r="R33" s="47">
        <f t="shared" si="4"/>
        <v>84.890010316944995</v>
      </c>
      <c r="S33" s="48">
        <f t="shared" si="5"/>
        <v>1.49547363562223</v>
      </c>
      <c r="T33" s="47">
        <f t="shared" si="6"/>
        <v>269.04557179707598</v>
      </c>
      <c r="U33" s="48">
        <f t="shared" si="7"/>
        <v>0.56361607142857095</v>
      </c>
      <c r="V33" s="35">
        <f>((O31*(Q32)^2)/AVERAGE(S39,S40))*T33</f>
        <v>0.5826914824837699</v>
      </c>
      <c r="W33" s="35"/>
      <c r="X33" s="35">
        <f t="shared" si="8"/>
        <v>-1.9075411055198943E-2</v>
      </c>
      <c r="Y33" s="66">
        <f t="shared" si="10"/>
        <v>-3.2736725400358435E-2</v>
      </c>
    </row>
    <row r="34" spans="4:25" x14ac:dyDescent="0.6">
      <c r="D34" s="2">
        <v>305.87134989088599</v>
      </c>
      <c r="E34" s="1">
        <v>24.118378244430399</v>
      </c>
      <c r="F34" s="2">
        <v>297.77971770773797</v>
      </c>
      <c r="G34" s="1">
        <v>-224.353548990082</v>
      </c>
      <c r="H34" s="2">
        <v>101.22327162160499</v>
      </c>
      <c r="I34" s="1">
        <v>1.4067926431381099</v>
      </c>
      <c r="J34" s="2">
        <v>278.37489251934602</v>
      </c>
      <c r="K34" s="1">
        <v>0.60379464285714202</v>
      </c>
      <c r="N34" s="47">
        <f t="shared" si="0"/>
        <v>305.87134989088599</v>
      </c>
      <c r="O34" s="48">
        <f t="shared" si="1"/>
        <v>41462.157607173598</v>
      </c>
      <c r="P34" s="47">
        <f t="shared" si="2"/>
        <v>297.77971770773797</v>
      </c>
      <c r="Q34" s="54">
        <f t="shared" si="3"/>
        <v>-2.2435354899008199E-4</v>
      </c>
      <c r="R34" s="47">
        <f t="shared" si="4"/>
        <v>101.22327162160499</v>
      </c>
      <c r="S34" s="48">
        <f t="shared" si="5"/>
        <v>1.4067926431381099</v>
      </c>
      <c r="T34" s="47">
        <f t="shared" si="6"/>
        <v>278.37489251934602</v>
      </c>
      <c r="U34" s="48">
        <f t="shared" si="7"/>
        <v>0.60379464285714202</v>
      </c>
      <c r="V34" s="35">
        <f>((O32*(Q33)^2)/S40)*T34</f>
        <v>0.63612811317915108</v>
      </c>
      <c r="W34" s="35"/>
      <c r="X34" s="35">
        <f t="shared" si="8"/>
        <v>-3.2333470322009061E-2</v>
      </c>
      <c r="Y34" s="66">
        <f t="shared" si="10"/>
        <v>-5.0828551123793919E-2</v>
      </c>
    </row>
    <row r="35" spans="4:25" x14ac:dyDescent="0.6">
      <c r="D35" s="2">
        <v>318.438396789742</v>
      </c>
      <c r="E35" s="1">
        <v>24.881693698590698</v>
      </c>
      <c r="F35" s="2">
        <v>310.51186025581097</v>
      </c>
      <c r="G35" s="1">
        <v>-229.54982086297301</v>
      </c>
      <c r="H35" s="2">
        <v>121.231296062973</v>
      </c>
      <c r="I35" s="1">
        <v>1.3233703982779099</v>
      </c>
      <c r="J35" s="2">
        <v>288.00515907136702</v>
      </c>
      <c r="K35" s="1">
        <v>0.64955357142857095</v>
      </c>
      <c r="N35" s="47">
        <f t="shared" si="0"/>
        <v>318.438396789742</v>
      </c>
      <c r="O35" s="48">
        <f t="shared" si="1"/>
        <v>40190.190109793053</v>
      </c>
      <c r="P35" s="47">
        <f t="shared" si="2"/>
        <v>310.51186025581097</v>
      </c>
      <c r="Q35" s="54">
        <f t="shared" si="3"/>
        <v>-2.2954982086297301E-4</v>
      </c>
      <c r="R35" s="47">
        <f t="shared" si="4"/>
        <v>121.231296062973</v>
      </c>
      <c r="S35" s="48">
        <f t="shared" si="5"/>
        <v>1.3233703982779099</v>
      </c>
      <c r="T35" s="47">
        <f t="shared" si="6"/>
        <v>288.00515907136702</v>
      </c>
      <c r="U35" s="48">
        <f t="shared" si="7"/>
        <v>0.64955357142857095</v>
      </c>
      <c r="V35" s="35">
        <f>((O33*(Q33)^2)/S40)*T35</f>
        <v>0.63756409093061039</v>
      </c>
      <c r="W35" s="35"/>
      <c r="X35" s="35">
        <f t="shared" si="8"/>
        <v>1.1989480497960558E-2</v>
      </c>
      <c r="Y35" s="66">
        <f t="shared" si="10"/>
        <v>1.8805137661470628E-2</v>
      </c>
    </row>
    <row r="36" spans="4:25" x14ac:dyDescent="0.6">
      <c r="D36" s="2">
        <v>330.70468189194099</v>
      </c>
      <c r="E36" s="1">
        <v>25.6784226892301</v>
      </c>
      <c r="F36" s="2">
        <v>322.651747235058</v>
      </c>
      <c r="G36" s="1">
        <v>-234.47251934160599</v>
      </c>
      <c r="H36" s="2">
        <v>145.194152586266</v>
      </c>
      <c r="I36" s="1">
        <v>1.2448950593966801</v>
      </c>
      <c r="J36" s="2">
        <v>297.334479793637</v>
      </c>
      <c r="K36" s="1">
        <v>0.67410714285714302</v>
      </c>
      <c r="N36" s="47">
        <f t="shared" si="0"/>
        <v>330.70468189194099</v>
      </c>
      <c r="O36" s="48">
        <f t="shared" si="1"/>
        <v>38943.201928809067</v>
      </c>
      <c r="P36" s="47">
        <f t="shared" si="2"/>
        <v>322.651747235058</v>
      </c>
      <c r="Q36" s="54">
        <f t="shared" si="3"/>
        <v>-2.3447251934160599E-4</v>
      </c>
      <c r="R36" s="47">
        <f t="shared" si="4"/>
        <v>145.194152586266</v>
      </c>
      <c r="S36" s="48">
        <f t="shared" si="5"/>
        <v>1.2448950593966801</v>
      </c>
      <c r="T36" s="47">
        <f t="shared" si="6"/>
        <v>297.334479793637</v>
      </c>
      <c r="U36" s="48">
        <f t="shared" si="7"/>
        <v>0.67410714285714302</v>
      </c>
      <c r="V36" s="35">
        <f>((O33*(Q34)^2)/S40)*T36</f>
        <v>0.68294617423230541</v>
      </c>
      <c r="W36" s="35"/>
      <c r="X36" s="35">
        <f t="shared" si="8"/>
        <v>-8.8390313751623983E-3</v>
      </c>
      <c r="Y36" s="66">
        <f t="shared" si="10"/>
        <v>-1.294250075432124E-2</v>
      </c>
    </row>
    <row r="37" spans="4:25" x14ac:dyDescent="0.6">
      <c r="D37" s="2">
        <v>340.57686312440501</v>
      </c>
      <c r="E37" s="1">
        <v>26.342456774234801</v>
      </c>
      <c r="F37" s="2">
        <v>335.08857330771701</v>
      </c>
      <c r="G37" s="1">
        <v>-239.943338179552</v>
      </c>
      <c r="H37" s="2">
        <v>173.130231581261</v>
      </c>
      <c r="I37" s="1">
        <v>1.18005610179803</v>
      </c>
      <c r="J37" s="2">
        <v>306.36285468615603</v>
      </c>
      <c r="K37" s="1">
        <v>0.7265625</v>
      </c>
      <c r="N37" s="47">
        <f t="shared" si="0"/>
        <v>340.57686312440501</v>
      </c>
      <c r="O37" s="48">
        <f t="shared" si="1"/>
        <v>37961.531400445783</v>
      </c>
      <c r="P37" s="47">
        <f t="shared" si="2"/>
        <v>335.08857330771701</v>
      </c>
      <c r="Q37" s="54">
        <f t="shared" si="3"/>
        <v>-2.3994333817955199E-4</v>
      </c>
      <c r="R37" s="47">
        <f t="shared" si="4"/>
        <v>173.130231581261</v>
      </c>
      <c r="S37" s="48">
        <f t="shared" si="5"/>
        <v>1.18005610179803</v>
      </c>
      <c r="T37" s="47">
        <f t="shared" si="6"/>
        <v>306.36285468615603</v>
      </c>
      <c r="U37" s="48">
        <f t="shared" si="7"/>
        <v>0.7265625</v>
      </c>
      <c r="V37" s="35">
        <f>((O34*(Q35)^2)/S41)*T37</f>
        <v>0.74112200749456092</v>
      </c>
      <c r="W37" s="35"/>
      <c r="X37" s="35">
        <f t="shared" si="8"/>
        <v>-1.4559507494560919E-2</v>
      </c>
      <c r="Y37" s="66">
        <f>U37/V37-1</f>
        <v>-1.9645223522346655E-2</v>
      </c>
    </row>
    <row r="38" spans="4:25" x14ac:dyDescent="0.6">
      <c r="D38" s="2">
        <v>347.45641451969999</v>
      </c>
      <c r="E38" s="37">
        <v>26.840622227196</v>
      </c>
      <c r="F38" s="2">
        <v>341.601221074129</v>
      </c>
      <c r="G38" s="37">
        <v>-241.85575575055799</v>
      </c>
      <c r="H38" s="2">
        <v>204.632921379377</v>
      </c>
      <c r="I38" s="1">
        <v>1.0849212860269599</v>
      </c>
      <c r="J38" s="2">
        <v>319.00257953568303</v>
      </c>
      <c r="K38" s="1">
        <v>0.75558035714285698</v>
      </c>
      <c r="O38"/>
      <c r="P38" s="47">
        <f t="shared" ref="P38" si="11">F38</f>
        <v>341.601221074129</v>
      </c>
      <c r="Q38" s="54">
        <f t="shared" ref="Q38" si="12">G38*0.000001</f>
        <v>-2.4185575575055797E-4</v>
      </c>
      <c r="R38" s="47">
        <f t="shared" ref="R38:U42" si="13">H38</f>
        <v>204.632921379377</v>
      </c>
      <c r="S38" s="48">
        <f t="shared" si="13"/>
        <v>1.0849212860269599</v>
      </c>
      <c r="T38" s="47">
        <f t="shared" si="13"/>
        <v>319.00257953568303</v>
      </c>
      <c r="U38" s="48">
        <f t="shared" si="13"/>
        <v>0.75558035714285698</v>
      </c>
      <c r="V38" s="35"/>
      <c r="W38" s="35"/>
      <c r="X38" s="35"/>
    </row>
    <row r="39" spans="4:25" x14ac:dyDescent="0.6">
      <c r="F39" s="2">
        <v>348.70936964536003</v>
      </c>
      <c r="G39" s="37">
        <v>-245.68708136455601</v>
      </c>
      <c r="H39" s="2">
        <v>245.081134787976</v>
      </c>
      <c r="I39" s="1">
        <v>0.99745613372189301</v>
      </c>
      <c r="J39" s="2">
        <v>325.02149613069599</v>
      </c>
      <c r="K39" s="1">
        <v>0.79017857142857095</v>
      </c>
      <c r="O39"/>
      <c r="Q39"/>
      <c r="R39" s="47">
        <f t="shared" si="13"/>
        <v>245.081134787976</v>
      </c>
      <c r="S39" s="48">
        <f t="shared" si="13"/>
        <v>0.99745613372189301</v>
      </c>
      <c r="T39" s="47">
        <f t="shared" si="13"/>
        <v>325.02149613069599</v>
      </c>
      <c r="U39" s="48">
        <f t="shared" si="13"/>
        <v>0.79017857142857095</v>
      </c>
      <c r="V39" s="35"/>
      <c r="W39" s="35"/>
      <c r="X39" s="35"/>
    </row>
    <row r="40" spans="4:25" x14ac:dyDescent="0.6">
      <c r="H40" s="2">
        <v>287.13840775728897</v>
      </c>
      <c r="I40" s="1">
        <v>0.93830738125255997</v>
      </c>
      <c r="J40" s="2">
        <v>334.35081685296598</v>
      </c>
      <c r="K40" s="1">
        <v>0.828125</v>
      </c>
      <c r="O40"/>
      <c r="Q40"/>
      <c r="R40" s="47">
        <f t="shared" si="13"/>
        <v>287.13840775728897</v>
      </c>
      <c r="S40" s="48">
        <f t="shared" si="13"/>
        <v>0.93830738125255997</v>
      </c>
      <c r="T40" s="47">
        <f t="shared" si="13"/>
        <v>334.35081685296598</v>
      </c>
      <c r="U40" s="48">
        <f t="shared" si="13"/>
        <v>0.828125</v>
      </c>
      <c r="V40" s="35"/>
      <c r="W40" s="35"/>
      <c r="X40" s="35"/>
    </row>
    <row r="41" spans="4:25" x14ac:dyDescent="0.6">
      <c r="H41" s="2">
        <v>314.92981219258598</v>
      </c>
      <c r="I41" s="1">
        <v>0.90313404170933997</v>
      </c>
      <c r="J41" s="2">
        <v>344.58297506448798</v>
      </c>
      <c r="K41" s="1">
        <v>0.88058035714285698</v>
      </c>
      <c r="O41"/>
      <c r="Q41"/>
      <c r="R41" s="47">
        <f t="shared" si="13"/>
        <v>314.92981219258598</v>
      </c>
      <c r="S41" s="48">
        <f t="shared" si="13"/>
        <v>0.90313404170933997</v>
      </c>
      <c r="T41" s="47">
        <f t="shared" si="13"/>
        <v>344.58297506448798</v>
      </c>
      <c r="U41" s="48">
        <f t="shared" si="13"/>
        <v>0.88058035714285698</v>
      </c>
      <c r="V41" s="35">
        <f>((O37*(Q37)^2)/S42)*T41</f>
        <v>0.87299996339661645</v>
      </c>
      <c r="W41" s="35"/>
      <c r="X41" s="35"/>
    </row>
    <row r="42" spans="4:25" x14ac:dyDescent="0.6">
      <c r="H42" s="2">
        <v>346.93399344741101</v>
      </c>
      <c r="I42" s="1">
        <v>0.86266207954521901</v>
      </c>
      <c r="J42" s="2">
        <v>350.30094582974999</v>
      </c>
      <c r="K42" s="1">
        <v>0.9375</v>
      </c>
      <c r="O42"/>
      <c r="Q42"/>
      <c r="R42" s="47">
        <f t="shared" si="13"/>
        <v>346.93399344741101</v>
      </c>
      <c r="S42" s="48">
        <f t="shared" si="13"/>
        <v>0.86266207954521901</v>
      </c>
      <c r="T42" s="47">
        <f t="shared" si="13"/>
        <v>350.30094582974999</v>
      </c>
      <c r="U42" s="48">
        <f t="shared" si="13"/>
        <v>0.9375</v>
      </c>
      <c r="V42" s="35">
        <f>((O37*(Q38)^2)/S42)*T42</f>
        <v>0.90168984896202176</v>
      </c>
      <c r="W42" s="35"/>
      <c r="X42" s="35"/>
    </row>
    <row r="43" spans="4:25" x14ac:dyDescent="0.6">
      <c r="O43"/>
      <c r="Q43"/>
      <c r="S43"/>
      <c r="U43"/>
      <c r="V43"/>
    </row>
    <row r="44" spans="4:25" x14ac:dyDescent="0.6">
      <c r="O44"/>
      <c r="Q44"/>
      <c r="S44"/>
      <c r="U44"/>
      <c r="V44"/>
    </row>
    <row r="45" spans="4:25" x14ac:dyDescent="0.6">
      <c r="O45"/>
      <c r="Q45"/>
      <c r="S45"/>
      <c r="U45"/>
      <c r="V45"/>
    </row>
    <row r="46" spans="4:25" x14ac:dyDescent="0.6">
      <c r="O46"/>
      <c r="Q46"/>
      <c r="S46"/>
      <c r="U46"/>
      <c r="V46"/>
    </row>
    <row r="47" spans="4:25" x14ac:dyDescent="0.6">
      <c r="O47"/>
      <c r="Q47"/>
      <c r="S47"/>
      <c r="U47"/>
      <c r="V47"/>
    </row>
    <row r="48" spans="4:25" x14ac:dyDescent="0.6">
      <c r="O48"/>
      <c r="Q48"/>
      <c r="S48"/>
      <c r="U48"/>
      <c r="V48"/>
    </row>
    <row r="49" spans="8:9" customFormat="1" x14ac:dyDescent="0.6"/>
    <row r="50" spans="8:9" customFormat="1" x14ac:dyDescent="0.6"/>
    <row r="51" spans="8:9" customFormat="1" x14ac:dyDescent="0.6"/>
    <row r="52" spans="8:9" customFormat="1" x14ac:dyDescent="0.6"/>
    <row r="53" spans="8:9" customFormat="1" x14ac:dyDescent="0.6"/>
    <row r="54" spans="8:9" customFormat="1" x14ac:dyDescent="0.6">
      <c r="H54" s="2" t="s">
        <v>16</v>
      </c>
      <c r="I54" s="1">
        <v>0.214894803469283</v>
      </c>
    </row>
    <row r="55" spans="8:9" customFormat="1" x14ac:dyDescent="0.6">
      <c r="H55" s="2" t="s">
        <v>17</v>
      </c>
      <c r="I55" s="1">
        <v>0.34267602534331498</v>
      </c>
    </row>
    <row r="56" spans="8:9" customFormat="1" x14ac:dyDescent="0.6">
      <c r="H56" s="2" t="s">
        <v>18</v>
      </c>
      <c r="I56" s="1">
        <v>0.47980318099545599</v>
      </c>
    </row>
    <row r="57" spans="8:9" customFormat="1" x14ac:dyDescent="0.6">
      <c r="H57" s="2" t="s">
        <v>19</v>
      </c>
      <c r="I57" s="1">
        <v>0.63677603581235898</v>
      </c>
    </row>
    <row r="58" spans="8:9" customFormat="1" x14ac:dyDescent="0.6">
      <c r="H58" s="2" t="s">
        <v>20</v>
      </c>
      <c r="I58" s="1">
        <v>0.87136344273170996</v>
      </c>
    </row>
    <row r="59" spans="8:9" x14ac:dyDescent="0.6">
      <c r="H59" s="2" t="s">
        <v>21</v>
      </c>
      <c r="I59" s="1">
        <v>1.1653199531891001</v>
      </c>
    </row>
    <row r="60" spans="8:9" x14ac:dyDescent="0.6">
      <c r="H60" s="2" t="s">
        <v>22</v>
      </c>
      <c r="I60" s="1">
        <v>1.52308539091605</v>
      </c>
    </row>
    <row r="61" spans="8:9" x14ac:dyDescent="0.6">
      <c r="H61" s="2" t="s">
        <v>23</v>
      </c>
      <c r="I61" s="1">
        <v>1.85824507324197</v>
      </c>
    </row>
    <row r="62" spans="8:9" x14ac:dyDescent="0.6">
      <c r="H62" s="2" t="s">
        <v>24</v>
      </c>
      <c r="I62" s="1">
        <v>2.1489480346928298</v>
      </c>
    </row>
    <row r="63" spans="8:9" x14ac:dyDescent="0.6">
      <c r="H63" s="2" t="s">
        <v>25</v>
      </c>
      <c r="I63" s="1">
        <v>2.4661902592056402</v>
      </c>
    </row>
    <row r="64" spans="8:9" x14ac:dyDescent="0.6">
      <c r="H64" s="2" t="s">
        <v>26</v>
      </c>
      <c r="I64" s="1">
        <v>2.7449738151212402</v>
      </c>
    </row>
    <row r="65" spans="8:9" x14ac:dyDescent="0.6">
      <c r="H65" s="2" t="s">
        <v>27</v>
      </c>
      <c r="I65" s="1">
        <v>3.0319886746682898</v>
      </c>
    </row>
    <row r="66" spans="8:9" x14ac:dyDescent="0.6">
      <c r="H66" s="2" t="s">
        <v>28</v>
      </c>
      <c r="I66" s="1">
        <v>3.10237542935457</v>
      </c>
    </row>
    <row r="67" spans="8:9" x14ac:dyDescent="0.6">
      <c r="H67" s="2" t="s">
        <v>29</v>
      </c>
      <c r="I67" s="1">
        <v>3.15020539135288</v>
      </c>
    </row>
    <row r="68" spans="8:9" x14ac:dyDescent="0.6">
      <c r="H68" s="2" t="s">
        <v>30</v>
      </c>
      <c r="I68" s="1">
        <v>3.0787334695491801</v>
      </c>
    </row>
    <row r="69" spans="8:9" x14ac:dyDescent="0.6">
      <c r="H69" s="2" t="s">
        <v>31</v>
      </c>
      <c r="I69" s="1">
        <v>2.8086976014794902</v>
      </c>
    </row>
    <row r="70" spans="8:9" x14ac:dyDescent="0.6">
      <c r="H70" s="2" t="s">
        <v>32</v>
      </c>
      <c r="I70" s="1">
        <v>2.54281997656159</v>
      </c>
    </row>
    <row r="71" spans="8:9" x14ac:dyDescent="0.6">
      <c r="H71" s="2" t="s">
        <v>33</v>
      </c>
      <c r="I71" s="1">
        <v>2.2327351487772802</v>
      </c>
    </row>
    <row r="72" spans="8:9" x14ac:dyDescent="0.6">
      <c r="H72" s="2" t="s">
        <v>34</v>
      </c>
      <c r="I72" s="1">
        <v>2.0059753011004098</v>
      </c>
    </row>
    <row r="73" spans="8:9" x14ac:dyDescent="0.6">
      <c r="H73" s="2" t="s">
        <v>35</v>
      </c>
      <c r="I73" s="1">
        <v>1.78851132446579</v>
      </c>
    </row>
    <row r="74" spans="8:9" x14ac:dyDescent="0.6">
      <c r="H74" s="2" t="s">
        <v>36</v>
      </c>
      <c r="I74" s="1">
        <v>1.63164090588899</v>
      </c>
    </row>
    <row r="75" spans="8:9" x14ac:dyDescent="0.6">
      <c r="H75" s="2" t="s">
        <v>37</v>
      </c>
      <c r="I75" s="1">
        <v>1.53478134444641</v>
      </c>
    </row>
    <row r="76" spans="8:9" x14ac:dyDescent="0.6">
      <c r="H76" s="2" t="s">
        <v>38</v>
      </c>
      <c r="I76" s="1">
        <v>1.4547578108480399</v>
      </c>
    </row>
    <row r="77" spans="8:9" x14ac:dyDescent="0.6">
      <c r="H77" s="2" t="s">
        <v>39</v>
      </c>
      <c r="I77" s="1">
        <v>1.3579705933006401</v>
      </c>
    </row>
    <row r="78" spans="8:9" x14ac:dyDescent="0.6">
      <c r="H78" s="2" t="s">
        <v>40</v>
      </c>
      <c r="I78" s="1">
        <v>1.2676227744013999</v>
      </c>
    </row>
    <row r="79" spans="8:9" x14ac:dyDescent="0.6">
      <c r="H79" s="2" t="s">
        <v>41</v>
      </c>
      <c r="I79" s="1">
        <v>1.2107555776371699</v>
      </c>
    </row>
    <row r="80" spans="8:9" x14ac:dyDescent="0.6">
      <c r="H80" s="2" t="s">
        <v>42</v>
      </c>
      <c r="I80" s="1">
        <v>1.12158937640474</v>
      </c>
    </row>
    <row r="81" spans="8:9" x14ac:dyDescent="0.6">
      <c r="H81" s="2" t="s">
        <v>43</v>
      </c>
      <c r="I81" s="1">
        <v>1.0469683541538499</v>
      </c>
    </row>
    <row r="82" spans="8:9" x14ac:dyDescent="0.6">
      <c r="H82" s="2" t="s">
        <v>44</v>
      </c>
      <c r="I82" s="1">
        <v>0.97731198035535005</v>
      </c>
    </row>
    <row r="83" spans="8:9" x14ac:dyDescent="0.6">
      <c r="H83" t="s">
        <v>45</v>
      </c>
      <c r="I83">
        <v>0.91929553233168104</v>
      </c>
    </row>
    <row r="84" spans="8:9" x14ac:dyDescent="0.6">
      <c r="H84" t="s">
        <v>46</v>
      </c>
      <c r="I84">
        <v>0.89159189721063603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56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322.90361465375997</v>
      </c>
      <c r="C9" s="1">
        <v>1998.5738156124</v>
      </c>
      <c r="D9" s="2"/>
      <c r="E9" s="1"/>
      <c r="F9" s="2">
        <v>324.22800959327998</v>
      </c>
      <c r="G9" s="1">
        <v>83.114193875824697</v>
      </c>
      <c r="H9" s="2">
        <v>324.25853287061301</v>
      </c>
      <c r="I9" s="1">
        <v>2.0315826920903302</v>
      </c>
      <c r="J9" s="2">
        <v>323.65930599369</v>
      </c>
      <c r="K9" s="1">
        <v>0.214946619217081</v>
      </c>
      <c r="N9" s="47">
        <f>B9</f>
        <v>322.90361465375997</v>
      </c>
      <c r="O9" s="48">
        <f>C9*100</f>
        <v>199857.38156124001</v>
      </c>
      <c r="P9" s="47">
        <f>F9</f>
        <v>324.22800959327998</v>
      </c>
      <c r="Q9" s="54">
        <f>G9*0.000001</f>
        <v>8.3114193875824687E-5</v>
      </c>
      <c r="R9" s="47">
        <f>H9</f>
        <v>324.25853287061301</v>
      </c>
      <c r="S9" s="48">
        <f>I9</f>
        <v>2.0315826920903302</v>
      </c>
      <c r="T9" s="47">
        <f>J9</f>
        <v>323.65930599369</v>
      </c>
      <c r="U9" s="48">
        <f>K9</f>
        <v>0.214946619217081</v>
      </c>
      <c r="V9" s="35">
        <f>((O9*(Q9)^2)/S9)*T9</f>
        <v>0.21995010900380838</v>
      </c>
      <c r="W9" s="35"/>
      <c r="X9" s="35">
        <f>U9-V9</f>
        <v>-5.0034897867273775E-3</v>
      </c>
      <c r="Y9" s="67">
        <f>U9/V9-1</f>
        <v>-2.2748294189937179E-2</v>
      </c>
    </row>
    <row r="10" spans="1:25" x14ac:dyDescent="0.6">
      <c r="B10" s="2">
        <v>373.06704855450403</v>
      </c>
      <c r="C10" s="1">
        <v>1826.40717808196</v>
      </c>
      <c r="D10" s="2"/>
      <c r="E10" s="1"/>
      <c r="F10" s="2">
        <v>373.54284633833203</v>
      </c>
      <c r="G10" s="1">
        <v>94.361021823718403</v>
      </c>
      <c r="H10" s="2">
        <v>373.88175435930901</v>
      </c>
      <c r="I10" s="1">
        <v>1.9814354825859199</v>
      </c>
      <c r="J10" s="2">
        <v>373.34384858044098</v>
      </c>
      <c r="K10" s="1">
        <v>0.30130486358244302</v>
      </c>
      <c r="N10" s="47">
        <f t="shared" ref="N10:N18" si="0">B10</f>
        <v>373.06704855450403</v>
      </c>
      <c r="O10" s="48">
        <f t="shared" ref="O10:O18" si="1">C10*100</f>
        <v>182640.717808196</v>
      </c>
      <c r="P10" s="47">
        <f t="shared" ref="P10:P18" si="2">F10</f>
        <v>373.54284633833203</v>
      </c>
      <c r="Q10" s="54">
        <f t="shared" ref="Q10:Q18" si="3">G10*0.000001</f>
        <v>9.4361021823718397E-5</v>
      </c>
      <c r="R10" s="47">
        <f t="shared" ref="R10:U18" si="4">H10</f>
        <v>373.88175435930901</v>
      </c>
      <c r="S10" s="48">
        <f t="shared" si="4"/>
        <v>1.9814354825859199</v>
      </c>
      <c r="T10" s="47">
        <f t="shared" si="4"/>
        <v>373.34384858044098</v>
      </c>
      <c r="U10" s="48">
        <f t="shared" si="4"/>
        <v>0.30130486358244302</v>
      </c>
      <c r="V10" s="35">
        <f t="shared" ref="V10:V18" si="5">((O10*(Q10)^2)/S10)*T10</f>
        <v>0.30641635341580759</v>
      </c>
      <c r="W10" s="35"/>
      <c r="X10" s="35">
        <f t="shared" ref="X10:X18" si="6">U10-V10</f>
        <v>-5.1114898333645686E-3</v>
      </c>
      <c r="Y10" s="67">
        <f t="shared" ref="Y10:Y18" si="7">U10/V10-1</f>
        <v>-1.668151773357951E-2</v>
      </c>
    </row>
    <row r="11" spans="1:25" x14ac:dyDescent="0.6">
      <c r="B11" s="2">
        <v>423.63398530721099</v>
      </c>
      <c r="C11" s="1">
        <v>1644.10276008147</v>
      </c>
      <c r="D11" s="2"/>
      <c r="E11" s="1"/>
      <c r="F11" s="2">
        <v>423.66226477056699</v>
      </c>
      <c r="G11" s="1">
        <v>106.936738085523</v>
      </c>
      <c r="H11" s="2">
        <v>423.85748193001001</v>
      </c>
      <c r="I11" s="1">
        <v>1.8775902480419899</v>
      </c>
      <c r="J11" s="2">
        <v>423.81703470031499</v>
      </c>
      <c r="K11" s="1">
        <v>0.41921708185053302</v>
      </c>
      <c r="N11" s="47">
        <f t="shared" si="0"/>
        <v>423.63398530721099</v>
      </c>
      <c r="O11" s="48">
        <f t="shared" si="1"/>
        <v>164410.27600814699</v>
      </c>
      <c r="P11" s="47">
        <f t="shared" si="2"/>
        <v>423.66226477056699</v>
      </c>
      <c r="Q11" s="54">
        <f t="shared" si="3"/>
        <v>1.0693673808552301E-4</v>
      </c>
      <c r="R11" s="47">
        <f t="shared" si="4"/>
        <v>423.85748193001001</v>
      </c>
      <c r="S11" s="48">
        <f t="shared" si="4"/>
        <v>1.8775902480419899</v>
      </c>
      <c r="T11" s="47">
        <f t="shared" si="4"/>
        <v>423.81703470031499</v>
      </c>
      <c r="U11" s="48">
        <f t="shared" si="4"/>
        <v>0.41921708185053302</v>
      </c>
      <c r="V11" s="35">
        <f t="shared" si="5"/>
        <v>0.42438537716909935</v>
      </c>
      <c r="W11" s="35"/>
      <c r="X11" s="35">
        <f t="shared" si="6"/>
        <v>-5.1682953185663294E-3</v>
      </c>
      <c r="Y11" s="67">
        <f t="shared" si="7"/>
        <v>-1.2178306785784909E-2</v>
      </c>
    </row>
    <row r="12" spans="1:25" x14ac:dyDescent="0.6">
      <c r="B12" s="2">
        <v>472.59656626187598</v>
      </c>
      <c r="C12" s="1">
        <v>1463.81971858471</v>
      </c>
      <c r="D12" s="2"/>
      <c r="E12" s="1"/>
      <c r="F12" s="2">
        <v>472.965657249196</v>
      </c>
      <c r="G12" s="1">
        <v>121.578393224994</v>
      </c>
      <c r="H12" s="2">
        <v>473.055935905963</v>
      </c>
      <c r="I12" s="1">
        <v>1.8101514340188201</v>
      </c>
      <c r="J12" s="2">
        <v>473.107255520504</v>
      </c>
      <c r="K12" s="1">
        <v>0.56204033214709304</v>
      </c>
      <c r="N12" s="47">
        <f t="shared" si="0"/>
        <v>472.59656626187598</v>
      </c>
      <c r="O12" s="48">
        <f t="shared" si="1"/>
        <v>146381.97185847099</v>
      </c>
      <c r="P12" s="47">
        <f t="shared" si="2"/>
        <v>472.965657249196</v>
      </c>
      <c r="Q12" s="54">
        <f t="shared" si="3"/>
        <v>1.21578393224994E-4</v>
      </c>
      <c r="R12" s="47">
        <f t="shared" si="4"/>
        <v>473.055935905963</v>
      </c>
      <c r="S12" s="48">
        <f t="shared" si="4"/>
        <v>1.8101514340188201</v>
      </c>
      <c r="T12" s="47">
        <f t="shared" si="4"/>
        <v>473.107255520504</v>
      </c>
      <c r="U12" s="48">
        <f t="shared" si="4"/>
        <v>0.56204033214709304</v>
      </c>
      <c r="V12" s="35">
        <f t="shared" si="5"/>
        <v>0.56551625380164405</v>
      </c>
      <c r="W12" s="35"/>
      <c r="X12" s="35">
        <f t="shared" si="6"/>
        <v>-3.4759216545510174E-3</v>
      </c>
      <c r="Y12" s="67">
        <f t="shared" si="7"/>
        <v>-6.1464575618903616E-3</v>
      </c>
    </row>
    <row r="13" spans="1:25" x14ac:dyDescent="0.6">
      <c r="B13" s="2">
        <v>523.148257314886</v>
      </c>
      <c r="C13" s="1">
        <v>1342.3517406523499</v>
      </c>
      <c r="D13" s="2"/>
      <c r="E13" s="1"/>
      <c r="F13" s="2">
        <v>523.49060077422905</v>
      </c>
      <c r="G13" s="1">
        <v>133.85914595917799</v>
      </c>
      <c r="H13" s="2">
        <v>523.85711135857002</v>
      </c>
      <c r="I13" s="1">
        <v>1.71722619865964</v>
      </c>
      <c r="J13" s="2">
        <v>523.18611987381701</v>
      </c>
      <c r="K13" s="1">
        <v>0.73143534994068804</v>
      </c>
      <c r="N13" s="47">
        <f t="shared" si="0"/>
        <v>523.148257314886</v>
      </c>
      <c r="O13" s="48">
        <f t="shared" si="1"/>
        <v>134235.17406523498</v>
      </c>
      <c r="P13" s="47">
        <f t="shared" si="2"/>
        <v>523.49060077422905</v>
      </c>
      <c r="Q13" s="54">
        <f t="shared" si="3"/>
        <v>1.3385914595917799E-4</v>
      </c>
      <c r="R13" s="47">
        <f t="shared" si="4"/>
        <v>523.85711135857002</v>
      </c>
      <c r="S13" s="48">
        <f t="shared" si="4"/>
        <v>1.71722619865964</v>
      </c>
      <c r="T13" s="47">
        <f t="shared" si="4"/>
        <v>523.18611987381701</v>
      </c>
      <c r="U13" s="48">
        <f t="shared" si="4"/>
        <v>0.73143534994068804</v>
      </c>
      <c r="V13" s="35">
        <f t="shared" si="5"/>
        <v>0.73280957953469461</v>
      </c>
      <c r="W13" s="35"/>
      <c r="X13" s="35">
        <f t="shared" si="6"/>
        <v>-1.3742295940065707E-3</v>
      </c>
      <c r="Y13" s="67">
        <f t="shared" si="7"/>
        <v>-1.8752887958686237E-3</v>
      </c>
    </row>
    <row r="14" spans="1:25" x14ac:dyDescent="0.6">
      <c r="B14" s="2">
        <v>572.90463103373895</v>
      </c>
      <c r="C14" s="1">
        <v>1194.5180529412</v>
      </c>
      <c r="D14" s="2"/>
      <c r="E14" s="1"/>
      <c r="F14" s="2">
        <v>572.80145690487302</v>
      </c>
      <c r="G14" s="1">
        <v>146.28678336501201</v>
      </c>
      <c r="H14" s="2">
        <v>573.04908033432901</v>
      </c>
      <c r="I14" s="1">
        <v>1.6434165204453499</v>
      </c>
      <c r="J14" s="2">
        <v>572.87066246056702</v>
      </c>
      <c r="K14" s="1">
        <v>0.890865954922894</v>
      </c>
      <c r="N14" s="47">
        <f t="shared" si="0"/>
        <v>572.90463103373895</v>
      </c>
      <c r="O14" s="48">
        <f t="shared" si="1"/>
        <v>119451.80529412</v>
      </c>
      <c r="P14" s="47">
        <f t="shared" si="2"/>
        <v>572.80145690487302</v>
      </c>
      <c r="Q14" s="54">
        <f t="shared" si="3"/>
        <v>1.4628678336501202E-4</v>
      </c>
      <c r="R14" s="47">
        <f t="shared" si="4"/>
        <v>573.04908033432901</v>
      </c>
      <c r="S14" s="48">
        <f t="shared" si="4"/>
        <v>1.6434165204453499</v>
      </c>
      <c r="T14" s="47">
        <f t="shared" si="4"/>
        <v>572.87066246056702</v>
      </c>
      <c r="U14" s="48">
        <f t="shared" si="4"/>
        <v>0.890865954922894</v>
      </c>
      <c r="V14" s="35">
        <f t="shared" si="5"/>
        <v>0.89107002035509175</v>
      </c>
      <c r="W14" s="35"/>
      <c r="X14" s="35">
        <f t="shared" si="6"/>
        <v>-2.0406543219775308E-4</v>
      </c>
      <c r="Y14" s="67">
        <f t="shared" si="7"/>
        <v>-2.2901166859645716E-4</v>
      </c>
    </row>
    <row r="15" spans="1:25" x14ac:dyDescent="0.6">
      <c r="B15" s="2">
        <v>623.45530570676999</v>
      </c>
      <c r="C15" s="1">
        <v>1077.1058376800499</v>
      </c>
      <c r="D15" s="2"/>
      <c r="E15" s="1"/>
      <c r="F15" s="2">
        <v>622.52231631952395</v>
      </c>
      <c r="G15" s="1">
        <v>157.091046603043</v>
      </c>
      <c r="H15" s="2">
        <v>623.46439827536005</v>
      </c>
      <c r="I15" s="1">
        <v>1.5714248657141701</v>
      </c>
      <c r="J15" s="2">
        <v>622.55520504731805</v>
      </c>
      <c r="K15" s="1">
        <v>1.0486358244365299</v>
      </c>
      <c r="N15" s="47">
        <f t="shared" si="0"/>
        <v>623.45530570676999</v>
      </c>
      <c r="O15" s="48">
        <f t="shared" si="1"/>
        <v>107710.58376800499</v>
      </c>
      <c r="P15" s="47">
        <f t="shared" si="2"/>
        <v>622.52231631952395</v>
      </c>
      <c r="Q15" s="54">
        <f t="shared" si="3"/>
        <v>1.57091046603043E-4</v>
      </c>
      <c r="R15" s="47">
        <f t="shared" si="4"/>
        <v>623.46439827536005</v>
      </c>
      <c r="S15" s="48">
        <f t="shared" si="4"/>
        <v>1.5714248657141701</v>
      </c>
      <c r="T15" s="47">
        <f t="shared" si="4"/>
        <v>622.55520504731805</v>
      </c>
      <c r="U15" s="48">
        <f t="shared" si="4"/>
        <v>1.0486358244365299</v>
      </c>
      <c r="V15" s="35">
        <f t="shared" si="5"/>
        <v>1.0530415159554518</v>
      </c>
      <c r="W15" s="35"/>
      <c r="X15" s="35">
        <f t="shared" si="6"/>
        <v>-4.4056915189218948E-3</v>
      </c>
      <c r="Y15" s="67">
        <f t="shared" si="7"/>
        <v>-4.1837776119628689E-3</v>
      </c>
    </row>
    <row r="16" spans="1:25" x14ac:dyDescent="0.6">
      <c r="B16" s="2">
        <v>673.20812209569397</v>
      </c>
      <c r="C16" s="1">
        <v>943.46731931812997</v>
      </c>
      <c r="D16" s="2"/>
      <c r="E16" s="1"/>
      <c r="F16" s="2">
        <v>672.23471692855799</v>
      </c>
      <c r="G16" s="1">
        <v>170.40452993919601</v>
      </c>
      <c r="H16" s="2">
        <v>673.51701941979604</v>
      </c>
      <c r="I16" s="1">
        <v>1.5431198780078801</v>
      </c>
      <c r="J16" s="2">
        <v>672.23974763406898</v>
      </c>
      <c r="K16" s="1">
        <v>1.1897983392645299</v>
      </c>
      <c r="N16" s="47">
        <f t="shared" si="0"/>
        <v>673.20812209569397</v>
      </c>
      <c r="O16" s="48">
        <f t="shared" si="1"/>
        <v>94346.731931813003</v>
      </c>
      <c r="P16" s="47">
        <f t="shared" si="2"/>
        <v>672.23471692855799</v>
      </c>
      <c r="Q16" s="54">
        <f t="shared" si="3"/>
        <v>1.7040452993919599E-4</v>
      </c>
      <c r="R16" s="47">
        <f t="shared" si="4"/>
        <v>673.51701941979604</v>
      </c>
      <c r="S16" s="48">
        <f t="shared" si="4"/>
        <v>1.5431198780078801</v>
      </c>
      <c r="T16" s="47">
        <f t="shared" si="4"/>
        <v>672.23974763406898</v>
      </c>
      <c r="U16" s="48">
        <f t="shared" si="4"/>
        <v>1.1897983392645299</v>
      </c>
      <c r="V16" s="35">
        <f t="shared" si="5"/>
        <v>1.1934759016571259</v>
      </c>
      <c r="W16" s="35"/>
      <c r="X16" s="35">
        <f t="shared" si="6"/>
        <v>-3.6775623925959788E-3</v>
      </c>
      <c r="Y16" s="67">
        <f t="shared" si="7"/>
        <v>-3.0813880594402487E-3</v>
      </c>
    </row>
    <row r="17" spans="2:25" x14ac:dyDescent="0.6">
      <c r="B17" s="2">
        <v>723.34309735700504</v>
      </c>
      <c r="C17" s="1">
        <v>884.86203658154795</v>
      </c>
      <c r="D17" s="2"/>
      <c r="E17" s="1"/>
      <c r="F17" s="2">
        <v>722.78006110243098</v>
      </c>
      <c r="G17" s="1">
        <v>176.63363420143801</v>
      </c>
      <c r="H17" s="2">
        <v>723.59002199341398</v>
      </c>
      <c r="I17" s="1">
        <v>1.53483760633084</v>
      </c>
      <c r="J17" s="2">
        <v>722.31861198738102</v>
      </c>
      <c r="K17" s="1">
        <v>1.28944246737841</v>
      </c>
      <c r="N17" s="47">
        <f t="shared" si="0"/>
        <v>723.34309735700504</v>
      </c>
      <c r="O17" s="48">
        <f t="shared" si="1"/>
        <v>88486.203658154802</v>
      </c>
      <c r="P17" s="47">
        <f t="shared" si="2"/>
        <v>722.78006110243098</v>
      </c>
      <c r="Q17" s="54">
        <f t="shared" si="3"/>
        <v>1.7663363420143802E-4</v>
      </c>
      <c r="R17" s="47">
        <f t="shared" si="4"/>
        <v>723.59002199341398</v>
      </c>
      <c r="S17" s="48">
        <f t="shared" si="4"/>
        <v>1.53483760633084</v>
      </c>
      <c r="T17" s="47">
        <f t="shared" si="4"/>
        <v>722.31861198738102</v>
      </c>
      <c r="U17" s="48">
        <f t="shared" si="4"/>
        <v>1.28944246737841</v>
      </c>
      <c r="V17" s="35">
        <f t="shared" si="5"/>
        <v>1.2992380942059365</v>
      </c>
      <c r="W17" s="35"/>
      <c r="X17" s="35">
        <f t="shared" si="6"/>
        <v>-9.795626827526549E-3</v>
      </c>
      <c r="Y17" s="67">
        <f t="shared" si="7"/>
        <v>-7.5395163297712342E-3</v>
      </c>
    </row>
    <row r="18" spans="2:25" x14ac:dyDescent="0.6">
      <c r="B18" s="2">
        <v>773.06847148647603</v>
      </c>
      <c r="C18" s="1">
        <v>860.72911034227604</v>
      </c>
      <c r="D18" s="2"/>
      <c r="E18" s="1"/>
      <c r="F18" s="2">
        <v>772.516345397912</v>
      </c>
      <c r="G18" s="1">
        <v>182.86226078995199</v>
      </c>
      <c r="H18" s="2">
        <v>772.94041025963998</v>
      </c>
      <c r="I18" s="1">
        <v>1.6166590390711899</v>
      </c>
      <c r="J18" s="2">
        <v>772.79179810725498</v>
      </c>
      <c r="K18" s="1">
        <v>1.3708185053380699</v>
      </c>
      <c r="N18" s="47">
        <f t="shared" si="0"/>
        <v>773.06847148647603</v>
      </c>
      <c r="O18" s="48">
        <f t="shared" si="1"/>
        <v>86072.911034227611</v>
      </c>
      <c r="P18" s="47">
        <f t="shared" si="2"/>
        <v>772.516345397912</v>
      </c>
      <c r="Q18" s="54">
        <f t="shared" si="3"/>
        <v>1.8286226078995197E-4</v>
      </c>
      <c r="R18" s="47">
        <f t="shared" si="4"/>
        <v>772.94041025963998</v>
      </c>
      <c r="S18" s="48">
        <f t="shared" si="4"/>
        <v>1.6166590390711899</v>
      </c>
      <c r="T18" s="47">
        <f t="shared" si="4"/>
        <v>772.79179810725498</v>
      </c>
      <c r="U18" s="48">
        <f t="shared" si="4"/>
        <v>1.3708185053380699</v>
      </c>
      <c r="V18" s="35">
        <f t="shared" si="5"/>
        <v>1.3758108503163009</v>
      </c>
      <c r="W18" s="35"/>
      <c r="X18" s="35">
        <f t="shared" si="6"/>
        <v>-4.9923449782309781E-3</v>
      </c>
      <c r="Y18" s="67">
        <f t="shared" si="7"/>
        <v>-3.6286564952465739E-3</v>
      </c>
    </row>
    <row r="19" spans="2:25" x14ac:dyDescent="0.6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5"/>
      <c r="O19" s="55"/>
      <c r="P19" s="55"/>
      <c r="Q19" s="56"/>
      <c r="R19" s="55"/>
      <c r="S19" s="55"/>
      <c r="T19" s="55"/>
      <c r="U19" s="55"/>
      <c r="V19" s="35"/>
      <c r="W19" s="35"/>
      <c r="X19" s="35"/>
    </row>
    <row r="20" spans="2:25" x14ac:dyDescent="0.6">
      <c r="N20" s="35"/>
      <c r="O20" s="35"/>
      <c r="P20" s="35"/>
      <c r="Q20" s="57"/>
      <c r="R20" s="35"/>
      <c r="S20" s="35"/>
      <c r="T20" s="35"/>
      <c r="U20" s="35"/>
      <c r="V20" s="35"/>
      <c r="W20" s="35"/>
      <c r="X20" s="35"/>
    </row>
    <row r="21" spans="2:25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596.44875280765996</v>
      </c>
      <c r="D9" s="2"/>
      <c r="E9" s="1"/>
      <c r="F9" s="2">
        <v>300.47732696897299</v>
      </c>
      <c r="G9" s="1">
        <v>-181.55452436194801</v>
      </c>
      <c r="H9" s="2">
        <v>300</v>
      </c>
      <c r="I9" s="1">
        <v>1.18983463493441</v>
      </c>
      <c r="J9" s="2">
        <v>300</v>
      </c>
      <c r="K9" s="1">
        <v>0.49575486542442998</v>
      </c>
      <c r="N9" s="47">
        <f>B9</f>
        <v>300</v>
      </c>
      <c r="O9" s="48">
        <f>C9*100</f>
        <v>59644.875280765998</v>
      </c>
      <c r="P9" s="47">
        <f>F9</f>
        <v>300.47732696897299</v>
      </c>
      <c r="Q9" s="54">
        <f>G9*0.000001</f>
        <v>-1.8155452436194799E-4</v>
      </c>
      <c r="R9" s="47">
        <f>H9</f>
        <v>300</v>
      </c>
      <c r="S9" s="48">
        <f>I9</f>
        <v>1.18983463493441</v>
      </c>
      <c r="T9" s="47">
        <f>J9</f>
        <v>300</v>
      </c>
      <c r="U9" s="48">
        <f>K9</f>
        <v>0.49575486542442998</v>
      </c>
      <c r="V9" s="35">
        <f>((O9*(Q9)^2)/S9)*T9</f>
        <v>0.49570344252022214</v>
      </c>
      <c r="W9" s="35"/>
      <c r="X9" s="35">
        <f>U9-V9</f>
        <v>5.1422904207842901E-5</v>
      </c>
    </row>
    <row r="10" spans="1:24" x14ac:dyDescent="0.6">
      <c r="B10" s="2">
        <v>323.27272727272702</v>
      </c>
      <c r="C10" s="1">
        <v>565.08807187610796</v>
      </c>
      <c r="D10" s="2"/>
      <c r="E10" s="1"/>
      <c r="F10" s="2">
        <v>323.38902147971299</v>
      </c>
      <c r="G10" s="1">
        <v>-186.194895591647</v>
      </c>
      <c r="H10" s="2">
        <v>323.337222870478</v>
      </c>
      <c r="I10" s="1">
        <v>1.1555721933936201</v>
      </c>
      <c r="J10" s="2">
        <v>323.31428571428501</v>
      </c>
      <c r="K10" s="1">
        <v>0.54024398789616201</v>
      </c>
      <c r="N10" s="47">
        <f t="shared" ref="N10:N18" si="0">B10</f>
        <v>323.27272727272702</v>
      </c>
      <c r="O10" s="48">
        <f t="shared" ref="O10:O18" si="1">C10*100</f>
        <v>56508.807187610793</v>
      </c>
      <c r="P10" s="47">
        <f t="shared" ref="P10:P18" si="2">F10</f>
        <v>323.38902147971299</v>
      </c>
      <c r="Q10" s="54">
        <f t="shared" ref="Q10:Q18" si="3">G10*0.000001</f>
        <v>-1.86194895591647E-4</v>
      </c>
      <c r="R10" s="47">
        <f t="shared" ref="R10:U18" si="4">H10</f>
        <v>323.337222870478</v>
      </c>
      <c r="S10" s="48">
        <f t="shared" si="4"/>
        <v>1.1555721933936201</v>
      </c>
      <c r="T10" s="47">
        <f t="shared" si="4"/>
        <v>323.31428571428501</v>
      </c>
      <c r="U10" s="48">
        <f t="shared" si="4"/>
        <v>0.54024398789616201</v>
      </c>
      <c r="V10" s="35">
        <f t="shared" ref="V10:V18" si="5">((O10*(Q10)^2)/S10)*T10</f>
        <v>0.54812485212301809</v>
      </c>
      <c r="W10" s="35"/>
      <c r="X10" s="35">
        <f t="shared" ref="X10:X18" si="6">U10-V10</f>
        <v>-7.8808642268560769E-3</v>
      </c>
    </row>
    <row r="11" spans="1:24" x14ac:dyDescent="0.6">
      <c r="B11" s="2">
        <v>372.72727272727201</v>
      </c>
      <c r="C11" s="1">
        <v>532.25676793947196</v>
      </c>
      <c r="D11" s="2"/>
      <c r="E11" s="1"/>
      <c r="F11" s="2">
        <v>372.55369928400899</v>
      </c>
      <c r="G11" s="1">
        <v>-193.155452436194</v>
      </c>
      <c r="H11" s="2">
        <v>372.812135355892</v>
      </c>
      <c r="I11" s="1">
        <v>1.1006832576001899</v>
      </c>
      <c r="J11" s="2">
        <v>373.142857142857</v>
      </c>
      <c r="K11" s="1">
        <v>0.666666157031374</v>
      </c>
      <c r="N11" s="47">
        <f t="shared" si="0"/>
        <v>372.72727272727201</v>
      </c>
      <c r="O11" s="48">
        <f t="shared" si="1"/>
        <v>53225.676793947197</v>
      </c>
      <c r="P11" s="47">
        <f t="shared" si="2"/>
        <v>372.55369928400899</v>
      </c>
      <c r="Q11" s="54">
        <f t="shared" si="3"/>
        <v>-1.9315545243619398E-4</v>
      </c>
      <c r="R11" s="47">
        <f t="shared" si="4"/>
        <v>372.812135355892</v>
      </c>
      <c r="S11" s="48">
        <f t="shared" si="4"/>
        <v>1.1006832576001899</v>
      </c>
      <c r="T11" s="47">
        <f t="shared" si="4"/>
        <v>373.142857142857</v>
      </c>
      <c r="U11" s="48">
        <f t="shared" si="4"/>
        <v>0.666666157031374</v>
      </c>
      <c r="V11" s="35">
        <f t="shared" si="5"/>
        <v>0.67320589234637318</v>
      </c>
      <c r="W11" s="35"/>
      <c r="X11" s="35">
        <f t="shared" si="6"/>
        <v>-6.5397353149991844E-3</v>
      </c>
    </row>
    <row r="12" spans="1:24" x14ac:dyDescent="0.6">
      <c r="B12" s="2">
        <v>423.15151515151501</v>
      </c>
      <c r="C12" s="1">
        <v>521.52579107065401</v>
      </c>
      <c r="D12" s="2"/>
      <c r="E12" s="1"/>
      <c r="F12" s="2">
        <v>422.67303102625198</v>
      </c>
      <c r="G12" s="1">
        <v>-193.735498839907</v>
      </c>
      <c r="H12" s="2">
        <v>423.22053675612602</v>
      </c>
      <c r="I12" s="1">
        <v>1.0594408889915401</v>
      </c>
      <c r="J12" s="2">
        <v>423.42857142857099</v>
      </c>
      <c r="K12" s="1">
        <v>0.78060022296543996</v>
      </c>
      <c r="N12" s="47">
        <f t="shared" si="0"/>
        <v>423.15151515151501</v>
      </c>
      <c r="O12" s="48">
        <f t="shared" si="1"/>
        <v>52152.579107065401</v>
      </c>
      <c r="P12" s="47">
        <f t="shared" si="2"/>
        <v>422.67303102625198</v>
      </c>
      <c r="Q12" s="54">
        <f t="shared" si="3"/>
        <v>-1.9373549883990699E-4</v>
      </c>
      <c r="R12" s="47">
        <f t="shared" si="4"/>
        <v>423.22053675612602</v>
      </c>
      <c r="S12" s="48">
        <f t="shared" si="4"/>
        <v>1.0594408889915401</v>
      </c>
      <c r="T12" s="47">
        <f t="shared" si="4"/>
        <v>423.42857142857099</v>
      </c>
      <c r="U12" s="48">
        <f t="shared" si="4"/>
        <v>0.78060022296543996</v>
      </c>
      <c r="V12" s="35">
        <f t="shared" si="5"/>
        <v>0.78234377263173482</v>
      </c>
      <c r="W12" s="35"/>
      <c r="X12" s="35">
        <f t="shared" si="6"/>
        <v>-1.7435496662948635E-3</v>
      </c>
    </row>
    <row r="13" spans="1:24" x14ac:dyDescent="0.6">
      <c r="B13" s="2">
        <v>473.09090909090901</v>
      </c>
      <c r="C13" s="1">
        <v>529.00342830121701</v>
      </c>
      <c r="D13" s="2"/>
      <c r="E13" s="1"/>
      <c r="F13" s="2">
        <v>473.26968973747</v>
      </c>
      <c r="G13" s="1">
        <v>-190.83526682134499</v>
      </c>
      <c r="H13" s="2">
        <v>472.69544924154002</v>
      </c>
      <c r="I13" s="1">
        <v>1.0295803946088</v>
      </c>
      <c r="J13" s="2">
        <v>473.25714285714201</v>
      </c>
      <c r="K13" s="1">
        <v>0.88561770982640498</v>
      </c>
      <c r="N13" s="47">
        <f t="shared" si="0"/>
        <v>473.09090909090901</v>
      </c>
      <c r="O13" s="48">
        <f t="shared" si="1"/>
        <v>52900.342830121699</v>
      </c>
      <c r="P13" s="47">
        <f t="shared" si="2"/>
        <v>473.26968973747</v>
      </c>
      <c r="Q13" s="54">
        <f t="shared" si="3"/>
        <v>-1.9083526682134498E-4</v>
      </c>
      <c r="R13" s="47">
        <f t="shared" si="4"/>
        <v>472.69544924154002</v>
      </c>
      <c r="S13" s="48">
        <f t="shared" si="4"/>
        <v>1.0295803946088</v>
      </c>
      <c r="T13" s="47">
        <f t="shared" si="4"/>
        <v>473.25714285714201</v>
      </c>
      <c r="U13" s="48">
        <f t="shared" si="4"/>
        <v>0.88561770982640498</v>
      </c>
      <c r="V13" s="35">
        <f t="shared" si="5"/>
        <v>0.88554915479385898</v>
      </c>
      <c r="W13" s="35"/>
      <c r="X13" s="35">
        <f t="shared" si="6"/>
        <v>6.8555032545991601E-5</v>
      </c>
    </row>
    <row r="14" spans="1:24" x14ac:dyDescent="0.6">
      <c r="B14" s="2">
        <v>523.030303030303</v>
      </c>
      <c r="C14" s="1">
        <v>537.78145564881504</v>
      </c>
      <c r="D14" s="2"/>
      <c r="E14" s="1"/>
      <c r="F14" s="2">
        <v>522.43436754176605</v>
      </c>
      <c r="G14" s="1">
        <v>-189.09512761020801</v>
      </c>
      <c r="H14" s="2">
        <v>523.10385064177296</v>
      </c>
      <c r="I14" s="1">
        <v>1.0042652159887799</v>
      </c>
      <c r="J14" s="2">
        <v>523.54285714285697</v>
      </c>
      <c r="K14" s="1">
        <v>0.997768052237617</v>
      </c>
      <c r="N14" s="47">
        <f t="shared" si="0"/>
        <v>523.030303030303</v>
      </c>
      <c r="O14" s="48">
        <f t="shared" si="1"/>
        <v>53778.145564881503</v>
      </c>
      <c r="P14" s="47">
        <f t="shared" si="2"/>
        <v>522.43436754176605</v>
      </c>
      <c r="Q14" s="54">
        <f t="shared" si="3"/>
        <v>-1.8909512761020801E-4</v>
      </c>
      <c r="R14" s="47">
        <f t="shared" si="4"/>
        <v>523.10385064177296</v>
      </c>
      <c r="S14" s="48">
        <f t="shared" si="4"/>
        <v>1.0042652159887799</v>
      </c>
      <c r="T14" s="47">
        <f t="shared" si="4"/>
        <v>523.54285714285697</v>
      </c>
      <c r="U14" s="48">
        <f t="shared" si="4"/>
        <v>0.997768052237617</v>
      </c>
      <c r="V14" s="35">
        <f t="shared" si="5"/>
        <v>1.0024675368278424</v>
      </c>
      <c r="W14" s="35"/>
      <c r="X14" s="35">
        <f t="shared" si="6"/>
        <v>-4.6994845902254001E-3</v>
      </c>
    </row>
    <row r="15" spans="1:24" x14ac:dyDescent="0.6">
      <c r="B15" s="2">
        <v>572.969696969697</v>
      </c>
      <c r="C15" s="1">
        <v>510.14855971943001</v>
      </c>
      <c r="D15" s="2"/>
      <c r="E15" s="1"/>
      <c r="F15" s="2">
        <v>573.031026252983</v>
      </c>
      <c r="G15" s="1">
        <v>-191.41531322505799</v>
      </c>
      <c r="H15" s="2">
        <v>573.51225204200705</v>
      </c>
      <c r="I15" s="1">
        <v>0.97895003736876096</v>
      </c>
      <c r="J15" s="2">
        <v>573.37142857142805</v>
      </c>
      <c r="K15" s="1">
        <v>1.08673202739289</v>
      </c>
      <c r="N15" s="47">
        <f t="shared" si="0"/>
        <v>572.969696969697</v>
      </c>
      <c r="O15" s="48">
        <f t="shared" si="1"/>
        <v>51014.855971942998</v>
      </c>
      <c r="P15" s="47">
        <f t="shared" si="2"/>
        <v>573.031026252983</v>
      </c>
      <c r="Q15" s="54">
        <f t="shared" si="3"/>
        <v>-1.9141531322505799E-4</v>
      </c>
      <c r="R15" s="47">
        <f t="shared" si="4"/>
        <v>573.51225204200705</v>
      </c>
      <c r="S15" s="48">
        <f t="shared" si="4"/>
        <v>0.97895003736876096</v>
      </c>
      <c r="T15" s="47">
        <f t="shared" si="4"/>
        <v>573.37142857142805</v>
      </c>
      <c r="U15" s="48">
        <f t="shared" si="4"/>
        <v>1.08673202739289</v>
      </c>
      <c r="V15" s="35">
        <f t="shared" si="5"/>
        <v>1.0947766913021495</v>
      </c>
      <c r="W15" s="35"/>
      <c r="X15" s="35">
        <f t="shared" si="6"/>
        <v>-8.0446639092595085E-3</v>
      </c>
    </row>
    <row r="16" spans="1:24" x14ac:dyDescent="0.6">
      <c r="B16" s="2">
        <v>622.90909090908997</v>
      </c>
      <c r="C16" s="1">
        <v>425.29849864050101</v>
      </c>
      <c r="D16" s="2"/>
      <c r="E16" s="1"/>
      <c r="F16" s="2">
        <v>622.67303102625203</v>
      </c>
      <c r="G16" s="1">
        <v>-201.856148491879</v>
      </c>
      <c r="H16" s="2">
        <v>623.45390898483004</v>
      </c>
      <c r="I16" s="1">
        <v>0.94681157515634395</v>
      </c>
      <c r="J16" s="2">
        <v>622.74285714285702</v>
      </c>
      <c r="K16" s="1">
        <v>1.13823984710941</v>
      </c>
      <c r="N16" s="47">
        <f t="shared" si="0"/>
        <v>622.90909090908997</v>
      </c>
      <c r="O16" s="48">
        <f t="shared" si="1"/>
        <v>42529.849864050098</v>
      </c>
      <c r="P16" s="47">
        <f t="shared" si="2"/>
        <v>622.67303102625203</v>
      </c>
      <c r="Q16" s="54">
        <f t="shared" si="3"/>
        <v>-2.0185614849187899E-4</v>
      </c>
      <c r="R16" s="47">
        <f t="shared" si="4"/>
        <v>623.45390898483004</v>
      </c>
      <c r="S16" s="48">
        <f t="shared" si="4"/>
        <v>0.94681157515634395</v>
      </c>
      <c r="T16" s="47">
        <f t="shared" si="4"/>
        <v>622.74285714285702</v>
      </c>
      <c r="U16" s="48">
        <f t="shared" si="4"/>
        <v>1.13823984710941</v>
      </c>
      <c r="V16" s="35">
        <f t="shared" si="5"/>
        <v>1.1397851928586817</v>
      </c>
      <c r="W16" s="35"/>
      <c r="X16" s="35">
        <f t="shared" si="6"/>
        <v>-1.545345749271787E-3</v>
      </c>
    </row>
    <row r="17" spans="2:24" x14ac:dyDescent="0.6">
      <c r="B17" s="2">
        <v>673.33333333333303</v>
      </c>
      <c r="C17" s="1">
        <v>320.93943334515501</v>
      </c>
      <c r="D17" s="2"/>
      <c r="E17" s="1"/>
      <c r="F17" s="2">
        <v>673.26968973747</v>
      </c>
      <c r="G17" s="1">
        <v>-224.477958236658</v>
      </c>
      <c r="H17" s="2">
        <v>673.39556592765405</v>
      </c>
      <c r="I17" s="1">
        <v>0.90784717437737505</v>
      </c>
      <c r="J17" s="2">
        <v>673.48571428571404</v>
      </c>
      <c r="K17" s="1">
        <v>1.2164974040452301</v>
      </c>
      <c r="N17" s="47">
        <f t="shared" si="0"/>
        <v>673.33333333333303</v>
      </c>
      <c r="O17" s="48">
        <f t="shared" si="1"/>
        <v>32093.943334515501</v>
      </c>
      <c r="P17" s="47">
        <f t="shared" si="2"/>
        <v>673.26968973747</v>
      </c>
      <c r="Q17" s="54">
        <f t="shared" si="3"/>
        <v>-2.2447795823665799E-4</v>
      </c>
      <c r="R17" s="47">
        <f t="shared" si="4"/>
        <v>673.39556592765405</v>
      </c>
      <c r="S17" s="48">
        <f t="shared" si="4"/>
        <v>0.90784717437737505</v>
      </c>
      <c r="T17" s="47">
        <f t="shared" si="4"/>
        <v>673.48571428571404</v>
      </c>
      <c r="U17" s="48">
        <f t="shared" si="4"/>
        <v>1.2164974040452301</v>
      </c>
      <c r="V17" s="35">
        <f t="shared" si="5"/>
        <v>1.199737214586333</v>
      </c>
      <c r="W17" s="35"/>
      <c r="X17" s="35">
        <f t="shared" si="6"/>
        <v>1.6760189458897123E-2</v>
      </c>
    </row>
    <row r="18" spans="2:24" x14ac:dyDescent="0.6">
      <c r="B18" s="2">
        <v>722.78787878787796</v>
      </c>
      <c r="C18" s="1">
        <v>232.191354376009</v>
      </c>
      <c r="D18" s="2"/>
      <c r="E18" s="1"/>
      <c r="F18" s="2">
        <v>723.38902147971305</v>
      </c>
      <c r="G18" s="1">
        <v>-265.08120649651897</v>
      </c>
      <c r="H18" s="2">
        <v>722.87047841306799</v>
      </c>
      <c r="I18" s="1">
        <v>0.84385698716187196</v>
      </c>
      <c r="J18" s="2">
        <v>722.85714285714198</v>
      </c>
      <c r="K18" s="1">
        <v>1.41427055263577</v>
      </c>
      <c r="N18" s="47">
        <f t="shared" si="0"/>
        <v>722.78787878787796</v>
      </c>
      <c r="O18" s="48">
        <f t="shared" si="1"/>
        <v>23219.1354376009</v>
      </c>
      <c r="P18" s="47">
        <f t="shared" si="2"/>
        <v>723.38902147971305</v>
      </c>
      <c r="Q18" s="54">
        <f t="shared" si="3"/>
        <v>-2.6508120649651896E-4</v>
      </c>
      <c r="R18" s="47">
        <f t="shared" si="4"/>
        <v>722.87047841306799</v>
      </c>
      <c r="S18" s="48">
        <f t="shared" si="4"/>
        <v>0.84385698716187196</v>
      </c>
      <c r="T18" s="47">
        <f t="shared" si="4"/>
        <v>722.85714285714198</v>
      </c>
      <c r="U18" s="48">
        <f t="shared" si="4"/>
        <v>1.41427055263577</v>
      </c>
      <c r="V18" s="35">
        <f t="shared" si="5"/>
        <v>1.3976149837999303</v>
      </c>
      <c r="W18" s="35"/>
      <c r="X18" s="35">
        <f t="shared" si="6"/>
        <v>1.6655568835839629E-2</v>
      </c>
    </row>
    <row r="19" spans="2:24" x14ac:dyDescent="0.6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5"/>
      <c r="O19" s="55"/>
      <c r="P19" s="55"/>
      <c r="Q19" s="56"/>
      <c r="R19" s="55"/>
      <c r="S19" s="55"/>
      <c r="T19" s="55"/>
      <c r="U19" s="55"/>
      <c r="V19" s="35"/>
      <c r="W19" s="35"/>
      <c r="X19" s="35"/>
    </row>
    <row r="20" spans="2:24" x14ac:dyDescent="0.6">
      <c r="N20" s="35"/>
      <c r="O20" s="35"/>
      <c r="P20" s="35"/>
      <c r="Q20" s="57"/>
      <c r="R20" s="35"/>
      <c r="S20" s="35"/>
      <c r="T20" s="35"/>
      <c r="U20" s="35"/>
      <c r="V20" s="35"/>
      <c r="W20" s="35"/>
      <c r="X20" s="35"/>
    </row>
    <row r="21" spans="2:24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299.86494068983399</v>
      </c>
      <c r="C9" s="1">
        <v>21.861012956419302</v>
      </c>
      <c r="D9" s="2"/>
      <c r="E9" s="1"/>
      <c r="F9" s="2">
        <v>300.14922289308703</v>
      </c>
      <c r="G9" s="1">
        <v>75.887392900856696</v>
      </c>
      <c r="H9" s="58">
        <v>300.22413196890301</v>
      </c>
      <c r="I9">
        <v>2.04550391270379</v>
      </c>
      <c r="J9" s="2">
        <v>299.59307446179901</v>
      </c>
      <c r="K9" s="1">
        <v>0.18237547892720199</v>
      </c>
      <c r="N9" s="47">
        <f>B9</f>
        <v>299.86494068983399</v>
      </c>
      <c r="O9" s="48">
        <f>C9*10000</f>
        <v>218610.12956419302</v>
      </c>
      <c r="P9" s="47">
        <f>F9</f>
        <v>300.14922289308703</v>
      </c>
      <c r="Q9" s="54">
        <f>G9*0.000001</f>
        <v>7.5887392900856693E-5</v>
      </c>
      <c r="R9" s="47">
        <f>H9</f>
        <v>300.22413196890301</v>
      </c>
      <c r="S9" s="48">
        <f>I9</f>
        <v>2.04550391270379</v>
      </c>
      <c r="T9" s="47">
        <f>J9</f>
        <v>299.59307446179901</v>
      </c>
      <c r="U9" s="48">
        <f>K9</f>
        <v>0.18237547892720199</v>
      </c>
      <c r="V9" s="35">
        <f>((O9*(Q9)^2)/S9)*T9</f>
        <v>0.18439154480429684</v>
      </c>
      <c r="W9" s="35"/>
      <c r="X9" s="35">
        <f>U9-V9</f>
        <v>-2.0160658770948525E-3</v>
      </c>
    </row>
    <row r="10" spans="1:24" x14ac:dyDescent="0.6">
      <c r="B10" s="2">
        <v>350.07744173320998</v>
      </c>
      <c r="C10" s="1">
        <v>19.316843345111799</v>
      </c>
      <c r="D10" s="2"/>
      <c r="E10" s="1"/>
      <c r="F10" s="2">
        <v>351.01308449157199</v>
      </c>
      <c r="G10" s="1">
        <v>88.433292533659696</v>
      </c>
      <c r="H10" s="58">
        <v>349.657398276104</v>
      </c>
      <c r="I10">
        <v>1.9244009272659699</v>
      </c>
      <c r="J10" s="2">
        <v>349.07943161730901</v>
      </c>
      <c r="K10" s="1">
        <v>0.26819923371647397</v>
      </c>
      <c r="N10" s="47">
        <f t="shared" ref="N10:N19" si="0">B10</f>
        <v>350.07744173320998</v>
      </c>
      <c r="O10" s="48">
        <f t="shared" ref="O10:O19" si="1">C10*10000</f>
        <v>193168.43345111798</v>
      </c>
      <c r="P10" s="47">
        <f t="shared" ref="P10:P19" si="2">F10</f>
        <v>351.01308449157199</v>
      </c>
      <c r="Q10" s="54">
        <f t="shared" ref="Q10:Q19" si="3">G10*0.000001</f>
        <v>8.8433292533659689E-5</v>
      </c>
      <c r="R10" s="47">
        <f t="shared" ref="R10:U19" si="4">H10</f>
        <v>349.657398276104</v>
      </c>
      <c r="S10" s="48">
        <f t="shared" si="4"/>
        <v>1.9244009272659699</v>
      </c>
      <c r="T10" s="47">
        <f t="shared" si="4"/>
        <v>349.07943161730901</v>
      </c>
      <c r="U10" s="48">
        <f t="shared" si="4"/>
        <v>0.26819923371647397</v>
      </c>
      <c r="V10" s="35">
        <f t="shared" ref="V10:V19" si="5">((O10*(Q10)^2)/S10)*T10</f>
        <v>0.27402895229977792</v>
      </c>
      <c r="W10" s="35"/>
      <c r="X10" s="35">
        <f t="shared" ref="X10:X19" si="6">U10-V10</f>
        <v>-5.8297185833039444E-3</v>
      </c>
    </row>
    <row r="11" spans="1:24" x14ac:dyDescent="0.6">
      <c r="B11" s="2">
        <v>400.289363122895</v>
      </c>
      <c r="C11" s="1">
        <v>16.866902237926901</v>
      </c>
      <c r="D11" s="2"/>
      <c r="E11" s="1"/>
      <c r="F11" s="2">
        <v>399.90744555780901</v>
      </c>
      <c r="G11" s="1">
        <v>103.42717258261899</v>
      </c>
      <c r="H11" s="58">
        <v>399.59015868543298</v>
      </c>
      <c r="I11">
        <v>1.8032531154343601</v>
      </c>
      <c r="J11" s="2">
        <v>399.06252283923698</v>
      </c>
      <c r="K11" s="1">
        <v>0.40498084291187703</v>
      </c>
      <c r="N11" s="47">
        <f t="shared" si="0"/>
        <v>400.289363122895</v>
      </c>
      <c r="O11" s="48">
        <f t="shared" si="1"/>
        <v>168669.02237926901</v>
      </c>
      <c r="P11" s="47">
        <f t="shared" si="2"/>
        <v>399.90744555780901</v>
      </c>
      <c r="Q11" s="54">
        <f t="shared" si="3"/>
        <v>1.0342717258261898E-4</v>
      </c>
      <c r="R11" s="47">
        <f t="shared" si="4"/>
        <v>399.59015868543298</v>
      </c>
      <c r="S11" s="48">
        <f t="shared" si="4"/>
        <v>1.8032531154343601</v>
      </c>
      <c r="T11" s="47">
        <f t="shared" si="4"/>
        <v>399.06252283923698</v>
      </c>
      <c r="U11" s="48">
        <f t="shared" si="4"/>
        <v>0.40498084291187703</v>
      </c>
      <c r="V11" s="35">
        <f t="shared" si="5"/>
        <v>0.39929041512453317</v>
      </c>
      <c r="W11" s="35"/>
      <c r="X11" s="35">
        <f t="shared" si="6"/>
        <v>5.6904277873438547E-3</v>
      </c>
    </row>
    <row r="12" spans="1:24" x14ac:dyDescent="0.6">
      <c r="B12" s="2">
        <v>450.014375411554</v>
      </c>
      <c r="C12" s="1">
        <v>13.5689045936395</v>
      </c>
      <c r="D12" s="2"/>
      <c r="E12" s="1"/>
      <c r="F12" s="2">
        <v>449.80770183453501</v>
      </c>
      <c r="G12" s="1">
        <v>127.906976744186</v>
      </c>
      <c r="H12" s="58">
        <v>450.49885372507299</v>
      </c>
      <c r="I12">
        <v>1.52047925818722</v>
      </c>
      <c r="J12" s="2">
        <v>449.55969046406801</v>
      </c>
      <c r="K12" s="1">
        <v>0.66781609195402203</v>
      </c>
      <c r="N12" s="47">
        <f t="shared" si="0"/>
        <v>450.014375411554</v>
      </c>
      <c r="O12" s="48">
        <f t="shared" si="1"/>
        <v>135689.04593639501</v>
      </c>
      <c r="P12" s="47">
        <f t="shared" si="2"/>
        <v>449.80770183453501</v>
      </c>
      <c r="Q12" s="54">
        <f t="shared" si="3"/>
        <v>1.27906976744186E-4</v>
      </c>
      <c r="R12" s="47">
        <f t="shared" si="4"/>
        <v>450.49885372507299</v>
      </c>
      <c r="S12" s="48">
        <f t="shared" si="4"/>
        <v>1.52047925818722</v>
      </c>
      <c r="T12" s="47">
        <f t="shared" si="4"/>
        <v>449.55969046406801</v>
      </c>
      <c r="U12" s="48">
        <f t="shared" si="4"/>
        <v>0.66781609195402203</v>
      </c>
      <c r="V12" s="35">
        <f t="shared" si="5"/>
        <v>0.65635699823250715</v>
      </c>
      <c r="W12" s="35"/>
      <c r="X12" s="35">
        <f t="shared" si="6"/>
        <v>1.1459093721514879E-2</v>
      </c>
    </row>
    <row r="13" spans="1:24" x14ac:dyDescent="0.6">
      <c r="B13" s="2">
        <v>500.72827689824902</v>
      </c>
      <c r="C13" s="1">
        <v>9.5170789163721992</v>
      </c>
      <c r="D13" s="2"/>
      <c r="E13" s="1"/>
      <c r="F13" s="2">
        <v>500.209395363336</v>
      </c>
      <c r="G13" s="1">
        <v>156.36474908200699</v>
      </c>
      <c r="H13" s="58">
        <v>500.43033338029397</v>
      </c>
      <c r="I13">
        <v>1.39035720232072</v>
      </c>
      <c r="J13" s="2">
        <v>500.04385133653602</v>
      </c>
      <c r="K13" s="1">
        <v>0.87432950191570802</v>
      </c>
      <c r="N13" s="47">
        <f t="shared" si="0"/>
        <v>500.72827689824902</v>
      </c>
      <c r="O13" s="48">
        <f t="shared" si="1"/>
        <v>95170.789163721987</v>
      </c>
      <c r="P13" s="47">
        <f t="shared" si="2"/>
        <v>500.209395363336</v>
      </c>
      <c r="Q13" s="54">
        <f t="shared" si="3"/>
        <v>1.5636474908200699E-4</v>
      </c>
      <c r="R13" s="47">
        <f t="shared" si="4"/>
        <v>500.43033338029397</v>
      </c>
      <c r="S13" s="48">
        <f t="shared" si="4"/>
        <v>1.39035720232072</v>
      </c>
      <c r="T13" s="47">
        <f t="shared" si="4"/>
        <v>500.04385133653602</v>
      </c>
      <c r="U13" s="48">
        <f t="shared" si="4"/>
        <v>0.87432950191570802</v>
      </c>
      <c r="V13" s="35">
        <f t="shared" si="5"/>
        <v>0.83687978127628337</v>
      </c>
      <c r="W13" s="35"/>
      <c r="X13" s="35">
        <f t="shared" si="6"/>
        <v>3.7449720639424644E-2</v>
      </c>
    </row>
    <row r="14" spans="1:24" x14ac:dyDescent="0.6">
      <c r="B14" s="2">
        <v>550.43358096139002</v>
      </c>
      <c r="C14" s="1">
        <v>9.4228504122496997</v>
      </c>
      <c r="D14" s="2"/>
      <c r="E14" s="1"/>
      <c r="F14" s="2">
        <v>550.57363213354904</v>
      </c>
      <c r="G14" s="1">
        <v>165.85067319461399</v>
      </c>
      <c r="H14" s="58">
        <v>551.38769707603797</v>
      </c>
      <c r="I14">
        <v>1.44860461839931</v>
      </c>
      <c r="J14" s="2">
        <v>550.02198760518399</v>
      </c>
      <c r="K14" s="1">
        <v>0.98965517241379297</v>
      </c>
      <c r="N14" s="47">
        <f t="shared" si="0"/>
        <v>550.43358096139002</v>
      </c>
      <c r="O14" s="48">
        <f t="shared" si="1"/>
        <v>94228.50412249699</v>
      </c>
      <c r="P14" s="47">
        <f t="shared" si="2"/>
        <v>550.57363213354904</v>
      </c>
      <c r="Q14" s="54">
        <f t="shared" si="3"/>
        <v>1.6585067319461398E-4</v>
      </c>
      <c r="R14" s="47">
        <f t="shared" si="4"/>
        <v>551.38769707603797</v>
      </c>
      <c r="S14" s="48">
        <f t="shared" si="4"/>
        <v>1.44860461839931</v>
      </c>
      <c r="T14" s="47">
        <f t="shared" si="4"/>
        <v>550.02198760518399</v>
      </c>
      <c r="U14" s="48">
        <f t="shared" si="4"/>
        <v>0.98965517241379297</v>
      </c>
      <c r="V14" s="35">
        <f t="shared" si="5"/>
        <v>0.98411751152192284</v>
      </c>
      <c r="W14" s="35"/>
      <c r="X14" s="35">
        <f t="shared" si="6"/>
        <v>5.5376608918701331E-3</v>
      </c>
    </row>
    <row r="15" spans="1:24" x14ac:dyDescent="0.6">
      <c r="B15" s="2">
        <v>600.62173654971502</v>
      </c>
      <c r="C15" s="1">
        <v>10.8362779740871</v>
      </c>
      <c r="D15" s="2"/>
      <c r="E15" s="1"/>
      <c r="F15" s="2">
        <v>600.94270203390101</v>
      </c>
      <c r="G15" s="1">
        <v>177.78457772337799</v>
      </c>
      <c r="H15" s="58">
        <v>601.32814201001497</v>
      </c>
      <c r="I15">
        <v>1.3813022707770299</v>
      </c>
      <c r="J15" s="2">
        <v>600.09302924785004</v>
      </c>
      <c r="K15" s="1">
        <v>1.50727969348659</v>
      </c>
      <c r="N15" s="47">
        <f t="shared" si="0"/>
        <v>600.62173654971502</v>
      </c>
      <c r="O15" s="48">
        <f t="shared" si="1"/>
        <v>108362.779740871</v>
      </c>
      <c r="P15" s="47">
        <f t="shared" si="2"/>
        <v>600.94270203390101</v>
      </c>
      <c r="Q15" s="54">
        <f t="shared" si="3"/>
        <v>1.7778457772337798E-4</v>
      </c>
      <c r="R15" s="47">
        <f t="shared" si="4"/>
        <v>601.32814201001497</v>
      </c>
      <c r="S15" s="48">
        <f t="shared" si="4"/>
        <v>1.3813022707770299</v>
      </c>
      <c r="T15" s="47">
        <f t="shared" si="4"/>
        <v>600.09302924785004</v>
      </c>
      <c r="U15" s="48">
        <f t="shared" si="4"/>
        <v>1.50727969348659</v>
      </c>
      <c r="V15" s="35">
        <f t="shared" si="5"/>
        <v>1.4879836608827788</v>
      </c>
      <c r="W15" s="35"/>
      <c r="X15" s="35">
        <f t="shared" si="6"/>
        <v>1.9296032603811186E-2</v>
      </c>
    </row>
    <row r="16" spans="1:24" x14ac:dyDescent="0.6">
      <c r="B16" s="2">
        <v>650.32935922762294</v>
      </c>
      <c r="C16" s="1">
        <v>10.365135453474601</v>
      </c>
      <c r="D16" s="2"/>
      <c r="E16" s="1"/>
      <c r="F16" s="2">
        <v>650.81577195358705</v>
      </c>
      <c r="G16" s="1">
        <v>188.49449204406301</v>
      </c>
      <c r="H16" s="58">
        <v>651.27114845220797</v>
      </c>
      <c r="I16">
        <v>1.3319484112245199</v>
      </c>
      <c r="J16" s="2">
        <v>650.60691984000402</v>
      </c>
      <c r="K16" s="1">
        <v>1.84252873563218</v>
      </c>
      <c r="N16" s="47">
        <f t="shared" si="0"/>
        <v>650.32935922762294</v>
      </c>
      <c r="O16" s="48">
        <f t="shared" si="1"/>
        <v>103651.354534746</v>
      </c>
      <c r="P16" s="47">
        <f t="shared" si="2"/>
        <v>650.81577195358705</v>
      </c>
      <c r="Q16" s="54">
        <f t="shared" si="3"/>
        <v>1.8849449204406301E-4</v>
      </c>
      <c r="R16" s="47">
        <f t="shared" si="4"/>
        <v>651.27114845220797</v>
      </c>
      <c r="S16" s="48">
        <f t="shared" si="4"/>
        <v>1.3319484112245199</v>
      </c>
      <c r="T16" s="47">
        <f t="shared" si="4"/>
        <v>650.60691984000402</v>
      </c>
      <c r="U16" s="48">
        <f t="shared" si="4"/>
        <v>1.84252873563218</v>
      </c>
      <c r="V16" s="35">
        <f t="shared" si="5"/>
        <v>1.7988857623093755</v>
      </c>
      <c r="W16" s="35"/>
      <c r="X16" s="35">
        <f t="shared" si="6"/>
        <v>4.3642973322804535E-2</v>
      </c>
    </row>
    <row r="17" spans="2:24" x14ac:dyDescent="0.6">
      <c r="B17" s="2">
        <v>700.53606373408195</v>
      </c>
      <c r="C17" s="1">
        <v>8.7632508833922298</v>
      </c>
      <c r="D17" s="2"/>
      <c r="E17" s="1"/>
      <c r="F17" s="2">
        <v>700.20613300049104</v>
      </c>
      <c r="G17" s="1">
        <v>204.712362301101</v>
      </c>
      <c r="H17" s="58">
        <v>702.21314309865602</v>
      </c>
      <c r="I17">
        <v>1.2825048988844601</v>
      </c>
      <c r="J17" s="2">
        <v>700.11433554695805</v>
      </c>
      <c r="K17" s="1">
        <v>2.0195402298850502</v>
      </c>
      <c r="N17" s="47">
        <f t="shared" si="0"/>
        <v>700.53606373408195</v>
      </c>
      <c r="O17" s="48">
        <f t="shared" si="1"/>
        <v>87632.5088339223</v>
      </c>
      <c r="P17" s="47">
        <f t="shared" si="2"/>
        <v>700.20613300049104</v>
      </c>
      <c r="Q17" s="54">
        <f t="shared" si="3"/>
        <v>2.0471236230110097E-4</v>
      </c>
      <c r="R17" s="47">
        <f t="shared" si="4"/>
        <v>702.21314309865602</v>
      </c>
      <c r="S17" s="48">
        <f t="shared" si="4"/>
        <v>1.2825048988844601</v>
      </c>
      <c r="T17" s="47">
        <f t="shared" si="4"/>
        <v>700.11433554695805</v>
      </c>
      <c r="U17" s="48">
        <f t="shared" si="4"/>
        <v>2.0195402298850502</v>
      </c>
      <c r="V17" s="35">
        <f t="shared" si="5"/>
        <v>2.0047643129076347</v>
      </c>
      <c r="W17" s="35"/>
      <c r="X17" s="35">
        <f t="shared" si="6"/>
        <v>1.4775916977415537E-2</v>
      </c>
    </row>
    <row r="18" spans="2:24" x14ac:dyDescent="0.6">
      <c r="B18" s="2">
        <v>750.73639204993299</v>
      </c>
      <c r="C18" s="1">
        <v>8.1978798586572399</v>
      </c>
      <c r="D18" s="2"/>
      <c r="E18" s="1"/>
      <c r="F18" s="2">
        <v>751.05489106728805</v>
      </c>
      <c r="G18" s="1">
        <v>209.60832313341399</v>
      </c>
      <c r="H18" s="58">
        <v>753.16666453207597</v>
      </c>
      <c r="I18">
        <v>1.3138295828583799</v>
      </c>
      <c r="J18" s="2">
        <v>750.54523067165599</v>
      </c>
      <c r="K18" s="1">
        <v>1.99540229885057</v>
      </c>
      <c r="N18" s="47">
        <f t="shared" si="0"/>
        <v>750.73639204993299</v>
      </c>
      <c r="O18" s="48">
        <f t="shared" si="1"/>
        <v>81978.798586572404</v>
      </c>
      <c r="P18" s="47">
        <f t="shared" si="2"/>
        <v>751.05489106728805</v>
      </c>
      <c r="Q18" s="54">
        <f t="shared" si="3"/>
        <v>2.0960832313341398E-4</v>
      </c>
      <c r="R18" s="47">
        <f t="shared" si="4"/>
        <v>753.16666453207597</v>
      </c>
      <c r="S18" s="48">
        <f t="shared" si="4"/>
        <v>1.3138295828583799</v>
      </c>
      <c r="T18" s="47">
        <f t="shared" si="4"/>
        <v>750.54523067165599</v>
      </c>
      <c r="U18" s="48">
        <f t="shared" si="4"/>
        <v>1.99540229885057</v>
      </c>
      <c r="V18" s="35">
        <f t="shared" si="5"/>
        <v>2.0575785783003586</v>
      </c>
      <c r="W18" s="35"/>
      <c r="X18" s="35">
        <f t="shared" si="6"/>
        <v>-6.2176279449788652E-2</v>
      </c>
    </row>
    <row r="19" spans="2:24" x14ac:dyDescent="0.6">
      <c r="B19" s="2">
        <v>800.44343507414897</v>
      </c>
      <c r="C19" s="1">
        <v>7.8209658421672597</v>
      </c>
      <c r="D19" s="2"/>
      <c r="E19" s="1"/>
      <c r="F19" s="2">
        <v>800.40779535560296</v>
      </c>
      <c r="G19" s="1">
        <v>206.85434516523799</v>
      </c>
      <c r="H19" s="58">
        <v>802.63707270840996</v>
      </c>
      <c r="I19">
        <v>1.4529796744323</v>
      </c>
      <c r="J19" s="2">
        <v>800.46452687009196</v>
      </c>
      <c r="K19" s="1">
        <v>1.8559386973180001</v>
      </c>
      <c r="N19" s="47">
        <f t="shared" si="0"/>
        <v>800.44343507414897</v>
      </c>
      <c r="O19" s="48">
        <f t="shared" si="1"/>
        <v>78209.65842167259</v>
      </c>
      <c r="P19" s="47">
        <f t="shared" si="2"/>
        <v>800.40779535560296</v>
      </c>
      <c r="Q19" s="54">
        <f t="shared" si="3"/>
        <v>2.0685434516523797E-4</v>
      </c>
      <c r="R19" s="47">
        <f t="shared" si="4"/>
        <v>802.63707270840996</v>
      </c>
      <c r="S19" s="48">
        <f t="shared" si="4"/>
        <v>1.4529796744323</v>
      </c>
      <c r="T19" s="47">
        <f t="shared" si="4"/>
        <v>800.46452687009196</v>
      </c>
      <c r="U19" s="48">
        <f t="shared" si="4"/>
        <v>1.8559386973180001</v>
      </c>
      <c r="V19" s="35">
        <f t="shared" si="5"/>
        <v>1.8436235067356956</v>
      </c>
      <c r="W19" s="35"/>
      <c r="X19" s="35">
        <f t="shared" si="6"/>
        <v>1.2315190582304458E-2</v>
      </c>
    </row>
    <row r="20" spans="2:24" x14ac:dyDescent="0.6">
      <c r="B20" s="25"/>
      <c r="C20" s="25"/>
      <c r="D20" s="25"/>
      <c r="E20" s="25"/>
      <c r="F20" s="25"/>
      <c r="G20" s="25"/>
      <c r="H20" s="25"/>
      <c r="I20" s="25"/>
      <c r="J20" s="25"/>
      <c r="K20" s="25"/>
      <c r="N20" s="55"/>
      <c r="O20" s="55"/>
      <c r="P20" s="55"/>
      <c r="Q20" s="56"/>
      <c r="R20" s="55"/>
      <c r="S20" s="55"/>
      <c r="T20" s="55"/>
      <c r="U20" s="55"/>
      <c r="V20" s="35"/>
      <c r="W20" s="35"/>
      <c r="X20" s="35"/>
    </row>
    <row r="21" spans="2:24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300.99935898438099</v>
      </c>
      <c r="C9" s="1">
        <v>1227.5449101796401</v>
      </c>
      <c r="D9" s="2"/>
      <c r="E9" s="1"/>
      <c r="F9" s="2">
        <v>300.52264808362298</v>
      </c>
      <c r="G9" s="1">
        <v>-171.587561374795</v>
      </c>
      <c r="H9" s="2">
        <v>300.52038161318302</v>
      </c>
      <c r="I9" s="1">
        <v>1.05410614204574</v>
      </c>
      <c r="J9" s="2">
        <v>300</v>
      </c>
      <c r="K9" s="1">
        <v>1.05446377101585</v>
      </c>
      <c r="N9" s="47">
        <f>B9</f>
        <v>300.99935898438099</v>
      </c>
      <c r="O9" s="48">
        <f>C9*100</f>
        <v>122754.491017964</v>
      </c>
      <c r="P9" s="47">
        <f>F9</f>
        <v>300.52264808362298</v>
      </c>
      <c r="Q9" s="54">
        <f>G9*0.000001</f>
        <v>-1.7158756137479499E-4</v>
      </c>
      <c r="R9" s="47">
        <f>H9</f>
        <v>300.52038161318302</v>
      </c>
      <c r="S9" s="48">
        <f>I9</f>
        <v>1.05410614204574</v>
      </c>
      <c r="T9" s="47">
        <f>J9</f>
        <v>300</v>
      </c>
      <c r="U9" s="48">
        <f>K9</f>
        <v>1.05446377101585</v>
      </c>
      <c r="V9" s="35">
        <f>((O9*(Q9)^2)/S9)*T9</f>
        <v>1.0285985430048366</v>
      </c>
      <c r="W9" s="35"/>
      <c r="X9" s="35">
        <f>U9-V9</f>
        <v>2.586522801101343E-2</v>
      </c>
    </row>
    <row r="10" spans="1:24" x14ac:dyDescent="0.6">
      <c r="B10" s="2">
        <v>326.29539875861798</v>
      </c>
      <c r="C10" s="1">
        <v>1111.37724550898</v>
      </c>
      <c r="D10" s="2"/>
      <c r="E10" s="1"/>
      <c r="F10" s="2">
        <v>325.60975609756099</v>
      </c>
      <c r="G10" s="1">
        <v>-180.229132569558</v>
      </c>
      <c r="H10" s="2">
        <v>325.49869904596699</v>
      </c>
      <c r="I10" s="1">
        <v>1.0303352755144</v>
      </c>
      <c r="J10" s="2">
        <v>324.84742807323403</v>
      </c>
      <c r="K10" s="1">
        <v>1.16575814312461</v>
      </c>
      <c r="N10" s="47">
        <f t="shared" ref="N10:N20" si="0">B10</f>
        <v>326.29539875861798</v>
      </c>
      <c r="O10" s="48">
        <f t="shared" ref="O10:O20" si="1">C10*100</f>
        <v>111137.724550898</v>
      </c>
      <c r="P10" s="47">
        <f t="shared" ref="P10:P20" si="2">F10</f>
        <v>325.60975609756099</v>
      </c>
      <c r="Q10" s="54">
        <f t="shared" ref="Q10:Q20" si="3">G10*0.000001</f>
        <v>-1.8022913256955799E-4</v>
      </c>
      <c r="R10" s="47">
        <f t="shared" ref="R10:U20" si="4">H10</f>
        <v>325.49869904596699</v>
      </c>
      <c r="S10" s="48">
        <f t="shared" si="4"/>
        <v>1.0303352755144</v>
      </c>
      <c r="T10" s="47">
        <f t="shared" si="4"/>
        <v>324.84742807323403</v>
      </c>
      <c r="U10" s="48">
        <f t="shared" si="4"/>
        <v>1.16575814312461</v>
      </c>
      <c r="V10" s="35">
        <f t="shared" ref="V10:V20" si="5">((O10*(Q10)^2)/S10)*T10</f>
        <v>1.1381836675134811</v>
      </c>
      <c r="W10" s="35"/>
      <c r="X10" s="35">
        <f t="shared" ref="X10:X20" si="6">U10-V10</f>
        <v>2.7574475611128912E-2</v>
      </c>
    </row>
    <row r="11" spans="1:24" x14ac:dyDescent="0.6">
      <c r="B11" s="2">
        <v>351.075186441737</v>
      </c>
      <c r="C11" s="1">
        <v>1017.96407185628</v>
      </c>
      <c r="D11" s="2"/>
      <c r="E11" s="1"/>
      <c r="F11" s="2">
        <v>350.69686411149797</v>
      </c>
      <c r="G11" s="1">
        <v>-186.77577741407501</v>
      </c>
      <c r="H11" s="2">
        <v>349.696444058976</v>
      </c>
      <c r="I11" s="1">
        <v>1.0136114784971</v>
      </c>
      <c r="J11" s="2">
        <v>350.21795989537901</v>
      </c>
      <c r="K11" s="1">
        <v>1.2573765727652499</v>
      </c>
      <c r="N11" s="47">
        <f t="shared" si="0"/>
        <v>351.075186441737</v>
      </c>
      <c r="O11" s="48">
        <f t="shared" si="1"/>
        <v>101796.40718562801</v>
      </c>
      <c r="P11" s="47">
        <f t="shared" si="2"/>
        <v>350.69686411149797</v>
      </c>
      <c r="Q11" s="54">
        <f t="shared" si="3"/>
        <v>-1.8677577741407501E-4</v>
      </c>
      <c r="R11" s="47">
        <f t="shared" si="4"/>
        <v>349.696444058976</v>
      </c>
      <c r="S11" s="48">
        <f t="shared" si="4"/>
        <v>1.0136114784971</v>
      </c>
      <c r="T11" s="47">
        <f t="shared" si="4"/>
        <v>350.21795989537901</v>
      </c>
      <c r="U11" s="48">
        <f t="shared" si="4"/>
        <v>1.2573765727652499</v>
      </c>
      <c r="V11" s="35">
        <f t="shared" si="5"/>
        <v>1.2269883791764351</v>
      </c>
      <c r="W11" s="35"/>
      <c r="X11" s="35">
        <f t="shared" si="6"/>
        <v>3.0388193588814838E-2</v>
      </c>
    </row>
    <row r="12" spans="1:24" x14ac:dyDescent="0.6">
      <c r="B12" s="2">
        <v>376.12013570769602</v>
      </c>
      <c r="C12" s="1">
        <v>940.11976047904204</v>
      </c>
      <c r="D12" s="2"/>
      <c r="E12" s="1"/>
      <c r="F12" s="2">
        <v>375.78397212543501</v>
      </c>
      <c r="G12" s="1">
        <v>-191.94762684124299</v>
      </c>
      <c r="H12" s="2">
        <v>375.71552471812601</v>
      </c>
      <c r="I12" s="1">
        <v>1.00448645709673</v>
      </c>
      <c r="J12" s="2">
        <v>375.06538796861298</v>
      </c>
      <c r="K12" s="1">
        <v>1.3271408902291999</v>
      </c>
      <c r="N12" s="47">
        <f t="shared" si="0"/>
        <v>376.12013570769602</v>
      </c>
      <c r="O12" s="48">
        <f t="shared" si="1"/>
        <v>94011.976047904202</v>
      </c>
      <c r="P12" s="47">
        <f t="shared" si="2"/>
        <v>375.78397212543501</v>
      </c>
      <c r="Q12" s="54">
        <f t="shared" si="3"/>
        <v>-1.9194762684124299E-4</v>
      </c>
      <c r="R12" s="47">
        <f t="shared" si="4"/>
        <v>375.71552471812601</v>
      </c>
      <c r="S12" s="48">
        <f t="shared" si="4"/>
        <v>1.00448645709673</v>
      </c>
      <c r="T12" s="47">
        <f t="shared" si="4"/>
        <v>375.06538796861298</v>
      </c>
      <c r="U12" s="48">
        <f t="shared" si="4"/>
        <v>1.3271408902291999</v>
      </c>
      <c r="V12" s="35">
        <f t="shared" si="5"/>
        <v>1.2933366295806266</v>
      </c>
      <c r="W12" s="35"/>
      <c r="X12" s="35">
        <f t="shared" si="6"/>
        <v>3.3804260648573337E-2</v>
      </c>
    </row>
    <row r="13" spans="1:24" x14ac:dyDescent="0.6">
      <c r="B13" s="2">
        <v>401.42962117540299</v>
      </c>
      <c r="C13" s="1">
        <v>875.44910179640704</v>
      </c>
      <c r="D13" s="2"/>
      <c r="E13" s="1"/>
      <c r="F13" s="2">
        <v>400.871080139372</v>
      </c>
      <c r="G13" s="1">
        <v>-195.87561374795399</v>
      </c>
      <c r="H13" s="2">
        <v>400.17346053772701</v>
      </c>
      <c r="I13" s="1">
        <v>1.00349028188278</v>
      </c>
      <c r="J13" s="2">
        <v>399.91281604184798</v>
      </c>
      <c r="K13" s="1">
        <v>1.3717685956712899</v>
      </c>
      <c r="N13" s="47">
        <f t="shared" si="0"/>
        <v>401.42962117540299</v>
      </c>
      <c r="O13" s="48">
        <f t="shared" si="1"/>
        <v>87544.910179640705</v>
      </c>
      <c r="P13" s="47">
        <f t="shared" si="2"/>
        <v>400.871080139372</v>
      </c>
      <c r="Q13" s="54">
        <f t="shared" si="3"/>
        <v>-1.9587561374795399E-4</v>
      </c>
      <c r="R13" s="47">
        <f t="shared" si="4"/>
        <v>400.17346053772701</v>
      </c>
      <c r="S13" s="48">
        <f t="shared" si="4"/>
        <v>1.00349028188278</v>
      </c>
      <c r="T13" s="47">
        <f t="shared" si="4"/>
        <v>399.91281604184798</v>
      </c>
      <c r="U13" s="48">
        <f t="shared" si="4"/>
        <v>1.3717685956712899</v>
      </c>
      <c r="V13" s="35">
        <f t="shared" si="5"/>
        <v>1.3385783400217044</v>
      </c>
      <c r="W13" s="35"/>
      <c r="X13" s="35">
        <f t="shared" si="6"/>
        <v>3.3190255649585554E-2</v>
      </c>
    </row>
    <row r="14" spans="1:24" x14ac:dyDescent="0.6">
      <c r="B14" s="2">
        <v>426.21941495598799</v>
      </c>
      <c r="C14" s="1">
        <v>820.35928143712499</v>
      </c>
      <c r="D14" s="2"/>
      <c r="E14" s="1"/>
      <c r="F14" s="2">
        <v>425.95818815331</v>
      </c>
      <c r="G14" s="1">
        <v>-198.49427168576099</v>
      </c>
      <c r="H14" s="2">
        <v>425.93235039028599</v>
      </c>
      <c r="I14" s="1">
        <v>1.01497169507819</v>
      </c>
      <c r="J14" s="2">
        <v>425.28334786399301</v>
      </c>
      <c r="K14" s="1">
        <v>1.3890700854212199</v>
      </c>
      <c r="N14" s="47">
        <f t="shared" si="0"/>
        <v>426.21941495598799</v>
      </c>
      <c r="O14" s="48">
        <f t="shared" si="1"/>
        <v>82035.928143712503</v>
      </c>
      <c r="P14" s="47">
        <f t="shared" si="2"/>
        <v>425.95818815331</v>
      </c>
      <c r="Q14" s="54">
        <f t="shared" si="3"/>
        <v>-1.9849427168576098E-4</v>
      </c>
      <c r="R14" s="47">
        <f t="shared" si="4"/>
        <v>425.93235039028599</v>
      </c>
      <c r="S14" s="48">
        <f t="shared" si="4"/>
        <v>1.01497169507819</v>
      </c>
      <c r="T14" s="47">
        <f t="shared" si="4"/>
        <v>425.28334786399301</v>
      </c>
      <c r="U14" s="48">
        <f t="shared" si="4"/>
        <v>1.3890700854212199</v>
      </c>
      <c r="V14" s="35">
        <f t="shared" si="5"/>
        <v>1.3543300012398778</v>
      </c>
      <c r="W14" s="35"/>
      <c r="X14" s="35">
        <f t="shared" si="6"/>
        <v>3.4740084181342112E-2</v>
      </c>
    </row>
    <row r="15" spans="1:24" x14ac:dyDescent="0.6">
      <c r="B15" s="2">
        <v>451.01139757039402</v>
      </c>
      <c r="C15" s="1">
        <v>773.65269461077798</v>
      </c>
      <c r="D15" s="2"/>
      <c r="E15" s="1"/>
      <c r="F15" s="2">
        <v>450.78397212543501</v>
      </c>
      <c r="G15" s="1">
        <v>-199.86906710310899</v>
      </c>
      <c r="H15" s="2">
        <v>450.65047701647802</v>
      </c>
      <c r="I15" s="1">
        <v>1.03837993125544</v>
      </c>
      <c r="J15" s="2">
        <v>450.13077593722699</v>
      </c>
      <c r="K15" s="1">
        <v>1.37468139742068</v>
      </c>
      <c r="N15" s="47">
        <f t="shared" si="0"/>
        <v>451.01139757039402</v>
      </c>
      <c r="O15" s="48">
        <f t="shared" si="1"/>
        <v>77365.269461077798</v>
      </c>
      <c r="P15" s="47">
        <f t="shared" si="2"/>
        <v>450.78397212543501</v>
      </c>
      <c r="Q15" s="54">
        <f t="shared" si="3"/>
        <v>-1.9986906710310899E-4</v>
      </c>
      <c r="R15" s="47">
        <f t="shared" si="4"/>
        <v>450.65047701647802</v>
      </c>
      <c r="S15" s="48">
        <f t="shared" si="4"/>
        <v>1.03837993125544</v>
      </c>
      <c r="T15" s="47">
        <f t="shared" si="4"/>
        <v>450.13077593722699</v>
      </c>
      <c r="U15" s="48">
        <f t="shared" si="4"/>
        <v>1.37468139742068</v>
      </c>
      <c r="V15" s="35">
        <f t="shared" si="5"/>
        <v>1.3397372556826848</v>
      </c>
      <c r="W15" s="35"/>
      <c r="X15" s="35">
        <f t="shared" si="6"/>
        <v>3.4944141737995205E-2</v>
      </c>
    </row>
    <row r="16" spans="1:24" x14ac:dyDescent="0.6">
      <c r="B16" s="2">
        <v>476.06572755272703</v>
      </c>
      <c r="C16" s="1">
        <v>731.73652694610701</v>
      </c>
      <c r="D16" s="2"/>
      <c r="E16" s="1"/>
      <c r="F16" s="2">
        <v>475.34843205574902</v>
      </c>
      <c r="G16" s="1">
        <v>-200.06546644844499</v>
      </c>
      <c r="H16" s="2">
        <v>475.88898525585398</v>
      </c>
      <c r="I16" s="1">
        <v>1.0775167299113999</v>
      </c>
      <c r="J16" s="2">
        <v>474.71665213600699</v>
      </c>
      <c r="K16" s="1">
        <v>1.33078641835913</v>
      </c>
      <c r="N16" s="47">
        <f t="shared" si="0"/>
        <v>476.06572755272703</v>
      </c>
      <c r="O16" s="48">
        <f t="shared" si="1"/>
        <v>73173.652694610704</v>
      </c>
      <c r="P16" s="47">
        <f t="shared" si="2"/>
        <v>475.34843205574902</v>
      </c>
      <c r="Q16" s="54">
        <f t="shared" si="3"/>
        <v>-2.0006546644844498E-4</v>
      </c>
      <c r="R16" s="47">
        <f t="shared" si="4"/>
        <v>475.88898525585398</v>
      </c>
      <c r="S16" s="48">
        <f t="shared" si="4"/>
        <v>1.0775167299113999</v>
      </c>
      <c r="T16" s="47">
        <f t="shared" si="4"/>
        <v>474.71665213600699</v>
      </c>
      <c r="U16" s="48">
        <f t="shared" si="4"/>
        <v>1.33078641835913</v>
      </c>
      <c r="V16" s="35">
        <f t="shared" si="5"/>
        <v>1.2903556893818964</v>
      </c>
      <c r="W16" s="35"/>
      <c r="X16" s="35">
        <f t="shared" si="6"/>
        <v>4.0430728977233654E-2</v>
      </c>
    </row>
    <row r="17" spans="2:24" x14ac:dyDescent="0.6">
      <c r="B17" s="2">
        <v>500.59880239520902</v>
      </c>
      <c r="C17" s="1">
        <v>693.41317365269401</v>
      </c>
      <c r="D17" s="2"/>
      <c r="E17" s="1"/>
      <c r="F17" s="2">
        <v>500.95818815331</v>
      </c>
      <c r="G17" s="1">
        <v>-199.41080196399301</v>
      </c>
      <c r="H17" s="2">
        <v>500.60711188204601</v>
      </c>
      <c r="I17" s="1">
        <v>1.1318360289953699</v>
      </c>
      <c r="J17" s="2">
        <v>500.348735832606</v>
      </c>
      <c r="K17" s="1">
        <v>1.2551898275853799</v>
      </c>
      <c r="N17" s="47">
        <f t="shared" si="0"/>
        <v>500.59880239520902</v>
      </c>
      <c r="O17" s="48">
        <f t="shared" si="1"/>
        <v>69341.317365269395</v>
      </c>
      <c r="P17" s="47">
        <f t="shared" si="2"/>
        <v>500.95818815331</v>
      </c>
      <c r="Q17" s="54">
        <f t="shared" si="3"/>
        <v>-1.9941080196399301E-4</v>
      </c>
      <c r="R17" s="47">
        <f t="shared" si="4"/>
        <v>500.60711188204601</v>
      </c>
      <c r="S17" s="48">
        <f t="shared" si="4"/>
        <v>1.1318360289953699</v>
      </c>
      <c r="T17" s="47">
        <f t="shared" si="4"/>
        <v>500.348735832606</v>
      </c>
      <c r="U17" s="48">
        <f t="shared" si="4"/>
        <v>1.2551898275853799</v>
      </c>
      <c r="V17" s="35">
        <f t="shared" si="5"/>
        <v>1.2189299295645042</v>
      </c>
      <c r="W17" s="35"/>
      <c r="X17" s="35">
        <f t="shared" si="6"/>
        <v>3.6259898020875703E-2</v>
      </c>
    </row>
    <row r="18" spans="2:24" x14ac:dyDescent="0.6">
      <c r="B18" s="2">
        <v>525.65563390190903</v>
      </c>
      <c r="C18" s="1">
        <v>661.07784431137702</v>
      </c>
      <c r="D18" s="2"/>
      <c r="E18" s="1"/>
      <c r="F18" s="2">
        <v>526.04529616724699</v>
      </c>
      <c r="G18" s="1">
        <v>-197.25040916530199</v>
      </c>
      <c r="H18" s="2">
        <v>525.32523850823895</v>
      </c>
      <c r="I18" s="1">
        <v>1.20242430855657</v>
      </c>
      <c r="J18" s="2">
        <v>525.19616390584099</v>
      </c>
      <c r="K18" s="1">
        <v>1.15774103029523</v>
      </c>
      <c r="N18" s="47">
        <f t="shared" si="0"/>
        <v>525.65563390190903</v>
      </c>
      <c r="O18" s="48">
        <f t="shared" si="1"/>
        <v>66107.784431137698</v>
      </c>
      <c r="P18" s="47">
        <f t="shared" si="2"/>
        <v>526.04529616724699</v>
      </c>
      <c r="Q18" s="54">
        <f t="shared" si="3"/>
        <v>-1.9725040916530198E-4</v>
      </c>
      <c r="R18" s="47">
        <f t="shared" si="4"/>
        <v>525.32523850823895</v>
      </c>
      <c r="S18" s="48">
        <f t="shared" si="4"/>
        <v>1.20242430855657</v>
      </c>
      <c r="T18" s="47">
        <f t="shared" si="4"/>
        <v>525.19616390584099</v>
      </c>
      <c r="U18" s="48">
        <f t="shared" si="4"/>
        <v>1.15774103029523</v>
      </c>
      <c r="V18" s="35">
        <f t="shared" si="5"/>
        <v>1.1234460602162659</v>
      </c>
      <c r="W18" s="35"/>
      <c r="X18" s="35">
        <f t="shared" si="6"/>
        <v>3.4294970078964093E-2</v>
      </c>
    </row>
    <row r="19" spans="2:24" x14ac:dyDescent="0.6">
      <c r="B19" s="2">
        <v>550.71246540860795</v>
      </c>
      <c r="C19" s="1">
        <v>628.74251497006003</v>
      </c>
      <c r="D19" s="2"/>
      <c r="E19" s="1"/>
      <c r="F19" s="2">
        <v>551.13240418118403</v>
      </c>
      <c r="G19" s="1">
        <v>-195.35188216039199</v>
      </c>
      <c r="H19" s="2">
        <v>549.78317432784002</v>
      </c>
      <c r="I19" s="1">
        <v>1.27518084483936</v>
      </c>
      <c r="J19" s="2">
        <v>550.04359197907502</v>
      </c>
      <c r="K19" s="1">
        <v>1.07231409092858</v>
      </c>
      <c r="N19" s="47">
        <f t="shared" si="0"/>
        <v>550.71246540860795</v>
      </c>
      <c r="O19" s="48">
        <f t="shared" si="1"/>
        <v>62874.251497006</v>
      </c>
      <c r="P19" s="47">
        <f t="shared" si="2"/>
        <v>551.13240418118403</v>
      </c>
      <c r="Q19" s="54">
        <f t="shared" si="3"/>
        <v>-1.9535188216039198E-4</v>
      </c>
      <c r="R19" s="47">
        <f t="shared" si="4"/>
        <v>549.78317432784002</v>
      </c>
      <c r="S19" s="48">
        <f t="shared" si="4"/>
        <v>1.27518084483936</v>
      </c>
      <c r="T19" s="47">
        <f t="shared" si="4"/>
        <v>550.04359197907502</v>
      </c>
      <c r="U19" s="48">
        <f t="shared" si="4"/>
        <v>1.07231409092858</v>
      </c>
      <c r="V19" s="35">
        <f t="shared" si="5"/>
        <v>1.0349833347553874</v>
      </c>
      <c r="W19" s="35"/>
      <c r="X19" s="35">
        <f t="shared" si="6"/>
        <v>3.7330756173192592E-2</v>
      </c>
    </row>
    <row r="20" spans="2:24" x14ac:dyDescent="0.6">
      <c r="B20" s="2">
        <v>575.50882569065504</v>
      </c>
      <c r="C20" s="1">
        <v>598.80239520958003</v>
      </c>
      <c r="D20" s="2"/>
      <c r="E20" s="1"/>
      <c r="F20" s="2">
        <v>575.95818815330995</v>
      </c>
      <c r="G20" s="1">
        <v>-193.453355155482</v>
      </c>
      <c r="H20" s="2">
        <v>575.54206418039803</v>
      </c>
      <c r="I20" s="1">
        <v>1.3473997851497399</v>
      </c>
      <c r="J20" s="2">
        <v>575.41412380121994</v>
      </c>
      <c r="K20" s="1">
        <v>0.99125492494080503</v>
      </c>
      <c r="N20" s="47">
        <f t="shared" si="0"/>
        <v>575.50882569065504</v>
      </c>
      <c r="O20" s="48">
        <f t="shared" si="1"/>
        <v>59880.239520957999</v>
      </c>
      <c r="P20" s="47">
        <f t="shared" si="2"/>
        <v>575.95818815330995</v>
      </c>
      <c r="Q20" s="54">
        <f t="shared" si="3"/>
        <v>-1.9345335515548199E-4</v>
      </c>
      <c r="R20" s="47">
        <f t="shared" si="4"/>
        <v>575.54206418039803</v>
      </c>
      <c r="S20" s="48">
        <f t="shared" si="4"/>
        <v>1.3473997851497399</v>
      </c>
      <c r="T20" s="47">
        <f t="shared" si="4"/>
        <v>575.41412380121994</v>
      </c>
      <c r="U20" s="48">
        <f t="shared" si="4"/>
        <v>0.99125492494080503</v>
      </c>
      <c r="V20" s="35">
        <f t="shared" si="5"/>
        <v>0.95701799798163834</v>
      </c>
      <c r="W20" s="35"/>
      <c r="X20" s="35">
        <f t="shared" si="6"/>
        <v>3.4236926959166691E-2</v>
      </c>
    </row>
    <row r="21" spans="2:24" x14ac:dyDescent="0.6">
      <c r="B21" s="25"/>
      <c r="C21" s="25"/>
      <c r="D21" s="25"/>
      <c r="E21" s="25"/>
      <c r="F21" s="25"/>
      <c r="G21" s="25"/>
      <c r="H21" s="25"/>
      <c r="I21" s="25"/>
      <c r="J21" s="25"/>
      <c r="K21" s="25"/>
      <c r="N21" s="55"/>
      <c r="O21" s="55"/>
      <c r="P21" s="55"/>
      <c r="Q21" s="56"/>
      <c r="R21" s="55"/>
      <c r="S21" s="55"/>
      <c r="T21" s="55"/>
      <c r="U21" s="5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331.88189377227201</v>
      </c>
      <c r="C9" s="1">
        <v>78028.169014084502</v>
      </c>
      <c r="D9" s="2"/>
      <c r="E9" s="1"/>
      <c r="F9" s="2">
        <v>332.16249800461298</v>
      </c>
      <c r="G9" s="1">
        <v>-212.06050115758401</v>
      </c>
      <c r="H9" s="2">
        <v>324.092558652364</v>
      </c>
      <c r="I9" s="1">
        <v>1.9809712963030499</v>
      </c>
      <c r="J9" s="2">
        <v>323.13360410356501</v>
      </c>
      <c r="K9" s="1">
        <v>0.59687092568448397</v>
      </c>
      <c r="N9" s="47">
        <f>B9</f>
        <v>331.88189377227201</v>
      </c>
      <c r="O9" s="48">
        <f>C9</f>
        <v>78028.169014084502</v>
      </c>
      <c r="P9" s="47">
        <f>F9</f>
        <v>332.16249800461298</v>
      </c>
      <c r="Q9" s="54">
        <f>G9*0.000001</f>
        <v>-2.1206050115758399E-4</v>
      </c>
      <c r="R9" s="47">
        <f>H9</f>
        <v>324.092558652364</v>
      </c>
      <c r="S9" s="48">
        <f>I9</f>
        <v>1.9809712963030499</v>
      </c>
      <c r="T9" s="47">
        <f>J9</f>
        <v>323.13360410356501</v>
      </c>
      <c r="U9" s="48">
        <f>K9</f>
        <v>0.59687092568448397</v>
      </c>
      <c r="V9" s="35">
        <f>((O9*(Q9)^2)/S9)*T9</f>
        <v>0.57236744578412535</v>
      </c>
      <c r="W9" s="35"/>
      <c r="X9" s="35">
        <f>U9-V9</f>
        <v>2.4503479900358616E-2</v>
      </c>
    </row>
    <row r="10" spans="1:24" x14ac:dyDescent="0.6">
      <c r="B10" s="2">
        <v>377.68538944510402</v>
      </c>
      <c r="C10" s="1">
        <v>88169.014084506998</v>
      </c>
      <c r="D10" s="2"/>
      <c r="E10" s="1"/>
      <c r="F10" s="2">
        <v>377.87327809895203</v>
      </c>
      <c r="G10" s="1">
        <v>-203.27717038043201</v>
      </c>
      <c r="H10" s="2">
        <v>373.891391811669</v>
      </c>
      <c r="I10" s="1">
        <v>1.9791604296427101</v>
      </c>
      <c r="J10" s="2">
        <v>372.99471798548802</v>
      </c>
      <c r="K10" s="1">
        <v>0.70117340286831797</v>
      </c>
      <c r="N10" s="47">
        <f t="shared" ref="N10:N18" si="0">B10</f>
        <v>377.68538944510402</v>
      </c>
      <c r="O10" s="48">
        <f t="shared" ref="O10:O18" si="1">C10</f>
        <v>88169.014084506998</v>
      </c>
      <c r="P10" s="47">
        <f t="shared" ref="P10:P18" si="2">F10</f>
        <v>377.87327809895203</v>
      </c>
      <c r="Q10" s="54">
        <f t="shared" ref="Q10:Q18" si="3">G10*0.000001</f>
        <v>-2.0327717038043201E-4</v>
      </c>
      <c r="R10" s="47">
        <f t="shared" ref="R10:U18" si="4">H10</f>
        <v>373.891391811669</v>
      </c>
      <c r="S10" s="48">
        <f t="shared" si="4"/>
        <v>1.9791604296427101</v>
      </c>
      <c r="T10" s="47">
        <f t="shared" si="4"/>
        <v>372.99471798548802</v>
      </c>
      <c r="U10" s="48">
        <f t="shared" si="4"/>
        <v>0.70117340286831797</v>
      </c>
      <c r="V10" s="35">
        <f t="shared" ref="V10:V18" si="5">((O10*(Q10)^2)/S10)*T10</f>
        <v>0.6866175192115811</v>
      </c>
      <c r="W10" s="35"/>
      <c r="X10" s="35">
        <f t="shared" ref="X10:X18" si="6">U10-V10</f>
        <v>1.4555883656736879E-2</v>
      </c>
    </row>
    <row r="11" spans="1:24" x14ac:dyDescent="0.6">
      <c r="B11" s="2">
        <v>426.69325188076198</v>
      </c>
      <c r="C11" s="1">
        <v>94084.507042253506</v>
      </c>
      <c r="D11" s="2"/>
      <c r="E11" s="1"/>
      <c r="F11" s="2">
        <v>427.19766375470601</v>
      </c>
      <c r="G11" s="1">
        <v>-192.66828801589199</v>
      </c>
      <c r="H11" s="2">
        <v>424.493431957415</v>
      </c>
      <c r="I11" s="1">
        <v>1.9773203554556</v>
      </c>
      <c r="J11" s="2">
        <v>423.35633824138603</v>
      </c>
      <c r="K11" s="1">
        <v>0.74941329856584005</v>
      </c>
      <c r="N11" s="47">
        <f t="shared" si="0"/>
        <v>426.69325188076198</v>
      </c>
      <c r="O11" s="48">
        <f t="shared" si="1"/>
        <v>94084.507042253506</v>
      </c>
      <c r="P11" s="47">
        <f t="shared" si="2"/>
        <v>427.19766375470601</v>
      </c>
      <c r="Q11" s="54">
        <f t="shared" si="3"/>
        <v>-1.9266828801589199E-4</v>
      </c>
      <c r="R11" s="47">
        <f t="shared" si="4"/>
        <v>424.493431957415</v>
      </c>
      <c r="S11" s="48">
        <f t="shared" si="4"/>
        <v>1.9773203554556</v>
      </c>
      <c r="T11" s="47">
        <f t="shared" si="4"/>
        <v>423.35633824138603</v>
      </c>
      <c r="U11" s="48">
        <f t="shared" si="4"/>
        <v>0.74941329856584005</v>
      </c>
      <c r="V11" s="35">
        <f t="shared" si="5"/>
        <v>0.74776928017118038</v>
      </c>
      <c r="W11" s="35"/>
      <c r="X11" s="35">
        <f t="shared" si="6"/>
        <v>1.6440183946596632E-3</v>
      </c>
    </row>
    <row r="12" spans="1:24" x14ac:dyDescent="0.6">
      <c r="B12" s="2">
        <v>475.31082074777902</v>
      </c>
      <c r="C12" s="1">
        <v>105633.80281690101</v>
      </c>
      <c r="D12" s="2"/>
      <c r="E12" s="1"/>
      <c r="F12" s="2">
        <v>475.35455276740498</v>
      </c>
      <c r="G12" s="1">
        <v>-174.039423617653</v>
      </c>
      <c r="H12" s="2">
        <v>473.859628626296</v>
      </c>
      <c r="I12" s="1">
        <v>1.8209797664858201</v>
      </c>
      <c r="J12" s="2">
        <v>472.78735696255399</v>
      </c>
      <c r="K12" s="1">
        <v>0.83155149934810901</v>
      </c>
      <c r="N12" s="47">
        <f t="shared" si="0"/>
        <v>475.31082074777902</v>
      </c>
      <c r="O12" s="48">
        <f t="shared" si="1"/>
        <v>105633.80281690101</v>
      </c>
      <c r="P12" s="47">
        <f t="shared" si="2"/>
        <v>475.35455276740498</v>
      </c>
      <c r="Q12" s="54">
        <f t="shared" si="3"/>
        <v>-1.7403942361765299E-4</v>
      </c>
      <c r="R12" s="47">
        <f t="shared" si="4"/>
        <v>473.859628626296</v>
      </c>
      <c r="S12" s="48">
        <f t="shared" si="4"/>
        <v>1.8209797664858201</v>
      </c>
      <c r="T12" s="47">
        <f t="shared" si="4"/>
        <v>472.78735696255399</v>
      </c>
      <c r="U12" s="48">
        <f t="shared" si="4"/>
        <v>0.83155149934810901</v>
      </c>
      <c r="V12" s="35">
        <f t="shared" si="5"/>
        <v>0.83072813902196385</v>
      </c>
      <c r="W12" s="35"/>
      <c r="X12" s="35">
        <f t="shared" si="6"/>
        <v>8.2336032614516164E-4</v>
      </c>
    </row>
    <row r="13" spans="1:24" x14ac:dyDescent="0.6">
      <c r="B13" s="2">
        <v>524.332824254765</v>
      </c>
      <c r="C13" s="1">
        <v>118591.54929577401</v>
      </c>
      <c r="D13" s="2"/>
      <c r="E13" s="1"/>
      <c r="F13" s="2">
        <v>524.30177127707805</v>
      </c>
      <c r="G13" s="1">
        <v>-157.96206627082299</v>
      </c>
      <c r="H13" s="2">
        <v>524.01442851822901</v>
      </c>
      <c r="I13" s="1">
        <v>1.5918832283079301</v>
      </c>
      <c r="J13" s="2">
        <v>522.17847599622996</v>
      </c>
      <c r="K13" s="1">
        <v>0.95801825293350695</v>
      </c>
      <c r="N13" s="47">
        <f t="shared" si="0"/>
        <v>524.332824254765</v>
      </c>
      <c r="O13" s="48">
        <f t="shared" si="1"/>
        <v>118591.54929577401</v>
      </c>
      <c r="P13" s="47">
        <f t="shared" si="2"/>
        <v>524.30177127707805</v>
      </c>
      <c r="Q13" s="54">
        <f t="shared" si="3"/>
        <v>-1.5796206627082299E-4</v>
      </c>
      <c r="R13" s="47">
        <f t="shared" si="4"/>
        <v>524.01442851822901</v>
      </c>
      <c r="S13" s="48">
        <f t="shared" si="4"/>
        <v>1.5918832283079301</v>
      </c>
      <c r="T13" s="47">
        <f t="shared" si="4"/>
        <v>522.17847599622996</v>
      </c>
      <c r="U13" s="48">
        <f t="shared" si="4"/>
        <v>0.95801825293350695</v>
      </c>
      <c r="V13" s="35">
        <f t="shared" si="5"/>
        <v>0.97065995744495881</v>
      </c>
      <c r="W13" s="35"/>
      <c r="X13" s="35">
        <f t="shared" si="6"/>
        <v>-1.2641704511451857E-2</v>
      </c>
    </row>
    <row r="14" spans="1:24" x14ac:dyDescent="0.6">
      <c r="B14" s="2">
        <v>566.52129645341904</v>
      </c>
      <c r="C14" s="1">
        <v>128450.704225352</v>
      </c>
      <c r="D14" s="2"/>
      <c r="E14" s="1"/>
      <c r="F14" s="2">
        <v>575.64501842015397</v>
      </c>
      <c r="G14" s="1">
        <v>-143.705878486448</v>
      </c>
      <c r="H14" s="2">
        <v>574.19113405524502</v>
      </c>
      <c r="I14" s="1">
        <v>1.4718768026520399</v>
      </c>
      <c r="J14" s="2">
        <v>572.09005124762803</v>
      </c>
      <c r="K14" s="1">
        <v>1.00625814863102</v>
      </c>
      <c r="N14" s="47">
        <f t="shared" si="0"/>
        <v>566.52129645341904</v>
      </c>
      <c r="O14" s="48">
        <f t="shared" si="1"/>
        <v>128450.704225352</v>
      </c>
      <c r="P14" s="47">
        <f t="shared" si="2"/>
        <v>575.64501842015397</v>
      </c>
      <c r="Q14" s="54">
        <f t="shared" si="3"/>
        <v>-1.4370587848644799E-4</v>
      </c>
      <c r="R14" s="47">
        <f t="shared" si="4"/>
        <v>574.19113405524502</v>
      </c>
      <c r="S14" s="48">
        <f t="shared" si="4"/>
        <v>1.4718768026520399</v>
      </c>
      <c r="T14" s="47">
        <f t="shared" si="4"/>
        <v>572.09005124762803</v>
      </c>
      <c r="U14" s="48">
        <f t="shared" si="4"/>
        <v>1.00625814863102</v>
      </c>
      <c r="V14" s="35">
        <f t="shared" si="5"/>
        <v>1.0310470692388221</v>
      </c>
      <c r="W14" s="35"/>
      <c r="X14" s="35">
        <f t="shared" si="6"/>
        <v>-2.4788920607802023E-2</v>
      </c>
    </row>
    <row r="15" spans="1:24" x14ac:dyDescent="0.6">
      <c r="B15" s="2">
        <v>621.90112562927698</v>
      </c>
      <c r="C15" s="1">
        <v>107605.633802816</v>
      </c>
      <c r="D15" s="2"/>
      <c r="E15" s="1"/>
      <c r="F15" s="2">
        <v>621.66723528656803</v>
      </c>
      <c r="G15" s="1">
        <v>-155.703570619983</v>
      </c>
      <c r="H15" s="2">
        <v>624.79134873056705</v>
      </c>
      <c r="I15" s="1">
        <v>1.4609458857547499</v>
      </c>
      <c r="J15" s="2">
        <v>622.41411885647403</v>
      </c>
      <c r="K15" s="1">
        <v>1.09621903520208</v>
      </c>
      <c r="N15" s="47">
        <f t="shared" si="0"/>
        <v>621.90112562927698</v>
      </c>
      <c r="O15" s="48">
        <f t="shared" si="1"/>
        <v>107605.633802816</v>
      </c>
      <c r="P15" s="47">
        <f t="shared" si="2"/>
        <v>621.66723528656803</v>
      </c>
      <c r="Q15" s="54">
        <f t="shared" si="3"/>
        <v>-1.55703570619983E-4</v>
      </c>
      <c r="R15" s="47">
        <f t="shared" si="4"/>
        <v>624.79134873056705</v>
      </c>
      <c r="S15" s="48">
        <f t="shared" si="4"/>
        <v>1.4609458857547499</v>
      </c>
      <c r="T15" s="47">
        <f t="shared" si="4"/>
        <v>622.41411885647403</v>
      </c>
      <c r="U15" s="48">
        <f t="shared" si="4"/>
        <v>1.09621903520208</v>
      </c>
      <c r="V15" s="35">
        <f t="shared" si="5"/>
        <v>1.1114180860589953</v>
      </c>
      <c r="W15" s="35"/>
      <c r="X15" s="35">
        <f t="shared" si="6"/>
        <v>-1.5199050856915308E-2</v>
      </c>
    </row>
    <row r="16" spans="1:24" x14ac:dyDescent="0.6">
      <c r="B16" s="2">
        <v>670.04977657107304</v>
      </c>
      <c r="C16" s="1">
        <v>85633.8028169014</v>
      </c>
      <c r="D16" s="2"/>
      <c r="E16" s="1"/>
      <c r="F16" s="2">
        <v>669.678578471111</v>
      </c>
      <c r="G16" s="1">
        <v>-170.981062348911</v>
      </c>
      <c r="H16" s="2">
        <v>674.98083256054997</v>
      </c>
      <c r="I16" s="1">
        <v>1.4045753590700301</v>
      </c>
      <c r="J16" s="2">
        <v>673.604244387932</v>
      </c>
      <c r="K16" s="1">
        <v>1.22398956975228</v>
      </c>
      <c r="N16" s="47">
        <f t="shared" si="0"/>
        <v>670.04977657107304</v>
      </c>
      <c r="O16" s="48">
        <f t="shared" si="1"/>
        <v>85633.8028169014</v>
      </c>
      <c r="P16" s="47">
        <f t="shared" si="2"/>
        <v>669.678578471111</v>
      </c>
      <c r="Q16" s="54">
        <f t="shared" si="3"/>
        <v>-1.7098106234891098E-4</v>
      </c>
      <c r="R16" s="47">
        <f t="shared" si="4"/>
        <v>674.98083256054997</v>
      </c>
      <c r="S16" s="48">
        <f t="shared" si="4"/>
        <v>1.4045753590700301</v>
      </c>
      <c r="T16" s="47">
        <f t="shared" si="4"/>
        <v>673.604244387932</v>
      </c>
      <c r="U16" s="48">
        <f t="shared" si="4"/>
        <v>1.22398956975228</v>
      </c>
      <c r="V16" s="35">
        <f t="shared" si="5"/>
        <v>1.2006074188599447</v>
      </c>
      <c r="W16" s="35"/>
      <c r="X16" s="35">
        <f t="shared" si="6"/>
        <v>2.3382150892335307E-2</v>
      </c>
    </row>
    <row r="17" spans="2:24" x14ac:dyDescent="0.6">
      <c r="B17" s="2">
        <v>718.61134679563304</v>
      </c>
      <c r="C17" s="1">
        <v>69295.774647887301</v>
      </c>
      <c r="D17" s="2"/>
      <c r="E17" s="1"/>
      <c r="F17" s="2">
        <v>717.68992165565396</v>
      </c>
      <c r="G17" s="1">
        <v>-186.25855407783899</v>
      </c>
      <c r="H17" s="2">
        <v>723.96915685171996</v>
      </c>
      <c r="I17" s="1">
        <v>1.3664303290958</v>
      </c>
      <c r="J17" s="2">
        <v>722.14690830230302</v>
      </c>
      <c r="K17" s="1">
        <v>1.29308996088657</v>
      </c>
      <c r="N17" s="47">
        <f t="shared" si="0"/>
        <v>718.61134679563304</v>
      </c>
      <c r="O17" s="48">
        <f t="shared" si="1"/>
        <v>69295.774647887301</v>
      </c>
      <c r="P17" s="47">
        <f t="shared" si="2"/>
        <v>717.68992165565396</v>
      </c>
      <c r="Q17" s="54">
        <f t="shared" si="3"/>
        <v>-1.8625855407783899E-4</v>
      </c>
      <c r="R17" s="47">
        <f t="shared" si="4"/>
        <v>723.96915685171996</v>
      </c>
      <c r="S17" s="48">
        <f t="shared" si="4"/>
        <v>1.3664303290958</v>
      </c>
      <c r="T17" s="47">
        <f t="shared" si="4"/>
        <v>722.14690830230302</v>
      </c>
      <c r="U17" s="48">
        <f t="shared" si="4"/>
        <v>1.29308996088657</v>
      </c>
      <c r="V17" s="35">
        <f t="shared" si="5"/>
        <v>1.2705076130360822</v>
      </c>
      <c r="W17" s="35"/>
      <c r="X17" s="35">
        <f t="shared" si="6"/>
        <v>2.2582347850487849E-2</v>
      </c>
    </row>
    <row r="18" spans="2:24" x14ac:dyDescent="0.6">
      <c r="B18" s="2">
        <v>767.17857344872402</v>
      </c>
      <c r="C18" s="1">
        <v>55774.647887323903</v>
      </c>
      <c r="D18" s="2"/>
      <c r="E18" s="1"/>
      <c r="F18" s="2">
        <v>766.51193945293505</v>
      </c>
      <c r="G18" s="1">
        <v>-199.34795468986201</v>
      </c>
      <c r="H18" s="2">
        <v>773.75338624763594</v>
      </c>
      <c r="I18" s="1">
        <v>1.29189272075413</v>
      </c>
      <c r="J18" s="2">
        <v>772.07725987722597</v>
      </c>
      <c r="K18" s="1">
        <v>1.3204693611473199</v>
      </c>
      <c r="N18" s="47">
        <f t="shared" si="0"/>
        <v>767.17857344872402</v>
      </c>
      <c r="O18" s="48">
        <f t="shared" si="1"/>
        <v>55774.647887323903</v>
      </c>
      <c r="P18" s="47">
        <f t="shared" si="2"/>
        <v>766.51193945293505</v>
      </c>
      <c r="Q18" s="54">
        <f t="shared" si="3"/>
        <v>-1.99347954689862E-4</v>
      </c>
      <c r="R18" s="47">
        <f t="shared" si="4"/>
        <v>773.75338624763594</v>
      </c>
      <c r="S18" s="48">
        <f t="shared" si="4"/>
        <v>1.29189272075413</v>
      </c>
      <c r="T18" s="47">
        <f t="shared" si="4"/>
        <v>772.07725987722597</v>
      </c>
      <c r="U18" s="48">
        <f t="shared" si="4"/>
        <v>1.3204693611473199</v>
      </c>
      <c r="V18" s="35">
        <f t="shared" si="5"/>
        <v>1.3246303934128343</v>
      </c>
      <c r="W18" s="35"/>
      <c r="X18" s="35">
        <f t="shared" si="6"/>
        <v>-4.1610322655143417E-3</v>
      </c>
    </row>
    <row r="19" spans="2:24" x14ac:dyDescent="0.6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55"/>
      <c r="O19" s="55"/>
      <c r="P19" s="55"/>
      <c r="Q19" s="56"/>
      <c r="R19" s="55"/>
      <c r="S19" s="55"/>
      <c r="T19" s="55"/>
      <c r="U19" s="55"/>
      <c r="V19" s="35"/>
      <c r="W19" s="35"/>
      <c r="X19" s="35"/>
    </row>
    <row r="20" spans="2:24" x14ac:dyDescent="0.6">
      <c r="N20" s="35"/>
      <c r="O20" s="35"/>
      <c r="P20" s="35"/>
      <c r="Q20" s="57"/>
      <c r="R20" s="35"/>
      <c r="S20" s="35"/>
      <c r="T20" s="35"/>
      <c r="U20" s="35"/>
      <c r="V20" s="35"/>
      <c r="W20" s="35"/>
      <c r="X20" s="35"/>
    </row>
    <row r="21" spans="2:24" x14ac:dyDescent="0.6">
      <c r="N21" s="35"/>
      <c r="O21" s="35"/>
      <c r="P21" s="35"/>
      <c r="Q21" s="57"/>
      <c r="R21" s="35"/>
      <c r="S21" s="35"/>
      <c r="T21" s="35"/>
      <c r="U21" s="3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2" max="2" width="10.1875" bestFit="1" customWidth="1"/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60">
        <v>308.68665977249202</v>
      </c>
      <c r="C9" s="1">
        <v>926.19926199261999</v>
      </c>
      <c r="D9" s="2"/>
      <c r="E9" s="1"/>
      <c r="F9" s="2">
        <v>308.98201899213001</v>
      </c>
      <c r="G9" s="1">
        <v>58.391608391608401</v>
      </c>
      <c r="H9" s="71">
        <v>308.47457627118598</v>
      </c>
      <c r="I9" s="71">
        <v>1.9847750865051901</v>
      </c>
      <c r="J9" s="2">
        <v>309.11492734478202</v>
      </c>
      <c r="K9" s="1">
        <v>4.7816271873472899E-2</v>
      </c>
      <c r="N9" s="47">
        <f>B9</f>
        <v>308.68665977249202</v>
      </c>
      <c r="O9" s="48">
        <f>C9*100</f>
        <v>92619.926199262001</v>
      </c>
      <c r="P9" s="47">
        <f>F9</f>
        <v>308.98201899213001</v>
      </c>
      <c r="Q9" s="54">
        <f>G9*0.000001</f>
        <v>5.8391608391608397E-5</v>
      </c>
      <c r="R9" s="47">
        <f>H9</f>
        <v>308.47457627118598</v>
      </c>
      <c r="S9" s="48">
        <f>I9</f>
        <v>1.9847750865051901</v>
      </c>
      <c r="T9" s="47">
        <f>J9</f>
        <v>309.11492734478202</v>
      </c>
      <c r="U9" s="48">
        <f>K9</f>
        <v>4.7816271873472899E-2</v>
      </c>
      <c r="V9" s="35">
        <f>((O9*(Q9)^2)/S9)*T9</f>
        <v>4.9182883231878124E-2</v>
      </c>
      <c r="W9" s="35"/>
      <c r="X9" s="35">
        <f>U9-V9</f>
        <v>-1.3666113584052259E-3</v>
      </c>
    </row>
    <row r="10" spans="1:24" x14ac:dyDescent="0.6">
      <c r="B10" s="60">
        <v>342.81282316442599</v>
      </c>
      <c r="C10" s="1">
        <v>911.43911439114299</v>
      </c>
      <c r="D10" s="2"/>
      <c r="E10" s="1"/>
      <c r="F10" s="2">
        <v>342.94795194694001</v>
      </c>
      <c r="G10" s="1">
        <v>62.237762237762198</v>
      </c>
      <c r="H10" s="71">
        <v>342.37288135593201</v>
      </c>
      <c r="I10" s="71">
        <v>1.9321799307958401</v>
      </c>
      <c r="J10" s="2">
        <v>342.99867899603601</v>
      </c>
      <c r="K10" s="1">
        <v>6.1385968404480601E-2</v>
      </c>
      <c r="N10" s="47">
        <f t="shared" ref="N10:N21" si="0">B10</f>
        <v>342.81282316442599</v>
      </c>
      <c r="O10" s="48">
        <f t="shared" ref="O10:O22" si="1">C10*100</f>
        <v>91143.911439114294</v>
      </c>
      <c r="P10" s="47">
        <f t="shared" ref="P10:P21" si="2">F10</f>
        <v>342.94795194694001</v>
      </c>
      <c r="Q10" s="54">
        <f t="shared" ref="Q10:Q21" si="3">G10*0.000001</f>
        <v>6.2237762237762201E-5</v>
      </c>
      <c r="R10" s="47">
        <f t="shared" ref="R10:U21" si="4">H10</f>
        <v>342.37288135593201</v>
      </c>
      <c r="S10" s="48">
        <f t="shared" si="4"/>
        <v>1.9321799307958401</v>
      </c>
      <c r="T10" s="47">
        <f t="shared" si="4"/>
        <v>342.99867899603601</v>
      </c>
      <c r="U10" s="48">
        <f t="shared" si="4"/>
        <v>6.1385968404480601E-2</v>
      </c>
      <c r="V10" s="35">
        <f t="shared" ref="V10:V22" si="5">((O10*(Q10)^2)/S10)*T10</f>
        <v>6.2672999643202873E-2</v>
      </c>
      <c r="W10" s="35"/>
      <c r="X10" s="35">
        <f t="shared" ref="X10:X22" si="6">U10-V10</f>
        <v>-1.2870312387222721E-3</v>
      </c>
    </row>
    <row r="11" spans="1:24" x14ac:dyDescent="0.6">
      <c r="B11" s="60">
        <v>389.968976215098</v>
      </c>
      <c r="C11" s="1">
        <v>826.56826568265706</v>
      </c>
      <c r="D11" s="2"/>
      <c r="E11" s="1"/>
      <c r="F11" s="2">
        <v>390.24019458802002</v>
      </c>
      <c r="G11" s="1">
        <v>76.223776223776198</v>
      </c>
      <c r="H11" s="71">
        <v>390.67796610169398</v>
      </c>
      <c r="I11" s="71">
        <v>1.8131487889273299</v>
      </c>
      <c r="J11" s="2">
        <v>390.55482166446399</v>
      </c>
      <c r="K11" s="1">
        <v>0.10230089936845101</v>
      </c>
      <c r="N11" s="47">
        <f t="shared" si="0"/>
        <v>389.968976215098</v>
      </c>
      <c r="O11" s="48">
        <f t="shared" si="1"/>
        <v>82656.826568265707</v>
      </c>
      <c r="P11" s="47">
        <f t="shared" si="2"/>
        <v>390.24019458802002</v>
      </c>
      <c r="Q11" s="54">
        <f t="shared" si="3"/>
        <v>7.6223776223776192E-5</v>
      </c>
      <c r="R11" s="47">
        <f t="shared" si="4"/>
        <v>390.67796610169398</v>
      </c>
      <c r="S11" s="48">
        <f t="shared" si="4"/>
        <v>1.8131487889273299</v>
      </c>
      <c r="T11" s="47">
        <f t="shared" si="4"/>
        <v>390.55482166446399</v>
      </c>
      <c r="U11" s="48">
        <f t="shared" si="4"/>
        <v>0.10230089936845101</v>
      </c>
      <c r="V11" s="35">
        <f t="shared" si="5"/>
        <v>0.1034446913227552</v>
      </c>
      <c r="W11" s="35"/>
      <c r="X11" s="35">
        <f t="shared" si="6"/>
        <v>-1.1437919543041963E-3</v>
      </c>
    </row>
    <row r="12" spans="1:24" x14ac:dyDescent="0.6">
      <c r="B12" s="60">
        <v>440.22750775594602</v>
      </c>
      <c r="C12" s="1">
        <v>741.69741697416896</v>
      </c>
      <c r="D12" s="2"/>
      <c r="E12" s="1"/>
      <c r="F12" s="2">
        <v>439.955595466212</v>
      </c>
      <c r="G12" s="1">
        <v>91.958041958041903</v>
      </c>
      <c r="H12" s="71">
        <v>439.406779661016</v>
      </c>
      <c r="I12" s="71">
        <v>1.6470588235294099</v>
      </c>
      <c r="J12" s="2">
        <v>439.89431968295901</v>
      </c>
      <c r="K12" s="1">
        <v>0.165469318325763</v>
      </c>
      <c r="N12" s="47">
        <f t="shared" si="0"/>
        <v>440.22750775594602</v>
      </c>
      <c r="O12" s="48">
        <f t="shared" si="1"/>
        <v>74169.741697416903</v>
      </c>
      <c r="P12" s="47">
        <f t="shared" si="2"/>
        <v>439.955595466212</v>
      </c>
      <c r="Q12" s="54">
        <f t="shared" si="3"/>
        <v>9.1958041958041902E-5</v>
      </c>
      <c r="R12" s="47">
        <f t="shared" si="4"/>
        <v>439.406779661016</v>
      </c>
      <c r="S12" s="48">
        <f t="shared" si="4"/>
        <v>1.6470588235294099</v>
      </c>
      <c r="T12" s="47">
        <f t="shared" si="4"/>
        <v>439.89431968295901</v>
      </c>
      <c r="U12" s="48">
        <f t="shared" si="4"/>
        <v>0.165469318325763</v>
      </c>
      <c r="V12" s="35">
        <f t="shared" si="5"/>
        <v>0.16751181386266634</v>
      </c>
      <c r="W12" s="35"/>
      <c r="X12" s="35">
        <f t="shared" si="6"/>
        <v>-2.0424955369033326E-3</v>
      </c>
    </row>
    <row r="13" spans="1:24" x14ac:dyDescent="0.6">
      <c r="B13" s="60">
        <v>488.62461220268801</v>
      </c>
      <c r="C13" s="1">
        <v>653.13653136531298</v>
      </c>
      <c r="D13" s="2"/>
      <c r="E13" s="1"/>
      <c r="F13" s="2">
        <v>488.454114136621</v>
      </c>
      <c r="G13" s="1">
        <v>109.440559440559</v>
      </c>
      <c r="H13" s="71">
        <v>488.13559322033899</v>
      </c>
      <c r="I13" s="71">
        <v>1.4754325259515499</v>
      </c>
      <c r="J13" s="2">
        <v>489.23381770145301</v>
      </c>
      <c r="K13" s="1">
        <v>0.25432266878992399</v>
      </c>
      <c r="N13" s="47">
        <f t="shared" si="0"/>
        <v>488.62461220268801</v>
      </c>
      <c r="O13" s="48">
        <f t="shared" si="1"/>
        <v>65313.653136531299</v>
      </c>
      <c r="P13" s="47">
        <f t="shared" si="2"/>
        <v>488.454114136621</v>
      </c>
      <c r="Q13" s="54">
        <f t="shared" si="3"/>
        <v>1.0944055944055899E-4</v>
      </c>
      <c r="R13" s="47">
        <f t="shared" si="4"/>
        <v>488.13559322033899</v>
      </c>
      <c r="S13" s="48">
        <f t="shared" si="4"/>
        <v>1.4754325259515499</v>
      </c>
      <c r="T13" s="47">
        <f t="shared" si="4"/>
        <v>489.23381770145301</v>
      </c>
      <c r="U13" s="48">
        <f t="shared" si="4"/>
        <v>0.25432266878992399</v>
      </c>
      <c r="V13" s="35">
        <f t="shared" si="5"/>
        <v>0.25939267063130061</v>
      </c>
      <c r="W13" s="35"/>
      <c r="X13" s="35">
        <f t="shared" si="6"/>
        <v>-5.0700018413766257E-3</v>
      </c>
    </row>
    <row r="14" spans="1:24" x14ac:dyDescent="0.6">
      <c r="B14" s="60">
        <v>543.22647362978205</v>
      </c>
      <c r="C14" s="1">
        <v>583.02583025830199</v>
      </c>
      <c r="D14" s="2"/>
      <c r="E14" s="1"/>
      <c r="F14" s="2">
        <v>541.80107051694495</v>
      </c>
      <c r="G14" s="1">
        <v>129.37062937062899</v>
      </c>
      <c r="H14" s="71">
        <v>541.52542372881305</v>
      </c>
      <c r="I14" s="71">
        <v>1.35640138408304</v>
      </c>
      <c r="J14" s="2">
        <v>542.73447820343404</v>
      </c>
      <c r="K14" s="1">
        <v>0.38596840448055503</v>
      </c>
      <c r="N14" s="47">
        <f t="shared" si="0"/>
        <v>543.22647362978205</v>
      </c>
      <c r="O14" s="48">
        <f t="shared" si="1"/>
        <v>58302.583025830201</v>
      </c>
      <c r="P14" s="47">
        <f t="shared" si="2"/>
        <v>541.80107051694495</v>
      </c>
      <c r="Q14" s="54">
        <f t="shared" si="3"/>
        <v>1.2937062937062898E-4</v>
      </c>
      <c r="R14" s="47">
        <f t="shared" si="4"/>
        <v>541.52542372881305</v>
      </c>
      <c r="S14" s="48">
        <f t="shared" si="4"/>
        <v>1.35640138408304</v>
      </c>
      <c r="T14" s="47">
        <f t="shared" si="4"/>
        <v>542.73447820343404</v>
      </c>
      <c r="U14" s="48">
        <f t="shared" si="4"/>
        <v>0.38596840448055503</v>
      </c>
      <c r="V14" s="35">
        <f t="shared" si="5"/>
        <v>0.39044365130309328</v>
      </c>
      <c r="W14" s="35"/>
      <c r="X14" s="35">
        <f t="shared" si="6"/>
        <v>-4.475246822538248E-3</v>
      </c>
    </row>
    <row r="15" spans="1:24" x14ac:dyDescent="0.6">
      <c r="B15" s="60">
        <v>591.00310237848998</v>
      </c>
      <c r="C15" s="1">
        <v>483.394833948339</v>
      </c>
      <c r="D15" s="2"/>
      <c r="E15" s="1"/>
      <c r="F15" s="2">
        <v>591.50162274530305</v>
      </c>
      <c r="G15" s="1">
        <v>152.447552447552</v>
      </c>
      <c r="H15" s="71">
        <v>591.10169491525403</v>
      </c>
      <c r="I15" s="71">
        <v>1.2152249134948101</v>
      </c>
      <c r="J15" s="2">
        <v>591.47952443857298</v>
      </c>
      <c r="K15" s="1">
        <v>0.53818018132136503</v>
      </c>
      <c r="N15" s="47">
        <f t="shared" si="0"/>
        <v>591.00310237848998</v>
      </c>
      <c r="O15" s="48">
        <f t="shared" si="1"/>
        <v>48339.4833948339</v>
      </c>
      <c r="P15" s="47">
        <f t="shared" si="2"/>
        <v>591.50162274530305</v>
      </c>
      <c r="Q15" s="54">
        <f t="shared" si="3"/>
        <v>1.5244755244755201E-4</v>
      </c>
      <c r="R15" s="47">
        <f t="shared" si="4"/>
        <v>591.10169491525403</v>
      </c>
      <c r="S15" s="48">
        <f t="shared" si="4"/>
        <v>1.2152249134948101</v>
      </c>
      <c r="T15" s="47">
        <f t="shared" si="4"/>
        <v>591.47952443857298</v>
      </c>
      <c r="U15" s="48">
        <f t="shared" si="4"/>
        <v>0.53818018132136503</v>
      </c>
      <c r="V15" s="35">
        <f t="shared" si="5"/>
        <v>0.54679680416401044</v>
      </c>
      <c r="W15" s="35"/>
      <c r="X15" s="35">
        <f t="shared" si="6"/>
        <v>-8.6166228426454161E-3</v>
      </c>
    </row>
    <row r="16" spans="1:24" x14ac:dyDescent="0.6">
      <c r="B16" s="60">
        <v>639.40020682523198</v>
      </c>
      <c r="C16" s="1">
        <v>398.52398523985198</v>
      </c>
      <c r="D16" s="2"/>
      <c r="E16" s="1"/>
      <c r="F16" s="2">
        <v>639.38569014403197</v>
      </c>
      <c r="G16" s="1">
        <v>173.77622377622299</v>
      </c>
      <c r="H16" s="71">
        <v>638.55932203389796</v>
      </c>
      <c r="I16" s="71">
        <v>1.13771626297577</v>
      </c>
      <c r="J16" s="2">
        <v>640.22457067371204</v>
      </c>
      <c r="K16" s="1">
        <v>0.66128236912107896</v>
      </c>
      <c r="N16" s="47">
        <f t="shared" si="0"/>
        <v>639.40020682523198</v>
      </c>
      <c r="O16" s="48">
        <f t="shared" si="1"/>
        <v>39852.398523985197</v>
      </c>
      <c r="P16" s="47">
        <f t="shared" si="2"/>
        <v>639.38569014403197</v>
      </c>
      <c r="Q16" s="54">
        <f t="shared" si="3"/>
        <v>1.7377622377622297E-4</v>
      </c>
      <c r="R16" s="47">
        <f t="shared" si="4"/>
        <v>638.55932203389796</v>
      </c>
      <c r="S16" s="48">
        <f t="shared" si="4"/>
        <v>1.13771626297577</v>
      </c>
      <c r="T16" s="47">
        <f t="shared" si="4"/>
        <v>640.22457067371204</v>
      </c>
      <c r="U16" s="48">
        <f t="shared" si="4"/>
        <v>0.66128236912107896</v>
      </c>
      <c r="V16" s="35">
        <f t="shared" si="5"/>
        <v>0.6772258816922061</v>
      </c>
      <c r="W16" s="35"/>
      <c r="X16" s="35">
        <f t="shared" si="6"/>
        <v>-1.5943512571127139E-2</v>
      </c>
    </row>
    <row r="17" spans="2:24" x14ac:dyDescent="0.6">
      <c r="B17" s="60">
        <v>687.17683557394002</v>
      </c>
      <c r="C17" s="1">
        <v>332.10332103321002</v>
      </c>
      <c r="D17" s="2"/>
      <c r="E17" s="1"/>
      <c r="F17" s="2">
        <v>687.26480799281603</v>
      </c>
      <c r="G17" s="1">
        <v>197.55244755244701</v>
      </c>
      <c r="H17" s="71">
        <v>686.86440677966095</v>
      </c>
      <c r="I17" s="71">
        <v>1.0491349480968799</v>
      </c>
      <c r="J17" s="2">
        <v>687.18626155878405</v>
      </c>
      <c r="K17" s="1">
        <v>0.82891189084526096</v>
      </c>
      <c r="N17" s="47">
        <f t="shared" si="0"/>
        <v>687.17683557394002</v>
      </c>
      <c r="O17" s="48">
        <f t="shared" si="1"/>
        <v>33210.332103321001</v>
      </c>
      <c r="P17" s="47">
        <f t="shared" si="2"/>
        <v>687.26480799281603</v>
      </c>
      <c r="Q17" s="54">
        <f t="shared" si="3"/>
        <v>1.9755244755244699E-4</v>
      </c>
      <c r="R17" s="47">
        <f t="shared" si="4"/>
        <v>686.86440677966095</v>
      </c>
      <c r="S17" s="48">
        <f t="shared" si="4"/>
        <v>1.0491349480968799</v>
      </c>
      <c r="T17" s="47">
        <f t="shared" si="4"/>
        <v>687.18626155878405</v>
      </c>
      <c r="U17" s="48">
        <f t="shared" si="4"/>
        <v>0.82891189084526096</v>
      </c>
      <c r="V17" s="35">
        <f t="shared" si="5"/>
        <v>0.84894814185862333</v>
      </c>
      <c r="W17" s="35"/>
      <c r="X17" s="35">
        <f t="shared" si="6"/>
        <v>-2.0036251013362372E-2</v>
      </c>
    </row>
    <row r="18" spans="2:24" x14ac:dyDescent="0.6">
      <c r="B18" s="60">
        <v>735.57394002068202</v>
      </c>
      <c r="C18" s="1">
        <v>265.68265682656801</v>
      </c>
      <c r="D18" s="2"/>
      <c r="E18" s="1"/>
      <c r="F18" s="2">
        <v>735.76191250609804</v>
      </c>
      <c r="G18" s="1">
        <v>215.73426573426499</v>
      </c>
      <c r="H18" s="71">
        <v>735.16949152542395</v>
      </c>
      <c r="I18" s="71">
        <v>0.94394463667820105</v>
      </c>
      <c r="J18" s="2">
        <v>735.931307793923</v>
      </c>
      <c r="K18" s="1">
        <v>0.974274352617578</v>
      </c>
      <c r="N18" s="47">
        <f t="shared" si="0"/>
        <v>735.57394002068202</v>
      </c>
      <c r="O18" s="48">
        <f t="shared" si="1"/>
        <v>26568.265682656802</v>
      </c>
      <c r="P18" s="47">
        <f t="shared" si="2"/>
        <v>735.76191250609804</v>
      </c>
      <c r="Q18" s="54">
        <f t="shared" si="3"/>
        <v>2.1573426573426497E-4</v>
      </c>
      <c r="R18" s="47">
        <f t="shared" si="4"/>
        <v>735.16949152542395</v>
      </c>
      <c r="S18" s="48">
        <f t="shared" si="4"/>
        <v>0.94394463667820105</v>
      </c>
      <c r="T18" s="47">
        <f t="shared" si="4"/>
        <v>735.931307793923</v>
      </c>
      <c r="U18" s="48">
        <f t="shared" si="4"/>
        <v>0.974274352617578</v>
      </c>
      <c r="V18" s="35">
        <f t="shared" si="5"/>
        <v>0.96403371592223497</v>
      </c>
      <c r="W18" s="35"/>
      <c r="X18" s="35">
        <f t="shared" si="6"/>
        <v>1.0240636695343031E-2</v>
      </c>
    </row>
    <row r="19" spans="2:24" x14ac:dyDescent="0.6">
      <c r="B19" s="60">
        <v>774.04343329886206</v>
      </c>
      <c r="C19" s="1">
        <v>228.782287822878</v>
      </c>
      <c r="D19" s="2"/>
      <c r="E19" s="1"/>
      <c r="F19" s="2">
        <v>774.54375755690205</v>
      </c>
      <c r="G19" s="1">
        <v>238.11188811188799</v>
      </c>
      <c r="H19" s="71">
        <v>773.72881355932202</v>
      </c>
      <c r="I19" s="71">
        <v>0.86366782006920395</v>
      </c>
      <c r="J19" s="2">
        <v>774.57067371202095</v>
      </c>
      <c r="K19" s="1">
        <v>1.11625061073813</v>
      </c>
      <c r="N19" s="47">
        <f t="shared" si="0"/>
        <v>774.04343329886206</v>
      </c>
      <c r="O19" s="48">
        <f t="shared" si="1"/>
        <v>22878.228782287799</v>
      </c>
      <c r="P19" s="47">
        <f t="shared" si="2"/>
        <v>774.54375755690205</v>
      </c>
      <c r="Q19" s="54">
        <f t="shared" si="3"/>
        <v>2.3811188811188798E-4</v>
      </c>
      <c r="R19" s="47">
        <f t="shared" si="4"/>
        <v>773.72881355932202</v>
      </c>
      <c r="S19" s="48">
        <f t="shared" si="4"/>
        <v>0.86366782006920395</v>
      </c>
      <c r="T19" s="47">
        <f t="shared" si="4"/>
        <v>774.57067371202095</v>
      </c>
      <c r="U19" s="48">
        <f t="shared" si="4"/>
        <v>1.11625061073813</v>
      </c>
      <c r="V19" s="35">
        <f t="shared" si="5"/>
        <v>1.163319124891695</v>
      </c>
      <c r="W19" s="35"/>
      <c r="X19" s="35">
        <f t="shared" si="6"/>
        <v>-4.7068514153564944E-2</v>
      </c>
    </row>
    <row r="20" spans="2:24" x14ac:dyDescent="0.6">
      <c r="B20" s="60">
        <v>826.163391933816</v>
      </c>
      <c r="C20" s="1">
        <v>184.50184501845001</v>
      </c>
      <c r="D20" s="2"/>
      <c r="E20" s="1"/>
      <c r="F20" s="2">
        <v>826.07281495046902</v>
      </c>
      <c r="G20" s="1">
        <v>256.99300699300699</v>
      </c>
      <c r="H20" s="71">
        <v>825.84745762711805</v>
      </c>
      <c r="I20" s="71">
        <v>0.81107266435986103</v>
      </c>
      <c r="J20" s="2">
        <v>826.88243064729204</v>
      </c>
      <c r="K20" s="1">
        <v>1.26331182931904</v>
      </c>
      <c r="N20" s="47">
        <f t="shared" si="0"/>
        <v>826.163391933816</v>
      </c>
      <c r="O20" s="48">
        <f t="shared" si="1"/>
        <v>18450.184501845</v>
      </c>
      <c r="P20" s="47">
        <f t="shared" si="2"/>
        <v>826.07281495046902</v>
      </c>
      <c r="Q20" s="54">
        <f t="shared" si="3"/>
        <v>2.5699300699300699E-4</v>
      </c>
      <c r="R20" s="47">
        <f t="shared" si="4"/>
        <v>825.84745762711805</v>
      </c>
      <c r="S20" s="48">
        <f t="shared" si="4"/>
        <v>0.81107266435986103</v>
      </c>
      <c r="T20" s="47">
        <f t="shared" si="4"/>
        <v>826.88243064729204</v>
      </c>
      <c r="U20" s="48">
        <f t="shared" si="4"/>
        <v>1.26331182931904</v>
      </c>
      <c r="V20" s="35">
        <f t="shared" si="5"/>
        <v>1.2423024023306524</v>
      </c>
      <c r="W20" s="35"/>
      <c r="X20" s="35">
        <f t="shared" si="6"/>
        <v>2.1009426988387592E-2</v>
      </c>
    </row>
    <row r="21" spans="2:24" x14ac:dyDescent="0.6">
      <c r="B21" s="60">
        <v>879.52430196483897</v>
      </c>
      <c r="C21" s="1">
        <v>162.36162361623599</v>
      </c>
      <c r="D21" s="2"/>
      <c r="E21" s="1"/>
      <c r="F21" s="2">
        <v>879.43674121631602</v>
      </c>
      <c r="G21" s="1">
        <v>268.53146853146802</v>
      </c>
      <c r="H21" s="71">
        <v>879.66101694915199</v>
      </c>
      <c r="I21" s="71">
        <v>0.76955017301037898</v>
      </c>
      <c r="J21" s="2">
        <v>879.78863936591802</v>
      </c>
      <c r="K21" s="1">
        <v>1.34016530645482</v>
      </c>
      <c r="N21" s="47">
        <f t="shared" si="0"/>
        <v>879.52430196483897</v>
      </c>
      <c r="O21" s="48">
        <f t="shared" si="1"/>
        <v>16236.162361623599</v>
      </c>
      <c r="P21" s="47">
        <f t="shared" si="2"/>
        <v>879.43674121631602</v>
      </c>
      <c r="Q21" s="54">
        <f t="shared" si="3"/>
        <v>2.6853146853146798E-4</v>
      </c>
      <c r="R21" s="47">
        <f t="shared" si="4"/>
        <v>879.66101694915199</v>
      </c>
      <c r="S21" s="48">
        <f t="shared" si="4"/>
        <v>0.76955017301037898</v>
      </c>
      <c r="T21" s="47">
        <f t="shared" si="4"/>
        <v>879.78863936591802</v>
      </c>
      <c r="U21" s="48">
        <f t="shared" si="4"/>
        <v>1.34016530645482</v>
      </c>
      <c r="V21" s="35">
        <f t="shared" si="5"/>
        <v>1.3384901172951797</v>
      </c>
      <c r="W21" s="35"/>
      <c r="X21" s="35">
        <f t="shared" si="6"/>
        <v>1.6751891596402668E-3</v>
      </c>
    </row>
    <row r="22" spans="2:24" x14ac:dyDescent="0.6">
      <c r="B22" s="60">
        <v>932.26473629782799</v>
      </c>
      <c r="C22" s="1">
        <v>136.531365313653</v>
      </c>
      <c r="D22" s="2"/>
      <c r="E22" s="1"/>
      <c r="F22" s="2">
        <v>932.17985250341098</v>
      </c>
      <c r="G22" s="1">
        <v>287.06293706293701</v>
      </c>
      <c r="H22" s="71">
        <v>932.20338983050794</v>
      </c>
      <c r="I22" s="71">
        <v>0.752941176470587</v>
      </c>
      <c r="J22" s="2">
        <v>932.69484808454399</v>
      </c>
      <c r="K22" s="1">
        <v>1.3724982356453901</v>
      </c>
      <c r="N22" s="47">
        <f>B22</f>
        <v>932.26473629782799</v>
      </c>
      <c r="O22" s="48">
        <f t="shared" si="1"/>
        <v>13653.1365313653</v>
      </c>
      <c r="P22" s="47">
        <f>F22</f>
        <v>932.17985250341098</v>
      </c>
      <c r="Q22" s="54">
        <f>G22*0.000001</f>
        <v>2.8706293706293699E-4</v>
      </c>
      <c r="R22" s="47">
        <f t="shared" ref="R22" si="7">H22</f>
        <v>932.20338983050794</v>
      </c>
      <c r="S22" s="48">
        <f t="shared" ref="S22" si="8">I22</f>
        <v>0.752941176470587</v>
      </c>
      <c r="T22" s="47">
        <f>J22</f>
        <v>932.69484808454399</v>
      </c>
      <c r="U22" s="48">
        <f>K22</f>
        <v>1.3724982356453901</v>
      </c>
      <c r="V22" s="35">
        <f t="shared" si="5"/>
        <v>1.3936868771147115</v>
      </c>
      <c r="W22" s="35"/>
      <c r="X22" s="35">
        <f t="shared" si="6"/>
        <v>-2.1188641469321423E-2</v>
      </c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H26">
        <v>308.47457627118598</v>
      </c>
      <c r="I26">
        <v>1.9847750865051901</v>
      </c>
      <c r="V26"/>
    </row>
    <row r="27" spans="2:24" x14ac:dyDescent="0.6">
      <c r="H27">
        <v>342.37288135593201</v>
      </c>
      <c r="I27">
        <v>1.9321799307958401</v>
      </c>
      <c r="V27"/>
    </row>
    <row r="28" spans="2:24" x14ac:dyDescent="0.6">
      <c r="H28">
        <v>390.67796610169398</v>
      </c>
      <c r="I28">
        <v>1.8131487889273299</v>
      </c>
      <c r="V28"/>
    </row>
    <row r="29" spans="2:24" x14ac:dyDescent="0.6">
      <c r="H29">
        <v>439.406779661016</v>
      </c>
      <c r="I29">
        <v>1.6470588235294099</v>
      </c>
      <c r="V29"/>
    </row>
    <row r="30" spans="2:24" x14ac:dyDescent="0.6">
      <c r="H30">
        <v>488.13559322033899</v>
      </c>
      <c r="I30">
        <v>1.4754325259515499</v>
      </c>
      <c r="V30"/>
    </row>
    <row r="31" spans="2:24" x14ac:dyDescent="0.6">
      <c r="H31">
        <v>541.52542372881305</v>
      </c>
      <c r="I31">
        <v>1.35640138408304</v>
      </c>
      <c r="V31"/>
    </row>
    <row r="32" spans="2:24" x14ac:dyDescent="0.6">
      <c r="H32">
        <v>591.10169491525403</v>
      </c>
      <c r="I32">
        <v>1.2152249134948101</v>
      </c>
      <c r="V32"/>
    </row>
    <row r="33" spans="8:9" customFormat="1" x14ac:dyDescent="0.6">
      <c r="H33">
        <v>638.55932203389796</v>
      </c>
      <c r="I33">
        <v>1.13771626297577</v>
      </c>
    </row>
    <row r="34" spans="8:9" customFormat="1" x14ac:dyDescent="0.6">
      <c r="H34">
        <v>686.86440677966095</v>
      </c>
      <c r="I34">
        <v>1.0491349480968799</v>
      </c>
    </row>
    <row r="35" spans="8:9" customFormat="1" x14ac:dyDescent="0.6">
      <c r="H35">
        <v>735.16949152542395</v>
      </c>
      <c r="I35">
        <v>0.94394463667820105</v>
      </c>
    </row>
    <row r="36" spans="8:9" customFormat="1" x14ac:dyDescent="0.6">
      <c r="H36">
        <v>773.72881355932202</v>
      </c>
      <c r="I36">
        <v>0.86366782006920395</v>
      </c>
    </row>
    <row r="37" spans="8:9" customFormat="1" x14ac:dyDescent="0.6">
      <c r="H37">
        <v>825.84745762711805</v>
      </c>
      <c r="I37">
        <v>0.81107266435986103</v>
      </c>
    </row>
    <row r="38" spans="8:9" customFormat="1" x14ac:dyDescent="0.6">
      <c r="H38">
        <v>879.66101694915199</v>
      </c>
      <c r="I38">
        <v>0.76955017301037898</v>
      </c>
    </row>
    <row r="39" spans="8:9" customFormat="1" x14ac:dyDescent="0.6">
      <c r="H39">
        <v>932.20338983050794</v>
      </c>
      <c r="I39">
        <v>0.752941176470587</v>
      </c>
    </row>
    <row r="40" spans="8:9" customFormat="1" x14ac:dyDescent="0.6"/>
    <row r="41" spans="8:9" customFormat="1" x14ac:dyDescent="0.6"/>
    <row r="42" spans="8:9" customFormat="1" x14ac:dyDescent="0.6"/>
    <row r="43" spans="8:9" customFormat="1" x14ac:dyDescent="0.6"/>
    <row r="44" spans="8:9" customFormat="1" x14ac:dyDescent="0.6"/>
    <row r="45" spans="8:9" customFormat="1" x14ac:dyDescent="0.6"/>
    <row r="46" spans="8:9" customFormat="1" x14ac:dyDescent="0.6"/>
    <row r="47" spans="8:9" customFormat="1" x14ac:dyDescent="0.6"/>
    <row r="48" spans="8:9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D07A-548A-45CA-93C7-8E39FAC0C065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10</v>
      </c>
      <c r="D8" s="26" t="s">
        <v>4</v>
      </c>
      <c r="E8" s="1" t="s">
        <v>47</v>
      </c>
      <c r="F8" s="2" t="s">
        <v>4</v>
      </c>
      <c r="G8" s="1" t="s">
        <v>72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234.15300546448</v>
      </c>
      <c r="D9" s="2"/>
      <c r="E9" s="1"/>
      <c r="F9" s="2">
        <v>301.24069478908098</v>
      </c>
      <c r="G9" s="1">
        <v>212.13284472417101</v>
      </c>
      <c r="H9" s="2">
        <v>302.41302054161002</v>
      </c>
      <c r="I9" s="1">
        <v>0.86163004259420894</v>
      </c>
      <c r="J9" s="2">
        <v>300.61425061425001</v>
      </c>
      <c r="K9" s="1">
        <v>0.36601501066193498</v>
      </c>
      <c r="N9" s="47">
        <f>B9</f>
        <v>300</v>
      </c>
      <c r="O9" s="48">
        <f>C9*100</f>
        <v>23415.300546448001</v>
      </c>
      <c r="P9" s="47">
        <f>F9</f>
        <v>301.24069478908098</v>
      </c>
      <c r="Q9" s="54">
        <f>-G9*0.000001</f>
        <v>-2.12132844724171E-4</v>
      </c>
      <c r="R9" s="47">
        <f>H9</f>
        <v>302.41302054161002</v>
      </c>
      <c r="S9" s="48">
        <f>I9</f>
        <v>0.86163004259420894</v>
      </c>
      <c r="T9" s="47">
        <f>J9</f>
        <v>300.61425061425001</v>
      </c>
      <c r="U9" s="48">
        <f>K9</f>
        <v>0.36601501066193498</v>
      </c>
      <c r="V9" s="35">
        <f>((O9*(Q9)^2)/S9)*T9</f>
        <v>0.36762437544719567</v>
      </c>
      <c r="W9" s="35"/>
      <c r="X9" s="35">
        <f>U9-V9</f>
        <v>-1.6093647852606918E-3</v>
      </c>
    </row>
    <row r="10" spans="1:24" x14ac:dyDescent="0.6">
      <c r="B10" s="2">
        <v>323.29974811083099</v>
      </c>
      <c r="C10" s="1">
        <v>209.56284153005399</v>
      </c>
      <c r="D10" s="2"/>
      <c r="E10" s="1"/>
      <c r="F10" s="2">
        <v>324.19354838709597</v>
      </c>
      <c r="G10" s="1">
        <v>219.52574236274299</v>
      </c>
      <c r="H10" s="2">
        <v>325.94892602675401</v>
      </c>
      <c r="I10" s="1">
        <v>0.83758189941514305</v>
      </c>
      <c r="J10" s="2">
        <v>323.955773955773</v>
      </c>
      <c r="K10" s="1">
        <v>0.387755284794009</v>
      </c>
      <c r="N10" s="47">
        <f t="shared" ref="N10:N21" si="0">B10</f>
        <v>323.29974811083099</v>
      </c>
      <c r="O10" s="48">
        <f t="shared" ref="O10:O21" si="1">C10*100</f>
        <v>20956.284153005399</v>
      </c>
      <c r="P10" s="47">
        <f t="shared" ref="P10:P21" si="2">F10</f>
        <v>324.19354838709597</v>
      </c>
      <c r="Q10" s="54">
        <f t="shared" ref="Q10:Q21" si="3">-G10*0.000001</f>
        <v>-2.1952574236274298E-4</v>
      </c>
      <c r="R10" s="47">
        <f t="shared" ref="R10:U21" si="4">H10</f>
        <v>325.94892602675401</v>
      </c>
      <c r="S10" s="48">
        <f t="shared" si="4"/>
        <v>0.83758189941514305</v>
      </c>
      <c r="T10" s="47">
        <f t="shared" si="4"/>
        <v>323.955773955773</v>
      </c>
      <c r="U10" s="48">
        <f t="shared" si="4"/>
        <v>0.387755284794009</v>
      </c>
      <c r="V10" s="35">
        <f t="shared" ref="V10:V21" si="5">((O10*(Q10)^2)/S10)*T10</f>
        <v>0.39061024418380719</v>
      </c>
      <c r="W10" s="35"/>
      <c r="X10" s="35">
        <f t="shared" ref="X10:X21" si="6">U10-V10</f>
        <v>-2.854959389798184E-3</v>
      </c>
    </row>
    <row r="11" spans="1:24" x14ac:dyDescent="0.6">
      <c r="B11" s="2">
        <v>371.78841309823599</v>
      </c>
      <c r="C11" s="1">
        <v>172.95081967213099</v>
      </c>
      <c r="D11" s="2"/>
      <c r="E11" s="1"/>
      <c r="F11" s="2">
        <v>374.44168734491302</v>
      </c>
      <c r="G11" s="1">
        <v>234.836737712191</v>
      </c>
      <c r="H11" s="2">
        <v>374.23376014380398</v>
      </c>
      <c r="I11" s="1">
        <v>0.77164293808860096</v>
      </c>
      <c r="J11" s="2">
        <v>373.710073710073</v>
      </c>
      <c r="K11" s="1">
        <v>0.46402086493202699</v>
      </c>
      <c r="N11" s="47">
        <f t="shared" si="0"/>
        <v>371.78841309823599</v>
      </c>
      <c r="O11" s="48">
        <f t="shared" si="1"/>
        <v>17295.0819672131</v>
      </c>
      <c r="P11" s="47">
        <f t="shared" si="2"/>
        <v>374.44168734491302</v>
      </c>
      <c r="Q11" s="54">
        <f t="shared" si="3"/>
        <v>-2.3483673771219099E-4</v>
      </c>
      <c r="R11" s="47">
        <f t="shared" si="4"/>
        <v>374.23376014380398</v>
      </c>
      <c r="S11" s="48">
        <f t="shared" si="4"/>
        <v>0.77164293808860096</v>
      </c>
      <c r="T11" s="47">
        <f t="shared" si="4"/>
        <v>373.710073710073</v>
      </c>
      <c r="U11" s="48">
        <f t="shared" si="4"/>
        <v>0.46402086493202699</v>
      </c>
      <c r="V11" s="35">
        <f t="shared" si="5"/>
        <v>0.46192675848130249</v>
      </c>
      <c r="W11" s="35"/>
      <c r="X11" s="35">
        <f t="shared" si="6"/>
        <v>2.0941064507244977E-3</v>
      </c>
    </row>
    <row r="12" spans="1:24" x14ac:dyDescent="0.6">
      <c r="B12" s="2">
        <v>422.79596977329902</v>
      </c>
      <c r="C12" s="1">
        <v>146.17486338797801</v>
      </c>
      <c r="D12" s="2"/>
      <c r="E12" s="1"/>
      <c r="F12" s="2">
        <v>424.06947890818799</v>
      </c>
      <c r="G12" s="1">
        <v>253.85699965490599</v>
      </c>
      <c r="H12" s="2">
        <v>423.73161740761401</v>
      </c>
      <c r="I12" s="1">
        <v>0.68786130179364602</v>
      </c>
      <c r="J12" s="2">
        <v>423.46437346437301</v>
      </c>
      <c r="K12" s="1">
        <v>0.57582175258712798</v>
      </c>
      <c r="N12" s="47">
        <f t="shared" si="0"/>
        <v>422.79596977329902</v>
      </c>
      <c r="O12" s="48">
        <f t="shared" si="1"/>
        <v>14617.4863387978</v>
      </c>
      <c r="P12" s="47">
        <f t="shared" si="2"/>
        <v>424.06947890818799</v>
      </c>
      <c r="Q12" s="54">
        <f t="shared" si="3"/>
        <v>-2.53856999654906E-4</v>
      </c>
      <c r="R12" s="47">
        <f t="shared" si="4"/>
        <v>423.73161740761401</v>
      </c>
      <c r="S12" s="48">
        <f t="shared" si="4"/>
        <v>0.68786130179364602</v>
      </c>
      <c r="T12" s="47">
        <f t="shared" si="4"/>
        <v>423.46437346437301</v>
      </c>
      <c r="U12" s="48">
        <f t="shared" si="4"/>
        <v>0.57582175258712798</v>
      </c>
      <c r="V12" s="35">
        <f t="shared" si="5"/>
        <v>0.57991852678676892</v>
      </c>
      <c r="W12" s="35"/>
      <c r="X12" s="35">
        <f t="shared" si="6"/>
        <v>-4.0967741996409401E-3</v>
      </c>
    </row>
    <row r="13" spans="1:24" x14ac:dyDescent="0.6">
      <c r="B13" s="2">
        <v>473.17380352644801</v>
      </c>
      <c r="C13" s="1">
        <v>121.584699453551</v>
      </c>
      <c r="D13" s="2"/>
      <c r="E13" s="1"/>
      <c r="F13" s="2">
        <v>474.31761786600401</v>
      </c>
      <c r="G13" s="1">
        <v>279.764021494421</v>
      </c>
      <c r="H13" s="2">
        <v>473.262039051204</v>
      </c>
      <c r="I13" s="1">
        <v>0.62507717758007497</v>
      </c>
      <c r="J13" s="2">
        <v>473.21867321867302</v>
      </c>
      <c r="K13" s="1">
        <v>0.72042446256569204</v>
      </c>
      <c r="N13" s="47">
        <f t="shared" si="0"/>
        <v>473.17380352644801</v>
      </c>
      <c r="O13" s="48">
        <f t="shared" si="1"/>
        <v>12158.4699453551</v>
      </c>
      <c r="P13" s="47">
        <f t="shared" si="2"/>
        <v>474.31761786600401</v>
      </c>
      <c r="Q13" s="54">
        <f t="shared" si="3"/>
        <v>-2.7976402149442099E-4</v>
      </c>
      <c r="R13" s="47">
        <f t="shared" si="4"/>
        <v>473.262039051204</v>
      </c>
      <c r="S13" s="48">
        <f t="shared" si="4"/>
        <v>0.62507717758007497</v>
      </c>
      <c r="T13" s="47">
        <f t="shared" si="4"/>
        <v>473.21867321867302</v>
      </c>
      <c r="U13" s="48">
        <f t="shared" si="4"/>
        <v>0.72042446256569204</v>
      </c>
      <c r="V13" s="35">
        <f t="shared" si="5"/>
        <v>0.72042849313543889</v>
      </c>
      <c r="W13" s="35"/>
      <c r="X13" s="35">
        <f t="shared" si="6"/>
        <v>-4.0305697468490109E-6</v>
      </c>
    </row>
    <row r="14" spans="1:24" x14ac:dyDescent="0.6">
      <c r="B14" s="2">
        <v>522.29219143576802</v>
      </c>
      <c r="C14" s="1">
        <v>99.453551912568201</v>
      </c>
      <c r="D14" s="2"/>
      <c r="E14" s="1"/>
      <c r="F14" s="2">
        <v>526.42679900744395</v>
      </c>
      <c r="G14" s="1">
        <v>312.55648858725101</v>
      </c>
      <c r="H14" s="2">
        <v>524.049445754256</v>
      </c>
      <c r="I14" s="1">
        <v>0.57279701970796204</v>
      </c>
      <c r="J14" s="2">
        <v>523.58722358722298</v>
      </c>
      <c r="K14" s="1">
        <v>0.88962518119693401</v>
      </c>
      <c r="N14" s="47">
        <f t="shared" si="0"/>
        <v>522.29219143576802</v>
      </c>
      <c r="O14" s="48">
        <f t="shared" si="1"/>
        <v>9945.35519125682</v>
      </c>
      <c r="P14" s="47">
        <f t="shared" si="2"/>
        <v>526.42679900744395</v>
      </c>
      <c r="Q14" s="54">
        <f t="shared" si="3"/>
        <v>-3.1255648858725097E-4</v>
      </c>
      <c r="R14" s="47">
        <f t="shared" si="4"/>
        <v>524.049445754256</v>
      </c>
      <c r="S14" s="48">
        <f t="shared" si="4"/>
        <v>0.57279701970796204</v>
      </c>
      <c r="T14" s="47">
        <f t="shared" si="4"/>
        <v>523.58722358722298</v>
      </c>
      <c r="U14" s="48">
        <f t="shared" si="4"/>
        <v>0.88962518119693401</v>
      </c>
      <c r="V14" s="35">
        <f t="shared" si="5"/>
        <v>0.88810768357041048</v>
      </c>
      <c r="W14" s="35"/>
      <c r="X14" s="35">
        <f t="shared" si="6"/>
        <v>1.517497626523534E-3</v>
      </c>
    </row>
    <row r="15" spans="1:24" x14ac:dyDescent="0.6">
      <c r="B15" s="2">
        <v>572.67002518891695</v>
      </c>
      <c r="C15" s="1">
        <v>81.693989071038203</v>
      </c>
      <c r="D15" s="2"/>
      <c r="E15" s="1"/>
      <c r="F15" s="2">
        <v>574.81389578163703</v>
      </c>
      <c r="G15" s="1">
        <v>344.82309828603297</v>
      </c>
      <c r="H15" s="2">
        <v>573.58638027380096</v>
      </c>
      <c r="I15" s="1">
        <v>0.51421239791066897</v>
      </c>
      <c r="J15" s="2">
        <v>573.34152334152304</v>
      </c>
      <c r="K15" s="1">
        <v>1.0916310802415501</v>
      </c>
      <c r="N15" s="47">
        <f t="shared" si="0"/>
        <v>572.67002518891695</v>
      </c>
      <c r="O15" s="48">
        <f t="shared" si="1"/>
        <v>8169.3989071038204</v>
      </c>
      <c r="P15" s="47">
        <f t="shared" si="2"/>
        <v>574.81389578163703</v>
      </c>
      <c r="Q15" s="54">
        <f t="shared" si="3"/>
        <v>-3.4482309828603297E-4</v>
      </c>
      <c r="R15" s="47">
        <f t="shared" si="4"/>
        <v>573.58638027380096</v>
      </c>
      <c r="S15" s="48">
        <f t="shared" si="4"/>
        <v>0.51421239791066897</v>
      </c>
      <c r="T15" s="47">
        <f t="shared" si="4"/>
        <v>573.34152334152304</v>
      </c>
      <c r="U15" s="48">
        <f t="shared" si="4"/>
        <v>1.0916310802415501</v>
      </c>
      <c r="V15" s="35">
        <f t="shared" si="5"/>
        <v>1.0830628387787449</v>
      </c>
      <c r="W15" s="35"/>
      <c r="X15" s="35">
        <f t="shared" si="6"/>
        <v>8.568241462805215E-3</v>
      </c>
    </row>
    <row r="16" spans="1:24" x14ac:dyDescent="0.6">
      <c r="B16" s="2">
        <v>623.04785894206498</v>
      </c>
      <c r="C16" s="1">
        <v>67.486338797814199</v>
      </c>
      <c r="D16" s="2"/>
      <c r="E16" s="1"/>
      <c r="F16" s="2">
        <v>624.44168734491302</v>
      </c>
      <c r="G16" s="1">
        <v>376.02879069232398</v>
      </c>
      <c r="H16" s="2">
        <v>623.74040979015501</v>
      </c>
      <c r="I16" s="1">
        <v>0.45353063005562</v>
      </c>
      <c r="J16" s="2">
        <v>623.09582309582299</v>
      </c>
      <c r="K16" s="1">
        <v>1.32643880160964</v>
      </c>
      <c r="N16" s="47">
        <f t="shared" si="0"/>
        <v>623.04785894206498</v>
      </c>
      <c r="O16" s="48">
        <f t="shared" si="1"/>
        <v>6748.6338797814196</v>
      </c>
      <c r="P16" s="47">
        <f t="shared" si="2"/>
        <v>624.44168734491302</v>
      </c>
      <c r="Q16" s="54">
        <f t="shared" si="3"/>
        <v>-3.7602879069232394E-4</v>
      </c>
      <c r="R16" s="47">
        <f t="shared" si="4"/>
        <v>623.74040979015501</v>
      </c>
      <c r="S16" s="48">
        <f t="shared" si="4"/>
        <v>0.45353063005562</v>
      </c>
      <c r="T16" s="47">
        <f t="shared" si="4"/>
        <v>623.09582309582299</v>
      </c>
      <c r="U16" s="48">
        <f t="shared" si="4"/>
        <v>1.32643880160964</v>
      </c>
      <c r="V16" s="35">
        <f t="shared" si="5"/>
        <v>1.3110108337983879</v>
      </c>
      <c r="W16" s="35"/>
      <c r="X16" s="35">
        <f t="shared" si="6"/>
        <v>1.5427967811252108E-2</v>
      </c>
    </row>
    <row r="17" spans="2:24" x14ac:dyDescent="0.6">
      <c r="B17" s="2">
        <v>672.16624685138504</v>
      </c>
      <c r="C17" s="1">
        <v>55.191256830600999</v>
      </c>
      <c r="D17" s="2"/>
      <c r="E17" s="1"/>
      <c r="F17" s="2">
        <v>674.06947890818799</v>
      </c>
      <c r="G17" s="1">
        <v>409.88348972113101</v>
      </c>
      <c r="H17" s="2">
        <v>673.28385718565596</v>
      </c>
      <c r="I17" s="1">
        <v>0.39914551067460302</v>
      </c>
      <c r="J17" s="2">
        <v>674.07862407862399</v>
      </c>
      <c r="K17" s="1">
        <v>1.57217374757238</v>
      </c>
      <c r="N17" s="47">
        <f t="shared" si="0"/>
        <v>672.16624685138504</v>
      </c>
      <c r="O17" s="48">
        <f t="shared" si="1"/>
        <v>5519.1256830600996</v>
      </c>
      <c r="P17" s="47">
        <f t="shared" si="2"/>
        <v>674.06947890818799</v>
      </c>
      <c r="Q17" s="54">
        <f t="shared" si="3"/>
        <v>-4.0988348972113099E-4</v>
      </c>
      <c r="R17" s="47">
        <f t="shared" si="4"/>
        <v>673.28385718565596</v>
      </c>
      <c r="S17" s="48">
        <f t="shared" si="4"/>
        <v>0.39914551067460302</v>
      </c>
      <c r="T17" s="47">
        <f t="shared" si="4"/>
        <v>674.07862407862399</v>
      </c>
      <c r="U17" s="48">
        <f t="shared" si="4"/>
        <v>1.57217374757238</v>
      </c>
      <c r="V17" s="35">
        <f t="shared" si="5"/>
        <v>1.5659231355516907</v>
      </c>
      <c r="W17" s="35"/>
      <c r="X17" s="35">
        <f t="shared" si="6"/>
        <v>6.2506120206893279E-3</v>
      </c>
    </row>
    <row r="18" spans="2:24" x14ac:dyDescent="0.6">
      <c r="B18" s="2">
        <v>721.28463476070499</v>
      </c>
      <c r="C18" s="1">
        <v>44.535519125683003</v>
      </c>
      <c r="D18" s="2"/>
      <c r="E18" s="1"/>
      <c r="F18" s="2">
        <v>724.31761786600396</v>
      </c>
      <c r="G18" s="1">
        <v>455.92296189177199</v>
      </c>
      <c r="H18" s="2">
        <v>723.47533573875501</v>
      </c>
      <c r="I18" s="1">
        <v>0.36261088171314598</v>
      </c>
      <c r="J18" s="2">
        <v>722.60442260442198</v>
      </c>
      <c r="K18" s="1">
        <v>1.8397900074437601</v>
      </c>
      <c r="N18" s="47">
        <f t="shared" si="0"/>
        <v>721.28463476070499</v>
      </c>
      <c r="O18" s="48">
        <f t="shared" si="1"/>
        <v>4453.5519125683004</v>
      </c>
      <c r="P18" s="47">
        <f t="shared" si="2"/>
        <v>724.31761786600396</v>
      </c>
      <c r="Q18" s="54">
        <f t="shared" si="3"/>
        <v>-4.5592296189177195E-4</v>
      </c>
      <c r="R18" s="47">
        <f t="shared" si="4"/>
        <v>723.47533573875501</v>
      </c>
      <c r="S18" s="48">
        <f t="shared" si="4"/>
        <v>0.36261088171314598</v>
      </c>
      <c r="T18" s="47">
        <f t="shared" si="4"/>
        <v>722.60442260442198</v>
      </c>
      <c r="U18" s="48">
        <f t="shared" si="4"/>
        <v>1.8397900074437601</v>
      </c>
      <c r="V18" s="35">
        <f t="shared" si="5"/>
        <v>1.8447997545223673</v>
      </c>
      <c r="W18" s="35"/>
      <c r="X18" s="35">
        <f t="shared" si="6"/>
        <v>-5.0097470786072407E-3</v>
      </c>
    </row>
    <row r="19" spans="2:24" x14ac:dyDescent="0.6">
      <c r="B19" s="2">
        <v>772.29219143576802</v>
      </c>
      <c r="C19" s="1">
        <v>33.3333333333333</v>
      </c>
      <c r="D19" s="2"/>
      <c r="E19" s="1"/>
      <c r="F19" s="2">
        <v>773.94540942927995</v>
      </c>
      <c r="G19" s="1">
        <v>507.79090595369098</v>
      </c>
      <c r="H19" s="2">
        <v>773.75799455523497</v>
      </c>
      <c r="I19" s="1">
        <v>0.38486928657956698</v>
      </c>
      <c r="J19" s="2">
        <v>773.58722358722298</v>
      </c>
      <c r="K19" s="1">
        <v>1.72197142265479</v>
      </c>
      <c r="N19" s="47">
        <f t="shared" si="0"/>
        <v>772.29219143576802</v>
      </c>
      <c r="O19" s="48">
        <f t="shared" si="1"/>
        <v>3333.3333333333298</v>
      </c>
      <c r="P19" s="47">
        <f t="shared" si="2"/>
        <v>773.94540942927995</v>
      </c>
      <c r="Q19" s="54">
        <f t="shared" si="3"/>
        <v>-5.0779090595369091E-4</v>
      </c>
      <c r="R19" s="47">
        <f t="shared" si="4"/>
        <v>773.75799455523497</v>
      </c>
      <c r="S19" s="48">
        <f t="shared" si="4"/>
        <v>0.38486928657956698</v>
      </c>
      <c r="T19" s="47">
        <f t="shared" si="4"/>
        <v>773.58722358722298</v>
      </c>
      <c r="U19" s="48">
        <f t="shared" si="4"/>
        <v>1.72197142265479</v>
      </c>
      <c r="V19" s="35">
        <f t="shared" si="5"/>
        <v>1.7276056531605395</v>
      </c>
      <c r="W19" s="35"/>
      <c r="X19" s="35">
        <f t="shared" si="6"/>
        <v>-5.6342305057495157E-3</v>
      </c>
    </row>
    <row r="20" spans="2:24" x14ac:dyDescent="0.6">
      <c r="B20" s="2">
        <v>793.073047858942</v>
      </c>
      <c r="C20" s="1">
        <v>28.688524590163901</v>
      </c>
      <c r="D20" s="2"/>
      <c r="E20" s="1"/>
      <c r="F20" s="2">
        <v>793.79652605459</v>
      </c>
      <c r="G20" s="1">
        <v>528.96192463806199</v>
      </c>
      <c r="H20" s="2">
        <v>794.26541272094903</v>
      </c>
      <c r="I20" s="1">
        <v>0.40805251983170698</v>
      </c>
      <c r="J20" s="2">
        <v>793.243243243243</v>
      </c>
      <c r="K20" s="1">
        <v>1.57698924851544</v>
      </c>
      <c r="N20" s="47">
        <f t="shared" si="0"/>
        <v>793.073047858942</v>
      </c>
      <c r="O20" s="48">
        <f t="shared" si="1"/>
        <v>2868.8524590163902</v>
      </c>
      <c r="P20" s="47">
        <f t="shared" si="2"/>
        <v>793.79652605459</v>
      </c>
      <c r="Q20" s="54">
        <f t="shared" si="3"/>
        <v>-5.2896192463806196E-4</v>
      </c>
      <c r="R20" s="47">
        <f t="shared" si="4"/>
        <v>794.26541272094903</v>
      </c>
      <c r="S20" s="48">
        <f t="shared" si="4"/>
        <v>0.40805251983170698</v>
      </c>
      <c r="T20" s="47">
        <f t="shared" si="4"/>
        <v>793.243243243243</v>
      </c>
      <c r="U20" s="48">
        <f t="shared" si="4"/>
        <v>1.57698924851544</v>
      </c>
      <c r="V20" s="35">
        <f t="shared" si="5"/>
        <v>1.5604410092034473</v>
      </c>
      <c r="W20" s="35"/>
      <c r="X20" s="35">
        <f t="shared" si="6"/>
        <v>1.6548239311992674E-2</v>
      </c>
    </row>
    <row r="21" spans="2:24" x14ac:dyDescent="0.6">
      <c r="B21" s="2">
        <v>811.964735516372</v>
      </c>
      <c r="C21" s="1">
        <v>26.502732240437101</v>
      </c>
      <c r="D21" s="2"/>
      <c r="E21" s="1"/>
      <c r="F21" s="2">
        <v>813.64764267989995</v>
      </c>
      <c r="G21" s="1">
        <v>552.25214862044595</v>
      </c>
      <c r="H21" s="2">
        <v>814.15247945187605</v>
      </c>
      <c r="I21" s="1">
        <v>0.43123314793346401</v>
      </c>
      <c r="J21" s="2">
        <v>813.51351351351298</v>
      </c>
      <c r="K21" s="1">
        <v>1.54134312403105</v>
      </c>
      <c r="N21" s="47">
        <f t="shared" si="0"/>
        <v>811.964735516372</v>
      </c>
      <c r="O21" s="48">
        <f t="shared" si="1"/>
        <v>2650.2732240437103</v>
      </c>
      <c r="P21" s="47">
        <f t="shared" si="2"/>
        <v>813.64764267989995</v>
      </c>
      <c r="Q21" s="54">
        <f t="shared" si="3"/>
        <v>-5.5225214862044596E-4</v>
      </c>
      <c r="R21" s="47">
        <f t="shared" si="4"/>
        <v>814.15247945187605</v>
      </c>
      <c r="S21" s="48">
        <f t="shared" si="4"/>
        <v>0.43123314793346401</v>
      </c>
      <c r="T21" s="47">
        <f t="shared" si="4"/>
        <v>813.51351351351298</v>
      </c>
      <c r="U21" s="48">
        <f t="shared" si="4"/>
        <v>1.54134312403105</v>
      </c>
      <c r="V21" s="35">
        <f t="shared" si="5"/>
        <v>1.5248183585474135</v>
      </c>
      <c r="W21" s="35"/>
      <c r="X21" s="35">
        <f t="shared" si="6"/>
        <v>1.6524765483636461E-2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49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299.75911175238099</v>
      </c>
      <c r="C9" s="71">
        <v>1.1835914337668401</v>
      </c>
      <c r="D9" s="2"/>
      <c r="E9" s="1"/>
      <c r="F9" s="71">
        <v>298.86934816265898</v>
      </c>
      <c r="G9" s="71">
        <v>-75.3662359000284</v>
      </c>
      <c r="H9" s="71">
        <v>298.82130888640597</v>
      </c>
      <c r="I9" s="71">
        <v>2.43289934902353</v>
      </c>
      <c r="J9" s="71">
        <v>300</v>
      </c>
      <c r="K9" s="71">
        <v>8.1932071911794399E-2</v>
      </c>
      <c r="N9" s="47">
        <f>B9</f>
        <v>299.75911175238099</v>
      </c>
      <c r="O9" s="48">
        <f>C9*100000</f>
        <v>118359.14337668401</v>
      </c>
      <c r="P9" s="47">
        <f>F9</f>
        <v>298.86934816265898</v>
      </c>
      <c r="Q9" s="54">
        <f>G9*0.000001</f>
        <v>-7.5366235900028403E-5</v>
      </c>
      <c r="R9" s="47">
        <f>H9</f>
        <v>298.82130888640597</v>
      </c>
      <c r="S9" s="48">
        <f>I9</f>
        <v>2.43289934902353</v>
      </c>
      <c r="T9" s="47">
        <f>J9</f>
        <v>300</v>
      </c>
      <c r="U9" s="48">
        <f>K9</f>
        <v>8.1932071911794399E-2</v>
      </c>
      <c r="V9" s="35">
        <f>((O9*(Q9)^2)/S9)*T9</f>
        <v>8.2899627011199309E-2</v>
      </c>
      <c r="W9" s="35"/>
      <c r="X9" s="35">
        <f>U9-V9</f>
        <v>-9.675550994049098E-4</v>
      </c>
      <c r="Y9" s="66">
        <f>U9/V9-1</f>
        <v>-1.1671404737131019E-2</v>
      </c>
    </row>
    <row r="10" spans="1:25" x14ac:dyDescent="0.6">
      <c r="B10" s="2">
        <v>322.28030991817201</v>
      </c>
      <c r="C10" s="1">
        <v>1.1540844764201199</v>
      </c>
      <c r="D10" s="2"/>
      <c r="E10" s="1"/>
      <c r="F10" s="2">
        <v>322.42876552181701</v>
      </c>
      <c r="G10" s="1">
        <v>-81.386520901134304</v>
      </c>
      <c r="H10" s="2">
        <v>321.95312199067803</v>
      </c>
      <c r="I10" s="1">
        <v>2.30396074881553</v>
      </c>
      <c r="J10" s="2">
        <v>322.55639097744302</v>
      </c>
      <c r="K10" s="1">
        <v>0.104700209439384</v>
      </c>
      <c r="N10" s="47">
        <f t="shared" ref="N10:N21" si="0">B10</f>
        <v>322.28030991817201</v>
      </c>
      <c r="O10" s="48">
        <f t="shared" ref="O10:O21" si="1">C10*100000</f>
        <v>115408.44764201199</v>
      </c>
      <c r="P10" s="47">
        <f t="shared" ref="P10:P21" si="2">F10</f>
        <v>322.42876552181701</v>
      </c>
      <c r="Q10" s="54">
        <f t="shared" ref="Q10:Q21" si="3">G10*0.000001</f>
        <v>-8.1386520901134302E-5</v>
      </c>
      <c r="R10" s="47">
        <f t="shared" ref="R10:U21" si="4">H10</f>
        <v>321.95312199067803</v>
      </c>
      <c r="S10" s="48">
        <f t="shared" si="4"/>
        <v>2.30396074881553</v>
      </c>
      <c r="T10" s="47">
        <f t="shared" si="4"/>
        <v>322.55639097744302</v>
      </c>
      <c r="U10" s="48">
        <f t="shared" si="4"/>
        <v>0.104700209439384</v>
      </c>
      <c r="V10" s="35">
        <f t="shared" ref="V10:V21" si="5">((O10*(Q10)^2)/S10)*T10</f>
        <v>0.10702201955043868</v>
      </c>
      <c r="W10" s="35"/>
      <c r="X10" s="35">
        <f t="shared" ref="X10:X21" si="6">U10-V10</f>
        <v>-2.3218101110546729E-3</v>
      </c>
      <c r="Y10" s="66">
        <f t="shared" ref="Y10:Y21" si="7">U10/V10-1</f>
        <v>-2.1694695360896521E-2</v>
      </c>
    </row>
    <row r="11" spans="1:25" x14ac:dyDescent="0.6">
      <c r="B11" s="2">
        <v>372.194578408506</v>
      </c>
      <c r="C11" s="1">
        <v>1.0767408190694501</v>
      </c>
      <c r="D11" s="2"/>
      <c r="E11" s="1"/>
      <c r="F11" s="2">
        <v>372.56873834876302</v>
      </c>
      <c r="G11" s="1">
        <v>-94.430850895762902</v>
      </c>
      <c r="H11" s="2">
        <v>372.44905820268798</v>
      </c>
      <c r="I11" s="1">
        <v>2.0698258926851798</v>
      </c>
      <c r="J11" s="2">
        <v>372.18045112781903</v>
      </c>
      <c r="K11" s="1">
        <v>0.16739154398098899</v>
      </c>
      <c r="N11" s="47">
        <f t="shared" si="0"/>
        <v>372.194578408506</v>
      </c>
      <c r="O11" s="48">
        <f t="shared" si="1"/>
        <v>107674.08190694501</v>
      </c>
      <c r="P11" s="47">
        <f t="shared" si="2"/>
        <v>372.56873834876302</v>
      </c>
      <c r="Q11" s="54">
        <f t="shared" si="3"/>
        <v>-9.4430850895762896E-5</v>
      </c>
      <c r="R11" s="47">
        <f t="shared" si="4"/>
        <v>372.44905820268798</v>
      </c>
      <c r="S11" s="48">
        <f t="shared" si="4"/>
        <v>2.0698258926851798</v>
      </c>
      <c r="T11" s="47">
        <f t="shared" si="4"/>
        <v>372.18045112781903</v>
      </c>
      <c r="U11" s="48">
        <f t="shared" si="4"/>
        <v>0.16739154398098899</v>
      </c>
      <c r="V11" s="35">
        <f t="shared" si="5"/>
        <v>0.17264687664932535</v>
      </c>
      <c r="W11" s="35"/>
      <c r="X11" s="35">
        <f t="shared" si="6"/>
        <v>-5.2553326683363599E-3</v>
      </c>
      <c r="Y11" s="66">
        <f t="shared" si="7"/>
        <v>-3.0439778409723672E-2</v>
      </c>
    </row>
    <row r="12" spans="1:25" x14ac:dyDescent="0.6">
      <c r="B12" s="2">
        <v>422.72774439656803</v>
      </c>
      <c r="C12" s="1">
        <v>0.94823249792465403</v>
      </c>
      <c r="D12" s="2"/>
      <c r="E12" s="1"/>
      <c r="F12" s="2">
        <v>422.10888179721297</v>
      </c>
      <c r="G12" s="1">
        <v>-108.731713482258</v>
      </c>
      <c r="H12" s="2">
        <v>422.33253726743902</v>
      </c>
      <c r="I12" s="1">
        <v>1.84522456762066</v>
      </c>
      <c r="J12" s="2">
        <v>423.093447905478</v>
      </c>
      <c r="K12" s="1">
        <v>0.252986369777153</v>
      </c>
      <c r="N12" s="47">
        <f t="shared" si="0"/>
        <v>422.72774439656803</v>
      </c>
      <c r="O12" s="48">
        <f t="shared" si="1"/>
        <v>94823.249792465402</v>
      </c>
      <c r="P12" s="47">
        <f t="shared" si="2"/>
        <v>422.10888179721297</v>
      </c>
      <c r="Q12" s="54">
        <f t="shared" si="3"/>
        <v>-1.08731713482258E-4</v>
      </c>
      <c r="R12" s="47">
        <f t="shared" si="4"/>
        <v>422.33253726743902</v>
      </c>
      <c r="S12" s="48">
        <f t="shared" si="4"/>
        <v>1.84522456762066</v>
      </c>
      <c r="T12" s="47">
        <f t="shared" si="4"/>
        <v>423.093447905478</v>
      </c>
      <c r="U12" s="48">
        <f t="shared" si="4"/>
        <v>0.252986369777153</v>
      </c>
      <c r="V12" s="35">
        <f t="shared" si="5"/>
        <v>0.25704808403741691</v>
      </c>
      <c r="W12" s="35"/>
      <c r="X12" s="35">
        <f t="shared" si="6"/>
        <v>-4.0617142602639156E-3</v>
      </c>
      <c r="Y12" s="66">
        <f t="shared" si="7"/>
        <v>-1.5801379245731662E-2</v>
      </c>
    </row>
    <row r="13" spans="1:25" x14ac:dyDescent="0.6">
      <c r="B13" s="2">
        <v>472.03571569751301</v>
      </c>
      <c r="C13" s="1">
        <v>0.85993398426690904</v>
      </c>
      <c r="D13" s="2"/>
      <c r="E13" s="1"/>
      <c r="F13" s="2">
        <v>472.85475054504002</v>
      </c>
      <c r="G13" s="1">
        <v>-122.529558595848</v>
      </c>
      <c r="H13" s="2">
        <v>472.79669504256299</v>
      </c>
      <c r="I13" s="1">
        <v>1.66347116829089</v>
      </c>
      <c r="J13" s="2">
        <v>473.36197636949498</v>
      </c>
      <c r="K13" s="1">
        <v>0.36340629958804199</v>
      </c>
      <c r="N13" s="47">
        <f t="shared" si="0"/>
        <v>472.03571569751301</v>
      </c>
      <c r="O13" s="48">
        <f t="shared" si="1"/>
        <v>85993.39842669091</v>
      </c>
      <c r="P13" s="47">
        <f t="shared" si="2"/>
        <v>472.85475054504002</v>
      </c>
      <c r="Q13" s="54">
        <f t="shared" si="3"/>
        <v>-1.2252955859584801E-4</v>
      </c>
      <c r="R13" s="47">
        <f t="shared" si="4"/>
        <v>472.79669504256299</v>
      </c>
      <c r="S13" s="48">
        <f t="shared" si="4"/>
        <v>1.66347116829089</v>
      </c>
      <c r="T13" s="47">
        <f t="shared" si="4"/>
        <v>473.36197636949498</v>
      </c>
      <c r="U13" s="48">
        <f t="shared" si="4"/>
        <v>0.36340629958804199</v>
      </c>
      <c r="V13" s="35">
        <f t="shared" si="5"/>
        <v>0.36738797899367487</v>
      </c>
      <c r="W13" s="35"/>
      <c r="X13" s="35">
        <f t="shared" si="6"/>
        <v>-3.9816794056328764E-3</v>
      </c>
      <c r="Y13" s="66">
        <f t="shared" si="7"/>
        <v>-1.0837805353727803E-2</v>
      </c>
    </row>
    <row r="14" spans="1:25" x14ac:dyDescent="0.6">
      <c r="B14" s="2">
        <v>522.55998735027799</v>
      </c>
      <c r="C14" s="1">
        <v>0.77527473613471898</v>
      </c>
      <c r="D14" s="2"/>
      <c r="E14" s="1"/>
      <c r="F14" s="2">
        <v>522.39261904009595</v>
      </c>
      <c r="G14" s="1">
        <v>-136.07665329078301</v>
      </c>
      <c r="H14" s="2">
        <v>523.24929702245595</v>
      </c>
      <c r="I14" s="1">
        <v>1.50076557143407</v>
      </c>
      <c r="J14" s="2">
        <v>522.98603651987105</v>
      </c>
      <c r="K14" s="1">
        <v>0.489104794034181</v>
      </c>
      <c r="N14" s="47">
        <f t="shared" si="0"/>
        <v>522.55998735027799</v>
      </c>
      <c r="O14" s="48">
        <f t="shared" si="1"/>
        <v>77527.473613471899</v>
      </c>
      <c r="P14" s="47">
        <f t="shared" si="2"/>
        <v>522.39261904009595</v>
      </c>
      <c r="Q14" s="54">
        <f t="shared" si="3"/>
        <v>-1.3607665329078302E-4</v>
      </c>
      <c r="R14" s="47">
        <f t="shared" si="4"/>
        <v>523.24929702245595</v>
      </c>
      <c r="S14" s="48">
        <f t="shared" si="4"/>
        <v>1.50076557143407</v>
      </c>
      <c r="T14" s="47">
        <f t="shared" si="4"/>
        <v>522.98603651987105</v>
      </c>
      <c r="U14" s="48">
        <f t="shared" si="4"/>
        <v>0.489104794034181</v>
      </c>
      <c r="V14" s="35">
        <f t="shared" si="5"/>
        <v>0.50026498499884764</v>
      </c>
      <c r="W14" s="35"/>
      <c r="X14" s="35">
        <f t="shared" si="6"/>
        <v>-1.1160190964666639E-2</v>
      </c>
      <c r="Y14" s="66">
        <f t="shared" si="7"/>
        <v>-2.2308559062338418E-2</v>
      </c>
    </row>
    <row r="15" spans="1:25" x14ac:dyDescent="0.6">
      <c r="B15" s="2">
        <v>572.47722061904506</v>
      </c>
      <c r="C15" s="1">
        <v>0.68331472111317504</v>
      </c>
      <c r="D15" s="2"/>
      <c r="E15" s="1"/>
      <c r="F15" s="2">
        <v>571.93048753515097</v>
      </c>
      <c r="G15" s="1">
        <v>-149.62374798571801</v>
      </c>
      <c r="H15" s="2">
        <v>573.07499711105095</v>
      </c>
      <c r="I15" s="1">
        <v>1.37140325873425</v>
      </c>
      <c r="J15" s="2">
        <v>572.610096670247</v>
      </c>
      <c r="K15" s="1">
        <v>0.63771498299106</v>
      </c>
      <c r="N15" s="47">
        <f t="shared" si="0"/>
        <v>572.47722061904506</v>
      </c>
      <c r="O15" s="48">
        <f t="shared" si="1"/>
        <v>68331.472111317504</v>
      </c>
      <c r="P15" s="47">
        <f t="shared" si="2"/>
        <v>571.93048753515097</v>
      </c>
      <c r="Q15" s="54">
        <f t="shared" si="3"/>
        <v>-1.49623747985718E-4</v>
      </c>
      <c r="R15" s="47">
        <f t="shared" si="4"/>
        <v>573.07499711105095</v>
      </c>
      <c r="S15" s="48">
        <f t="shared" si="4"/>
        <v>1.37140325873425</v>
      </c>
      <c r="T15" s="47">
        <f t="shared" si="4"/>
        <v>572.610096670247</v>
      </c>
      <c r="U15" s="48">
        <f t="shared" si="4"/>
        <v>0.63771498299106</v>
      </c>
      <c r="V15" s="35">
        <f t="shared" si="5"/>
        <v>0.63872756685805676</v>
      </c>
      <c r="W15" s="35"/>
      <c r="X15" s="35">
        <f t="shared" si="6"/>
        <v>-1.0125838669967635E-3</v>
      </c>
      <c r="Y15" s="66">
        <f t="shared" si="7"/>
        <v>-1.5853141770250101E-3</v>
      </c>
    </row>
    <row r="16" spans="1:25" x14ac:dyDescent="0.6">
      <c r="B16" s="2">
        <v>622.99778629877005</v>
      </c>
      <c r="C16" s="1">
        <v>0.61692592006957303</v>
      </c>
      <c r="D16" s="2"/>
      <c r="E16" s="1"/>
      <c r="F16" s="2">
        <v>623.27770229707096</v>
      </c>
      <c r="G16" s="1">
        <v>-162.667572435148</v>
      </c>
      <c r="H16" s="2">
        <v>622.88914140441398</v>
      </c>
      <c r="I16" s="1">
        <v>1.2610887485073701</v>
      </c>
      <c r="J16" s="2">
        <v>622.87862513426398</v>
      </c>
      <c r="K16" s="1">
        <v>0.81114207270648397</v>
      </c>
      <c r="N16" s="47">
        <f t="shared" si="0"/>
        <v>622.99778629877005</v>
      </c>
      <c r="O16" s="48">
        <f t="shared" si="1"/>
        <v>61692.592006957304</v>
      </c>
      <c r="P16" s="47">
        <f t="shared" si="2"/>
        <v>623.27770229707096</v>
      </c>
      <c r="Q16" s="54">
        <f t="shared" si="3"/>
        <v>-1.62667572435148E-4</v>
      </c>
      <c r="R16" s="47">
        <f t="shared" si="4"/>
        <v>622.88914140441398</v>
      </c>
      <c r="S16" s="48">
        <f t="shared" si="4"/>
        <v>1.2610887485073701</v>
      </c>
      <c r="T16" s="47">
        <f t="shared" si="4"/>
        <v>622.87862513426398</v>
      </c>
      <c r="U16" s="48">
        <f t="shared" si="4"/>
        <v>0.81114207270648397</v>
      </c>
      <c r="V16" s="35">
        <f t="shared" si="5"/>
        <v>0.80629276976461395</v>
      </c>
      <c r="W16" s="35"/>
      <c r="X16" s="35">
        <f t="shared" si="6"/>
        <v>4.8493029418700262E-3</v>
      </c>
      <c r="Y16" s="66">
        <f t="shared" si="7"/>
        <v>6.0143202614675317E-3</v>
      </c>
    </row>
    <row r="17" spans="2:25" x14ac:dyDescent="0.6">
      <c r="B17" s="2">
        <v>672.30649879432303</v>
      </c>
      <c r="C17" s="1">
        <v>0.52497331699410898</v>
      </c>
      <c r="D17" s="2"/>
      <c r="E17" s="1"/>
      <c r="F17" s="2">
        <v>672.81784574552103</v>
      </c>
      <c r="G17" s="1">
        <v>-176.96843502164299</v>
      </c>
      <c r="H17" s="2">
        <v>673.30707599861296</v>
      </c>
      <c r="I17" s="1">
        <v>1.15552655906937</v>
      </c>
      <c r="J17" s="2">
        <v>673.14715359828097</v>
      </c>
      <c r="K17" s="1">
        <v>0.948292312779904</v>
      </c>
      <c r="N17" s="47">
        <f t="shared" si="0"/>
        <v>672.30649879432303</v>
      </c>
      <c r="O17" s="48">
        <f t="shared" si="1"/>
        <v>52497.331699410897</v>
      </c>
      <c r="P17" s="47">
        <f t="shared" si="2"/>
        <v>672.81784574552103</v>
      </c>
      <c r="Q17" s="54">
        <f t="shared" si="3"/>
        <v>-1.7696843502164298E-4</v>
      </c>
      <c r="R17" s="47">
        <f t="shared" si="4"/>
        <v>673.30707599861296</v>
      </c>
      <c r="S17" s="48">
        <f t="shared" si="4"/>
        <v>1.15552655906937</v>
      </c>
      <c r="T17" s="47">
        <f t="shared" si="4"/>
        <v>673.14715359828097</v>
      </c>
      <c r="U17" s="48">
        <f t="shared" si="4"/>
        <v>0.948292312779904</v>
      </c>
      <c r="V17" s="35">
        <f t="shared" si="5"/>
        <v>0.95776493379432237</v>
      </c>
      <c r="W17" s="35"/>
      <c r="X17" s="35">
        <f t="shared" si="6"/>
        <v>-9.4726210144183698E-3</v>
      </c>
      <c r="Y17" s="66">
        <f t="shared" si="7"/>
        <v>-9.8903401870135133E-3</v>
      </c>
    </row>
    <row r="18" spans="2:25" x14ac:dyDescent="0.6">
      <c r="B18" s="2">
        <v>722.83373522551994</v>
      </c>
      <c r="C18" s="1">
        <v>0.42569771119104999</v>
      </c>
      <c r="D18" s="2"/>
      <c r="E18" s="1"/>
      <c r="F18" s="2">
        <v>722.35647255837398</v>
      </c>
      <c r="G18" s="1">
        <v>-190.76678568043201</v>
      </c>
      <c r="H18" s="2">
        <v>723.10388659912905</v>
      </c>
      <c r="I18" s="1">
        <v>1.0737837525519001</v>
      </c>
      <c r="J18" s="2">
        <v>723.41568206229795</v>
      </c>
      <c r="K18" s="1">
        <v>1.0606215504666801</v>
      </c>
      <c r="N18" s="47">
        <f t="shared" si="0"/>
        <v>722.83373522551994</v>
      </c>
      <c r="O18" s="48">
        <f t="shared" si="1"/>
        <v>42569.771119104997</v>
      </c>
      <c r="P18" s="47">
        <f t="shared" si="2"/>
        <v>722.35647255837398</v>
      </c>
      <c r="Q18" s="54">
        <f t="shared" si="3"/>
        <v>-1.9076678568043199E-4</v>
      </c>
      <c r="R18" s="47">
        <f t="shared" si="4"/>
        <v>723.10388659912905</v>
      </c>
      <c r="S18" s="48">
        <f t="shared" si="4"/>
        <v>1.0737837525519001</v>
      </c>
      <c r="T18" s="47">
        <f t="shared" si="4"/>
        <v>723.41568206229795</v>
      </c>
      <c r="U18" s="48">
        <f t="shared" si="4"/>
        <v>1.0606215504666801</v>
      </c>
      <c r="V18" s="35">
        <f t="shared" si="5"/>
        <v>1.0437053992330247</v>
      </c>
      <c r="W18" s="35"/>
      <c r="X18" s="35">
        <f t="shared" si="6"/>
        <v>1.6916151233655308E-2</v>
      </c>
      <c r="Y18" s="66">
        <f t="shared" si="7"/>
        <v>1.6207783581541513E-2</v>
      </c>
    </row>
    <row r="19" spans="2:25" x14ac:dyDescent="0.6">
      <c r="B19" s="2">
        <v>772.74874491046296</v>
      </c>
      <c r="C19" s="1">
        <v>0.34469996442265799</v>
      </c>
      <c r="D19" s="2"/>
      <c r="E19" s="1"/>
      <c r="F19" s="2">
        <v>772.49947865651302</v>
      </c>
      <c r="G19" s="1">
        <v>-204.816139530474</v>
      </c>
      <c r="H19" s="2">
        <v>772.89203035322203</v>
      </c>
      <c r="I19" s="1">
        <v>1.0063267978891399</v>
      </c>
      <c r="J19" s="2">
        <v>773.68421052631504</v>
      </c>
      <c r="K19" s="1">
        <v>1.1462204778909399</v>
      </c>
      <c r="N19" s="47">
        <f t="shared" si="0"/>
        <v>772.74874491046296</v>
      </c>
      <c r="O19" s="48">
        <f t="shared" si="1"/>
        <v>34469.996442265801</v>
      </c>
      <c r="P19" s="47">
        <f t="shared" si="2"/>
        <v>772.49947865651302</v>
      </c>
      <c r="Q19" s="54">
        <f t="shared" si="3"/>
        <v>-2.0481613953047401E-4</v>
      </c>
      <c r="R19" s="47">
        <f t="shared" si="4"/>
        <v>772.89203035322203</v>
      </c>
      <c r="S19" s="48">
        <f t="shared" si="4"/>
        <v>1.0063267978891399</v>
      </c>
      <c r="T19" s="47">
        <f t="shared" si="4"/>
        <v>773.68421052631504</v>
      </c>
      <c r="U19" s="48">
        <f t="shared" si="4"/>
        <v>1.1462204778909399</v>
      </c>
      <c r="V19" s="35">
        <f t="shared" si="5"/>
        <v>1.1117171022061254</v>
      </c>
      <c r="W19" s="35"/>
      <c r="X19" s="35">
        <f t="shared" si="6"/>
        <v>3.4503375684814541E-2</v>
      </c>
      <c r="Y19" s="66">
        <f t="shared" si="7"/>
        <v>3.1036111269984845E-2</v>
      </c>
    </row>
    <row r="20" spans="2:25" x14ac:dyDescent="0.6">
      <c r="B20" s="2">
        <v>822.657825038542</v>
      </c>
      <c r="C20" s="1">
        <v>0.29293493299600698</v>
      </c>
      <c r="D20" s="2"/>
      <c r="E20" s="1"/>
      <c r="F20" s="2">
        <v>823.24307245094599</v>
      </c>
      <c r="G20" s="1">
        <v>-217.86021675250399</v>
      </c>
      <c r="H20" s="2">
        <v>823.28685335695798</v>
      </c>
      <c r="I20" s="1">
        <v>0.93886021339701697</v>
      </c>
      <c r="J20" s="2">
        <v>823.308270676691</v>
      </c>
      <c r="K20" s="1">
        <v>1.2470979699504401</v>
      </c>
      <c r="N20" s="47">
        <f t="shared" si="0"/>
        <v>822.657825038542</v>
      </c>
      <c r="O20" s="48">
        <f t="shared" si="1"/>
        <v>29293.493299600697</v>
      </c>
      <c r="P20" s="47">
        <f t="shared" si="2"/>
        <v>823.24307245094599</v>
      </c>
      <c r="Q20" s="54">
        <f t="shared" si="3"/>
        <v>-2.1786021675250397E-4</v>
      </c>
      <c r="R20" s="47">
        <f t="shared" si="4"/>
        <v>823.28685335695798</v>
      </c>
      <c r="S20" s="48">
        <f t="shared" si="4"/>
        <v>0.93886021339701697</v>
      </c>
      <c r="T20" s="47">
        <f t="shared" si="4"/>
        <v>823.308270676691</v>
      </c>
      <c r="U20" s="48">
        <f t="shared" si="4"/>
        <v>1.2470979699504401</v>
      </c>
      <c r="V20" s="35">
        <f t="shared" si="5"/>
        <v>1.2192382277787768</v>
      </c>
      <c r="W20" s="35"/>
      <c r="X20" s="35">
        <f t="shared" si="6"/>
        <v>2.7859742171663315E-2</v>
      </c>
      <c r="Y20" s="66">
        <f t="shared" si="7"/>
        <v>2.2850121934265832E-2</v>
      </c>
    </row>
    <row r="21" spans="2:25" x14ac:dyDescent="0.6">
      <c r="B21" s="71">
        <v>873.172461161402</v>
      </c>
      <c r="C21" s="71">
        <v>0.25577884729414502</v>
      </c>
      <c r="D21" s="2"/>
      <c r="E21" s="1"/>
      <c r="F21" s="71">
        <v>873.38532023128698</v>
      </c>
      <c r="G21" s="71">
        <v>-231.65831463869301</v>
      </c>
      <c r="H21" s="71">
        <v>873.06633026462703</v>
      </c>
      <c r="I21" s="71">
        <v>0.88568911058895905</v>
      </c>
      <c r="J21" s="71">
        <v>873.576799140709</v>
      </c>
      <c r="K21" s="71">
        <v>1.39952267303102</v>
      </c>
      <c r="N21" s="47">
        <f t="shared" si="0"/>
        <v>873.172461161402</v>
      </c>
      <c r="O21" s="48">
        <f t="shared" si="1"/>
        <v>25577.884729414502</v>
      </c>
      <c r="P21" s="47">
        <f t="shared" si="2"/>
        <v>873.38532023128698</v>
      </c>
      <c r="Q21" s="54">
        <f t="shared" si="3"/>
        <v>-2.3165831463869301E-4</v>
      </c>
      <c r="R21" s="47">
        <f t="shared" si="4"/>
        <v>873.06633026462703</v>
      </c>
      <c r="S21" s="48">
        <f t="shared" si="4"/>
        <v>0.88568911058895905</v>
      </c>
      <c r="T21" s="47">
        <f t="shared" si="4"/>
        <v>873.576799140709</v>
      </c>
      <c r="U21" s="48">
        <f t="shared" si="4"/>
        <v>1.39952267303102</v>
      </c>
      <c r="V21" s="35">
        <f t="shared" si="5"/>
        <v>1.3538800753081495</v>
      </c>
      <c r="W21" s="35"/>
      <c r="X21" s="35">
        <f t="shared" si="6"/>
        <v>4.5642597722870493E-2</v>
      </c>
      <c r="Y21" s="66">
        <f t="shared" si="7"/>
        <v>3.3712437722729582E-2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12.4375" style="17" bestFit="1" customWidth="1"/>
    <col min="17" max="17" width="10.5" style="14" customWidth="1"/>
    <col min="19" max="19" width="8.6875" style="20"/>
    <col min="21" max="21" width="8.6875" style="20"/>
    <col min="22" max="22" width="7" bestFit="1" customWidth="1"/>
    <col min="23" max="23" width="11.2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79" t="s">
        <v>11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3" ht="17.25" thickBot="1" x14ac:dyDescent="0.65">
      <c r="B8" s="9" t="s">
        <v>4</v>
      </c>
      <c r="C8" s="10" t="s">
        <v>15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2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W8" t="s">
        <v>54</v>
      </c>
    </row>
    <row r="9" spans="1:23" x14ac:dyDescent="0.6">
      <c r="B9" s="3">
        <v>307.802773975256</v>
      </c>
      <c r="C9" s="4">
        <v>5.7067438076297199</v>
      </c>
      <c r="D9" s="3"/>
      <c r="E9" s="4"/>
      <c r="F9" s="3">
        <v>308.72100817803903</v>
      </c>
      <c r="G9" s="4">
        <v>187.31350429969501</v>
      </c>
      <c r="H9" s="3">
        <v>308.16032362308999</v>
      </c>
      <c r="I9" s="4">
        <v>0.82042638272150203</v>
      </c>
      <c r="J9" s="3">
        <v>308.87850467289701</v>
      </c>
      <c r="K9" s="4">
        <v>0.75211524636398797</v>
      </c>
      <c r="N9" s="33">
        <f>B9</f>
        <v>307.802773975256</v>
      </c>
      <c r="O9" s="34">
        <f>(C9*10000)</f>
        <v>57067.4380762972</v>
      </c>
      <c r="P9" s="33">
        <f>F9</f>
        <v>308.72100817803903</v>
      </c>
      <c r="Q9" s="4">
        <f>G9*0.000001</f>
        <v>1.8731350429969501E-4</v>
      </c>
      <c r="R9" s="33">
        <f>H9</f>
        <v>308.16032362308999</v>
      </c>
      <c r="S9" s="34">
        <f>I9</f>
        <v>0.82042638272150203</v>
      </c>
      <c r="T9" s="30">
        <f>J9</f>
        <v>308.87850467289701</v>
      </c>
      <c r="U9" s="31">
        <f>K9</f>
        <v>0.75211524636398797</v>
      </c>
      <c r="V9" s="32">
        <f>(O9*(Q9^2)/S9)*T9</f>
        <v>0.75383209219291236</v>
      </c>
      <c r="W9" s="51">
        <f>U9-V9</f>
        <v>-1.716845828924396E-3</v>
      </c>
    </row>
    <row r="10" spans="1:23" x14ac:dyDescent="0.6">
      <c r="B10" s="3">
        <v>337.64496216132397</v>
      </c>
      <c r="C10" s="4">
        <v>5.2705529870599399</v>
      </c>
      <c r="D10" s="3"/>
      <c r="E10" s="4"/>
      <c r="F10" s="3">
        <v>338.889740103039</v>
      </c>
      <c r="G10" s="4">
        <v>194.225192959607</v>
      </c>
      <c r="H10" s="3">
        <v>338.30469857949902</v>
      </c>
      <c r="I10" s="4">
        <v>0.81504893869295303</v>
      </c>
      <c r="J10" s="3">
        <v>338.55140186915798</v>
      </c>
      <c r="K10" s="4">
        <v>0.827393131670629</v>
      </c>
      <c r="N10" s="33">
        <f t="shared" ref="N10:N17" si="0">B10</f>
        <v>337.64496216132397</v>
      </c>
      <c r="O10" s="34">
        <f t="shared" ref="O10:O17" si="1">(C10*10000)</f>
        <v>52705.529870599399</v>
      </c>
      <c r="P10" s="33">
        <f t="shared" ref="P10:P16" si="2">F10</f>
        <v>338.889740103039</v>
      </c>
      <c r="Q10" s="4">
        <f t="shared" ref="Q10:Q16" si="3">G10*0.000001</f>
        <v>1.94225192959607E-4</v>
      </c>
      <c r="R10" s="33">
        <f t="shared" ref="R10:U17" si="4">H10</f>
        <v>338.30469857949902</v>
      </c>
      <c r="S10" s="34">
        <f t="shared" si="4"/>
        <v>0.81504893869295303</v>
      </c>
      <c r="T10" s="30">
        <f t="shared" si="4"/>
        <v>338.55140186915798</v>
      </c>
      <c r="U10" s="31">
        <f t="shared" si="4"/>
        <v>0.827393131670629</v>
      </c>
      <c r="V10" s="32">
        <f t="shared" ref="V10:V17" si="5">(O10*(Q10^2)/S10)*T10</f>
        <v>0.82586343312007893</v>
      </c>
      <c r="W10" s="51">
        <f t="shared" ref="W10:W17" si="6">U10-V10</f>
        <v>1.5296985505500738E-3</v>
      </c>
    </row>
    <row r="11" spans="1:23" x14ac:dyDescent="0.6">
      <c r="B11" s="2">
        <v>366.83756489397399</v>
      </c>
      <c r="C11" s="1">
        <v>4.9783557610351998</v>
      </c>
      <c r="D11" s="2"/>
      <c r="E11" s="1"/>
      <c r="F11" s="2">
        <v>367.984026966464</v>
      </c>
      <c r="G11" s="1">
        <v>204.298546339034</v>
      </c>
      <c r="H11" s="2">
        <v>367.27036012368302</v>
      </c>
      <c r="I11" s="1">
        <v>0.823139515960291</v>
      </c>
      <c r="J11" s="2">
        <v>367.75700934579402</v>
      </c>
      <c r="K11" s="1">
        <v>0.93108997400873705</v>
      </c>
      <c r="N11" s="33">
        <f t="shared" si="0"/>
        <v>366.83756489397399</v>
      </c>
      <c r="O11" s="34">
        <f t="shared" si="1"/>
        <v>49783.557610352</v>
      </c>
      <c r="P11" s="33">
        <f t="shared" si="2"/>
        <v>367.984026966464</v>
      </c>
      <c r="Q11" s="4">
        <f t="shared" si="3"/>
        <v>2.0429854633903399E-4</v>
      </c>
      <c r="R11" s="33">
        <f t="shared" si="4"/>
        <v>367.27036012368302</v>
      </c>
      <c r="S11" s="34">
        <f t="shared" si="4"/>
        <v>0.823139515960291</v>
      </c>
      <c r="T11" s="30">
        <f t="shared" si="4"/>
        <v>367.75700934579402</v>
      </c>
      <c r="U11" s="31">
        <f t="shared" si="4"/>
        <v>0.93108997400873705</v>
      </c>
      <c r="V11" s="32">
        <f t="shared" si="5"/>
        <v>0.92833342911400285</v>
      </c>
      <c r="W11" s="51">
        <f t="shared" si="6"/>
        <v>2.7565448947342031E-3</v>
      </c>
    </row>
    <row r="12" spans="1:23" x14ac:dyDescent="0.6">
      <c r="B12" s="2">
        <v>396.201926802179</v>
      </c>
      <c r="C12" s="1">
        <v>4.8548441253196204</v>
      </c>
      <c r="D12" s="2"/>
      <c r="E12" s="1"/>
      <c r="F12" s="2">
        <v>397.70650987302002</v>
      </c>
      <c r="G12" s="1">
        <v>209.457414820064</v>
      </c>
      <c r="H12" s="2">
        <v>396.44874805291403</v>
      </c>
      <c r="I12" s="1">
        <v>0.85808941482807499</v>
      </c>
      <c r="J12" s="2">
        <v>396.96261682242903</v>
      </c>
      <c r="K12" s="1">
        <v>0.98863297019299801</v>
      </c>
      <c r="N12" s="33">
        <f t="shared" si="0"/>
        <v>396.201926802179</v>
      </c>
      <c r="O12" s="34">
        <f t="shared" si="1"/>
        <v>48548.441253196201</v>
      </c>
      <c r="P12" s="33">
        <f t="shared" si="2"/>
        <v>397.70650987302002</v>
      </c>
      <c r="Q12" s="4">
        <f t="shared" si="3"/>
        <v>2.0945741482006398E-4</v>
      </c>
      <c r="R12" s="33">
        <f t="shared" si="4"/>
        <v>396.44874805291403</v>
      </c>
      <c r="S12" s="34">
        <f t="shared" si="4"/>
        <v>0.85808941482807499</v>
      </c>
      <c r="T12" s="30">
        <f t="shared" si="4"/>
        <v>396.96261682242903</v>
      </c>
      <c r="U12" s="31">
        <f t="shared" si="4"/>
        <v>0.98863297019299801</v>
      </c>
      <c r="V12" s="32">
        <f t="shared" si="5"/>
        <v>0.98533482814995887</v>
      </c>
      <c r="W12" s="51">
        <f t="shared" si="6"/>
        <v>3.2981420430391317E-3</v>
      </c>
    </row>
    <row r="13" spans="1:23" x14ac:dyDescent="0.6">
      <c r="B13" s="2">
        <v>425.71996797272499</v>
      </c>
      <c r="C13" s="1">
        <v>4.9875248598806703</v>
      </c>
      <c r="D13" s="2"/>
      <c r="E13" s="1"/>
      <c r="F13" s="2">
        <v>427.17809740869097</v>
      </c>
      <c r="G13" s="1">
        <v>208.65225135502601</v>
      </c>
      <c r="H13" s="2">
        <v>426.07467509822601</v>
      </c>
      <c r="I13" s="1">
        <v>0.91839908864761699</v>
      </c>
      <c r="J13" s="2">
        <v>426.40186915887801</v>
      </c>
      <c r="K13" s="1">
        <v>1.0088895647845999</v>
      </c>
      <c r="N13" s="33">
        <f t="shared" si="0"/>
        <v>425.71996797272499</v>
      </c>
      <c r="O13" s="34">
        <f t="shared" si="1"/>
        <v>49875.248598806706</v>
      </c>
      <c r="P13" s="33">
        <f t="shared" si="2"/>
        <v>427.17809740869097</v>
      </c>
      <c r="Q13" s="4">
        <f t="shared" si="3"/>
        <v>2.0865225135502599E-4</v>
      </c>
      <c r="R13" s="33">
        <f t="shared" si="4"/>
        <v>426.07467509822601</v>
      </c>
      <c r="S13" s="34">
        <f t="shared" si="4"/>
        <v>0.91839908864761699</v>
      </c>
      <c r="T13" s="30">
        <f t="shared" si="4"/>
        <v>426.40186915887801</v>
      </c>
      <c r="U13" s="31">
        <f t="shared" si="4"/>
        <v>1.0088895647845999</v>
      </c>
      <c r="V13" s="32">
        <f t="shared" si="5"/>
        <v>1.0081354332631405</v>
      </c>
      <c r="W13" s="51">
        <f t="shared" si="6"/>
        <v>7.5413152145942242E-4</v>
      </c>
    </row>
    <row r="14" spans="1:23" x14ac:dyDescent="0.6">
      <c r="B14" s="2">
        <v>455.58152749438199</v>
      </c>
      <c r="C14" s="1">
        <v>5.4575767750600503</v>
      </c>
      <c r="D14" s="2"/>
      <c r="E14" s="1"/>
      <c r="F14" s="2">
        <v>457.24915250991103</v>
      </c>
      <c r="G14" s="1">
        <v>197.669545898531</v>
      </c>
      <c r="H14" s="2">
        <v>455.92495292120901</v>
      </c>
      <c r="I14" s="1">
        <v>0.99064236393648397</v>
      </c>
      <c r="J14" s="2">
        <v>456.07476635514001</v>
      </c>
      <c r="K14" s="1">
        <v>0.98830946192556501</v>
      </c>
      <c r="N14" s="33">
        <f t="shared" si="0"/>
        <v>455.58152749438199</v>
      </c>
      <c r="O14" s="34">
        <f t="shared" si="1"/>
        <v>54575.767750600506</v>
      </c>
      <c r="P14" s="33">
        <f t="shared" si="2"/>
        <v>457.24915250991103</v>
      </c>
      <c r="Q14" s="4">
        <f t="shared" si="3"/>
        <v>1.9766954589853098E-4</v>
      </c>
      <c r="R14" s="33">
        <f t="shared" si="4"/>
        <v>455.92495292120901</v>
      </c>
      <c r="S14" s="34">
        <f t="shared" si="4"/>
        <v>0.99064236393648397</v>
      </c>
      <c r="T14" s="30">
        <f t="shared" si="4"/>
        <v>456.07476635514001</v>
      </c>
      <c r="U14" s="31">
        <f t="shared" si="4"/>
        <v>0.98830946192556501</v>
      </c>
      <c r="V14" s="32">
        <f t="shared" si="5"/>
        <v>0.98174462252727268</v>
      </c>
      <c r="W14" s="51">
        <f t="shared" si="6"/>
        <v>6.5648393982923325E-3</v>
      </c>
    </row>
    <row r="15" spans="1:23" x14ac:dyDescent="0.6">
      <c r="B15" s="2">
        <v>485.16672262830201</v>
      </c>
      <c r="C15" s="1">
        <v>6.2652323268848296</v>
      </c>
      <c r="D15" s="2"/>
      <c r="E15" s="1"/>
      <c r="F15" s="2">
        <v>486.87587382452602</v>
      </c>
      <c r="G15" s="1">
        <v>185.28489073602299</v>
      </c>
      <c r="H15" s="2">
        <v>485.53693069537098</v>
      </c>
      <c r="I15" s="1">
        <v>1.06886290191337</v>
      </c>
      <c r="J15" s="2">
        <v>485.74766355140099</v>
      </c>
      <c r="K15" s="1">
        <v>0.98548083835646605</v>
      </c>
      <c r="N15" s="33">
        <f t="shared" si="0"/>
        <v>485.16672262830201</v>
      </c>
      <c r="O15" s="34">
        <f t="shared" si="1"/>
        <v>62652.323268848297</v>
      </c>
      <c r="P15" s="33">
        <f t="shared" si="2"/>
        <v>486.87587382452602</v>
      </c>
      <c r="Q15" s="4">
        <f t="shared" si="3"/>
        <v>1.8528489073602297E-4</v>
      </c>
      <c r="R15" s="33">
        <f t="shared" si="4"/>
        <v>485.53693069537098</v>
      </c>
      <c r="S15" s="34">
        <f t="shared" si="4"/>
        <v>1.06886290191337</v>
      </c>
      <c r="T15" s="30">
        <f t="shared" si="4"/>
        <v>485.74766355140099</v>
      </c>
      <c r="U15" s="31">
        <f t="shared" si="4"/>
        <v>0.98548083835646605</v>
      </c>
      <c r="V15" s="32">
        <f t="shared" si="5"/>
        <v>0.97747556132131586</v>
      </c>
      <c r="W15" s="51">
        <f t="shared" si="6"/>
        <v>8.0052770351501934E-3</v>
      </c>
    </row>
    <row r="16" spans="1:23" x14ac:dyDescent="0.6">
      <c r="B16" s="2">
        <v>514.31541700028401</v>
      </c>
      <c r="C16" s="1">
        <v>7.18555156649533</v>
      </c>
      <c r="D16" s="2"/>
      <c r="E16" s="1"/>
      <c r="F16" s="2">
        <v>516.50259513914102</v>
      </c>
      <c r="G16" s="1">
        <v>172.900235573516</v>
      </c>
      <c r="H16" s="2">
        <v>514.91060842070999</v>
      </c>
      <c r="I16" s="1">
        <v>1.15306070257828</v>
      </c>
      <c r="J16" s="2">
        <v>515.18691588784998</v>
      </c>
      <c r="K16" s="1">
        <v>0.96668417851020205</v>
      </c>
      <c r="N16" s="33">
        <f t="shared" si="0"/>
        <v>514.31541700028401</v>
      </c>
      <c r="O16" s="34">
        <f t="shared" si="1"/>
        <v>71855.515664953302</v>
      </c>
      <c r="P16" s="33">
        <f t="shared" si="2"/>
        <v>516.50259513914102</v>
      </c>
      <c r="Q16" s="4">
        <f t="shared" si="3"/>
        <v>1.7290023557351599E-4</v>
      </c>
      <c r="R16" s="33">
        <f t="shared" si="4"/>
        <v>514.91060842070999</v>
      </c>
      <c r="S16" s="34">
        <f t="shared" si="4"/>
        <v>1.15306070257828</v>
      </c>
      <c r="T16" s="30">
        <f t="shared" si="4"/>
        <v>515.18691588784998</v>
      </c>
      <c r="U16" s="31">
        <f t="shared" si="4"/>
        <v>0.96668417851020205</v>
      </c>
      <c r="V16" s="32">
        <f t="shared" si="5"/>
        <v>0.95976284666885658</v>
      </c>
      <c r="W16" s="51">
        <f t="shared" si="6"/>
        <v>6.9213318413454683E-3</v>
      </c>
    </row>
    <row r="17" spans="2:23" x14ac:dyDescent="0.6">
      <c r="B17" s="2">
        <v>543.87865795386995</v>
      </c>
      <c r="C17" s="1">
        <v>8.0994653511377397</v>
      </c>
      <c r="D17" s="2"/>
      <c r="E17" s="1"/>
      <c r="F17" s="2">
        <v>546.57269262444197</v>
      </c>
      <c r="G17" s="1">
        <v>161.742094880585</v>
      </c>
      <c r="H17" s="2">
        <v>544.72136330876697</v>
      </c>
      <c r="I17" s="1">
        <v>1.2760514263129701</v>
      </c>
      <c r="J17" s="2">
        <v>544.85981308411203</v>
      </c>
      <c r="K17" s="1">
        <v>0.91415141292927005</v>
      </c>
      <c r="N17" s="33">
        <f t="shared" si="0"/>
        <v>543.87865795386995</v>
      </c>
      <c r="O17" s="34">
        <f t="shared" si="1"/>
        <v>80994.653511377401</v>
      </c>
      <c r="P17" s="33">
        <f>F17</f>
        <v>546.57269262444197</v>
      </c>
      <c r="Q17" s="4">
        <f>G17*0.000001</f>
        <v>1.6174209488058498E-4</v>
      </c>
      <c r="R17" s="33">
        <f t="shared" si="4"/>
        <v>544.72136330876697</v>
      </c>
      <c r="S17" s="34">
        <f t="shared" si="4"/>
        <v>1.2760514263129701</v>
      </c>
      <c r="T17" s="30">
        <f t="shared" si="4"/>
        <v>544.85981308411203</v>
      </c>
      <c r="U17" s="31">
        <f>K17</f>
        <v>0.91415141292927005</v>
      </c>
      <c r="V17" s="32">
        <f t="shared" si="5"/>
        <v>0.904730183054547</v>
      </c>
      <c r="W17" s="51">
        <f t="shared" si="6"/>
        <v>9.4212298747230472E-3</v>
      </c>
    </row>
    <row r="18" spans="2:23" x14ac:dyDescent="0.6">
      <c r="B18" s="25"/>
      <c r="C18" s="25"/>
      <c r="D18" s="25"/>
      <c r="E18" s="25"/>
      <c r="F18" s="25"/>
      <c r="G18" s="25"/>
      <c r="H18" s="25"/>
      <c r="I18" s="25"/>
      <c r="J18" s="25"/>
      <c r="K18" s="25"/>
      <c r="O18" s="59"/>
    </row>
    <row r="28" spans="2:23" ht="16.5" customHeigh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297.93814432989598</v>
      </c>
      <c r="C9" s="1">
        <v>11.7452229299363</v>
      </c>
      <c r="D9" s="2"/>
      <c r="E9" s="1"/>
      <c r="F9" s="71">
        <v>298.67793794434101</v>
      </c>
      <c r="G9" s="71">
        <v>190.65326633165799</v>
      </c>
      <c r="H9" s="71">
        <v>297.45417515274897</v>
      </c>
      <c r="I9" s="71">
        <v>1.2027913485687101</v>
      </c>
      <c r="J9" s="71">
        <v>297.272229253641</v>
      </c>
      <c r="K9" s="71">
        <v>0.98418724143793501</v>
      </c>
      <c r="N9" s="47">
        <f>B9</f>
        <v>297.93814432989598</v>
      </c>
      <c r="O9" s="48">
        <f>C9*10000</f>
        <v>117452.22929936301</v>
      </c>
      <c r="P9" s="47">
        <f>F9</f>
        <v>298.67793794434101</v>
      </c>
      <c r="Q9" s="54">
        <f>G9*0.000001</f>
        <v>1.9065326633165797E-4</v>
      </c>
      <c r="R9" s="47">
        <f>H9</f>
        <v>297.45417515274897</v>
      </c>
      <c r="S9" s="48">
        <f>I9</f>
        <v>1.2027913485687101</v>
      </c>
      <c r="T9" s="47">
        <f>J9</f>
        <v>297.272229253641</v>
      </c>
      <c r="U9" s="48">
        <f>K9</f>
        <v>0.98418724143793501</v>
      </c>
      <c r="V9" s="35">
        <f>((O9*(Q9)^2)/S9)*T9</f>
        <v>1.0551490417800007</v>
      </c>
      <c r="W9" s="35"/>
      <c r="X9" s="35">
        <f>U9-V9</f>
        <v>-7.0961800342065673E-2</v>
      </c>
    </row>
    <row r="10" spans="1:24" x14ac:dyDescent="0.6">
      <c r="B10" s="2">
        <v>306.70103092783501</v>
      </c>
      <c r="C10" s="1">
        <v>11.286624203821599</v>
      </c>
      <c r="D10" s="2"/>
      <c r="E10" s="1"/>
      <c r="F10" s="2">
        <v>306.94471315693698</v>
      </c>
      <c r="G10" s="1">
        <v>192.72510582972799</v>
      </c>
      <c r="H10" s="2">
        <v>306.87372708757601</v>
      </c>
      <c r="I10" s="1">
        <v>1.14771531743155</v>
      </c>
      <c r="J10" s="2">
        <v>306.36133517199602</v>
      </c>
      <c r="K10" s="1">
        <v>1.0378631203128199</v>
      </c>
      <c r="N10" s="47">
        <f t="shared" ref="N10:N21" si="0">B10</f>
        <v>306.70103092783501</v>
      </c>
      <c r="O10" s="48">
        <f t="shared" ref="O10:O21" si="1">C10*10000</f>
        <v>112866.24203821599</v>
      </c>
      <c r="P10" s="47">
        <f t="shared" ref="P10:P21" si="2">F10</f>
        <v>306.94471315693698</v>
      </c>
      <c r="Q10" s="54">
        <f t="shared" ref="Q10:Q21" si="3">G10*0.000001</f>
        <v>1.9272510582972799E-4</v>
      </c>
      <c r="R10" s="47">
        <f t="shared" ref="R10:U21" si="4">H10</f>
        <v>306.87372708757601</v>
      </c>
      <c r="S10" s="48">
        <f t="shared" si="4"/>
        <v>1.14771531743155</v>
      </c>
      <c r="T10" s="47">
        <f t="shared" si="4"/>
        <v>306.36133517199602</v>
      </c>
      <c r="U10" s="48">
        <f t="shared" si="4"/>
        <v>1.0378631203128199</v>
      </c>
      <c r="V10" s="35">
        <f t="shared" ref="V10:V21" si="5">((O10*(Q10)^2)/S10)*T10</f>
        <v>1.1190266424417648</v>
      </c>
      <c r="W10" s="35"/>
      <c r="X10" s="35">
        <f t="shared" ref="X10:X21" si="6">U10-V10</f>
        <v>-8.1163522128944843E-2</v>
      </c>
    </row>
    <row r="11" spans="1:24" x14ac:dyDescent="0.6">
      <c r="B11" s="2">
        <v>315.72164948453599</v>
      </c>
      <c r="C11" s="1">
        <v>10.828025477707</v>
      </c>
      <c r="D11" s="2"/>
      <c r="E11" s="1"/>
      <c r="F11" s="2">
        <v>315.92443976669699</v>
      </c>
      <c r="G11" s="1">
        <v>194.52332123482199</v>
      </c>
      <c r="H11" s="2">
        <v>315.78411405295299</v>
      </c>
      <c r="I11" s="1">
        <v>1.10367473417215</v>
      </c>
      <c r="J11" s="71">
        <v>315.46460887469999</v>
      </c>
      <c r="K11" s="71">
        <v>1.06979995088501</v>
      </c>
      <c r="N11" s="47">
        <f t="shared" si="0"/>
        <v>315.72164948453599</v>
      </c>
      <c r="O11" s="48">
        <f t="shared" si="1"/>
        <v>108280.25477706999</v>
      </c>
      <c r="P11" s="47">
        <f t="shared" si="2"/>
        <v>315.92443976669699</v>
      </c>
      <c r="Q11" s="54">
        <f t="shared" si="3"/>
        <v>1.9452332123482199E-4</v>
      </c>
      <c r="R11" s="47">
        <f t="shared" si="4"/>
        <v>315.78411405295299</v>
      </c>
      <c r="S11" s="48">
        <f t="shared" si="4"/>
        <v>1.10367473417215</v>
      </c>
      <c r="T11" s="47">
        <f t="shared" si="4"/>
        <v>315.46460887469999</v>
      </c>
      <c r="U11" s="48">
        <f t="shared" si="4"/>
        <v>1.06979995088501</v>
      </c>
      <c r="V11" s="35">
        <f t="shared" si="5"/>
        <v>1.1711220670414728</v>
      </c>
      <c r="W11" s="35"/>
      <c r="X11" s="35">
        <f t="shared" si="6"/>
        <v>-0.1013221161564628</v>
      </c>
    </row>
    <row r="12" spans="1:24" x14ac:dyDescent="0.6">
      <c r="B12" s="2">
        <v>325.77319587628801</v>
      </c>
      <c r="C12" s="1">
        <v>10.2929936305732</v>
      </c>
      <c r="D12" s="2"/>
      <c r="E12" s="1"/>
      <c r="F12" s="2">
        <v>325.93698971497503</v>
      </c>
      <c r="G12" s="1">
        <v>193.45596941578799</v>
      </c>
      <c r="H12" s="2">
        <v>325.45824847250498</v>
      </c>
      <c r="I12" s="1">
        <v>1.10105643921882</v>
      </c>
      <c r="J12" s="2">
        <v>325.38394695581502</v>
      </c>
      <c r="K12" s="1">
        <v>1.0495675992217099</v>
      </c>
      <c r="N12" s="47">
        <f t="shared" si="0"/>
        <v>325.77319587628801</v>
      </c>
      <c r="O12" s="48">
        <f t="shared" si="1"/>
        <v>102929.936305732</v>
      </c>
      <c r="P12" s="47">
        <f t="shared" si="2"/>
        <v>325.93698971497503</v>
      </c>
      <c r="Q12" s="54">
        <f t="shared" si="3"/>
        <v>1.9345596941578797E-4</v>
      </c>
      <c r="R12" s="47">
        <f t="shared" si="4"/>
        <v>325.45824847250498</v>
      </c>
      <c r="S12" s="48">
        <f t="shared" si="4"/>
        <v>1.10105643921882</v>
      </c>
      <c r="T12" s="47">
        <f t="shared" si="4"/>
        <v>325.38394695581502</v>
      </c>
      <c r="U12" s="48">
        <f t="shared" si="4"/>
        <v>1.0495675992217099</v>
      </c>
      <c r="V12" s="35">
        <f t="shared" si="5"/>
        <v>1.1383937852190202</v>
      </c>
      <c r="W12" s="35"/>
      <c r="X12" s="35">
        <f t="shared" si="6"/>
        <v>-8.8826185997310292E-2</v>
      </c>
    </row>
    <row r="13" spans="1:24" x14ac:dyDescent="0.6">
      <c r="B13" s="2">
        <v>343.81443298968998</v>
      </c>
      <c r="C13" s="1">
        <v>9.4522292993630597</v>
      </c>
      <c r="D13" s="2"/>
      <c r="E13" s="1"/>
      <c r="F13" s="2">
        <v>343.90934113416398</v>
      </c>
      <c r="G13" s="1">
        <v>191.02223391658899</v>
      </c>
      <c r="H13" s="2">
        <v>343.53360488798302</v>
      </c>
      <c r="I13" s="1">
        <v>1.11052503342371</v>
      </c>
      <c r="J13" s="2">
        <v>343.414813835313</v>
      </c>
      <c r="K13" s="1">
        <v>0.98300545931956795</v>
      </c>
      <c r="N13" s="47">
        <f t="shared" si="0"/>
        <v>343.81443298968998</v>
      </c>
      <c r="O13" s="48">
        <f t="shared" si="1"/>
        <v>94522.292993630603</v>
      </c>
      <c r="P13" s="47">
        <f t="shared" si="2"/>
        <v>343.90934113416398</v>
      </c>
      <c r="Q13" s="54">
        <f t="shared" si="3"/>
        <v>1.9102223391658898E-4</v>
      </c>
      <c r="R13" s="47">
        <f t="shared" si="4"/>
        <v>343.53360488798302</v>
      </c>
      <c r="S13" s="48">
        <f t="shared" si="4"/>
        <v>1.11052503342371</v>
      </c>
      <c r="T13" s="47">
        <f t="shared" si="4"/>
        <v>343.414813835313</v>
      </c>
      <c r="U13" s="48">
        <f t="shared" si="4"/>
        <v>0.98300545931956795</v>
      </c>
      <c r="V13" s="35">
        <f t="shared" si="5"/>
        <v>1.0665783411341738</v>
      </c>
      <c r="W13" s="35"/>
      <c r="X13" s="35">
        <f t="shared" si="6"/>
        <v>-8.3572881814605871E-2</v>
      </c>
    </row>
    <row r="14" spans="1:24" x14ac:dyDescent="0.6">
      <c r="B14" s="2">
        <v>360.82474226804101</v>
      </c>
      <c r="C14" s="1">
        <v>8.5605095541401202</v>
      </c>
      <c r="D14" s="2"/>
      <c r="E14" s="1"/>
      <c r="F14" s="2">
        <v>360.86047759453697</v>
      </c>
      <c r="G14" s="1">
        <v>186.026915963069</v>
      </c>
      <c r="H14" s="2">
        <v>360.69447190955202</v>
      </c>
      <c r="I14" s="1">
        <v>1.14188490398284</v>
      </c>
      <c r="J14" s="2">
        <v>360.13846647902199</v>
      </c>
      <c r="K14" s="1">
        <v>0.92223284281315498</v>
      </c>
      <c r="N14" s="47">
        <f t="shared" si="0"/>
        <v>360.82474226804101</v>
      </c>
      <c r="O14" s="48">
        <f t="shared" si="1"/>
        <v>85605.095541401199</v>
      </c>
      <c r="P14" s="47">
        <f t="shared" si="2"/>
        <v>360.86047759453697</v>
      </c>
      <c r="Q14" s="54">
        <f t="shared" si="3"/>
        <v>1.8602691596306898E-4</v>
      </c>
      <c r="R14" s="47">
        <f t="shared" si="4"/>
        <v>360.69447190955202</v>
      </c>
      <c r="S14" s="48">
        <f t="shared" si="4"/>
        <v>1.14188490398284</v>
      </c>
      <c r="T14" s="47">
        <f t="shared" si="4"/>
        <v>360.13846647902199</v>
      </c>
      <c r="U14" s="48">
        <f t="shared" si="4"/>
        <v>0.92223284281315498</v>
      </c>
      <c r="V14" s="35">
        <f t="shared" si="5"/>
        <v>0.93432585754705866</v>
      </c>
      <c r="W14" s="35"/>
      <c r="X14" s="35">
        <f t="shared" si="6"/>
        <v>-1.2093014733903673E-2</v>
      </c>
    </row>
    <row r="15" spans="1:24" x14ac:dyDescent="0.6">
      <c r="B15" s="2">
        <v>378.86597938144303</v>
      </c>
      <c r="C15" s="1">
        <v>7.8471337579617799</v>
      </c>
      <c r="D15" s="2"/>
      <c r="E15" s="1"/>
      <c r="F15" s="2">
        <v>378.83798829359398</v>
      </c>
      <c r="G15" s="1">
        <v>181.18111394011601</v>
      </c>
      <c r="H15" s="2">
        <v>379.04345646179098</v>
      </c>
      <c r="I15" s="1">
        <v>1.1867716967000801</v>
      </c>
      <c r="J15" s="2">
        <v>378.45268904546901</v>
      </c>
      <c r="K15" s="1">
        <v>0.82088973685701805</v>
      </c>
      <c r="N15" s="47">
        <f t="shared" si="0"/>
        <v>378.86597938144303</v>
      </c>
      <c r="O15" s="48">
        <f t="shared" si="1"/>
        <v>78471.337579617801</v>
      </c>
      <c r="P15" s="47">
        <f t="shared" si="2"/>
        <v>378.83798829359398</v>
      </c>
      <c r="Q15" s="54">
        <f t="shared" si="3"/>
        <v>1.8118111394011601E-4</v>
      </c>
      <c r="R15" s="47">
        <f t="shared" si="4"/>
        <v>379.04345646179098</v>
      </c>
      <c r="S15" s="48">
        <f t="shared" si="4"/>
        <v>1.1867716967000801</v>
      </c>
      <c r="T15" s="47">
        <f t="shared" si="4"/>
        <v>378.45268904546901</v>
      </c>
      <c r="U15" s="48">
        <f t="shared" si="4"/>
        <v>0.82088973685701805</v>
      </c>
      <c r="V15" s="35">
        <f t="shared" si="5"/>
        <v>0.82145035468802197</v>
      </c>
      <c r="W15" s="35"/>
      <c r="X15" s="35">
        <f t="shared" si="6"/>
        <v>-5.6061783100391782E-4</v>
      </c>
    </row>
    <row r="16" spans="1:24" x14ac:dyDescent="0.6">
      <c r="B16" s="2">
        <v>396.90721649484499</v>
      </c>
      <c r="C16" s="1">
        <v>7.28662420382165</v>
      </c>
      <c r="D16" s="2"/>
      <c r="E16" s="1"/>
      <c r="F16" s="2">
        <v>397.172205999195</v>
      </c>
      <c r="G16" s="1">
        <v>174.67336683417</v>
      </c>
      <c r="H16" s="2">
        <v>397.13435550247601</v>
      </c>
      <c r="I16" s="1">
        <v>1.2234025557861701</v>
      </c>
      <c r="J16" s="2">
        <v>396.74991027069899</v>
      </c>
      <c r="K16" s="1">
        <v>0.74563348886412095</v>
      </c>
      <c r="N16" s="47">
        <f t="shared" si="0"/>
        <v>396.90721649484499</v>
      </c>
      <c r="O16" s="48">
        <f t="shared" si="1"/>
        <v>72866.2420382165</v>
      </c>
      <c r="P16" s="47">
        <f t="shared" si="2"/>
        <v>397.172205999195</v>
      </c>
      <c r="Q16" s="54">
        <f t="shared" si="3"/>
        <v>1.7467336683417E-4</v>
      </c>
      <c r="R16" s="47">
        <f t="shared" si="4"/>
        <v>397.13435550247601</v>
      </c>
      <c r="S16" s="48">
        <f t="shared" si="4"/>
        <v>1.2234025557861701</v>
      </c>
      <c r="T16" s="47">
        <f t="shared" si="4"/>
        <v>396.74991027069899</v>
      </c>
      <c r="U16" s="48">
        <f t="shared" si="4"/>
        <v>0.74563348886412095</v>
      </c>
      <c r="V16" s="35">
        <f t="shared" si="5"/>
        <v>0.72098662556164717</v>
      </c>
      <c r="W16" s="35"/>
      <c r="X16" s="35">
        <f t="shared" si="6"/>
        <v>2.4646863302473787E-2</v>
      </c>
    </row>
    <row r="17" spans="2:24" x14ac:dyDescent="0.6">
      <c r="B17" s="2">
        <v>414.94845360824701</v>
      </c>
      <c r="C17" s="1">
        <v>6.7261146496815298</v>
      </c>
      <c r="D17" s="2"/>
      <c r="E17" s="1"/>
      <c r="F17" s="2">
        <v>415.35475116857299</v>
      </c>
      <c r="G17" s="1">
        <v>165.02512562813999</v>
      </c>
      <c r="H17" s="2">
        <v>414.97651149356301</v>
      </c>
      <c r="I17" s="1">
        <v>1.2737957955807</v>
      </c>
      <c r="J17" s="2">
        <v>414.78361070706598</v>
      </c>
      <c r="K17" s="1">
        <v>0.67472353930143303</v>
      </c>
      <c r="N17" s="47">
        <f t="shared" si="0"/>
        <v>414.94845360824701</v>
      </c>
      <c r="O17" s="48">
        <f t="shared" si="1"/>
        <v>67261.146496815301</v>
      </c>
      <c r="P17" s="47">
        <f t="shared" si="2"/>
        <v>415.35475116857299</v>
      </c>
      <c r="Q17" s="54">
        <f t="shared" si="3"/>
        <v>1.6502512562813998E-4</v>
      </c>
      <c r="R17" s="47">
        <f t="shared" si="4"/>
        <v>414.97651149356301</v>
      </c>
      <c r="S17" s="48">
        <f t="shared" si="4"/>
        <v>1.2737957955807</v>
      </c>
      <c r="T17" s="47">
        <f t="shared" si="4"/>
        <v>414.78361070706598</v>
      </c>
      <c r="U17" s="48">
        <f t="shared" si="4"/>
        <v>0.67472353930143303</v>
      </c>
      <c r="V17" s="35">
        <f t="shared" si="5"/>
        <v>0.59646667811148335</v>
      </c>
      <c r="W17" s="35"/>
      <c r="X17" s="35">
        <f t="shared" si="6"/>
        <v>7.8256861189949678E-2</v>
      </c>
    </row>
    <row r="18" spans="2:24" x14ac:dyDescent="0.6">
      <c r="B18" s="2">
        <v>433.247422680412</v>
      </c>
      <c r="C18" s="1">
        <v>6.3439490445859796</v>
      </c>
      <c r="D18" s="2"/>
      <c r="E18" s="1"/>
      <c r="F18" s="2">
        <v>433.279333010019</v>
      </c>
      <c r="G18" s="1">
        <v>155.07537688442201</v>
      </c>
      <c r="H18" s="2">
        <v>433.07013541898601</v>
      </c>
      <c r="I18" s="1">
        <v>1.31684866301584</v>
      </c>
      <c r="J18" s="2">
        <v>432.57173621474499</v>
      </c>
      <c r="K18" s="1">
        <v>0.58062376031886898</v>
      </c>
      <c r="N18" s="47">
        <f t="shared" si="0"/>
        <v>433.247422680412</v>
      </c>
      <c r="O18" s="48">
        <f t="shared" si="1"/>
        <v>63439.490445859796</v>
      </c>
      <c r="P18" s="47">
        <f t="shared" si="2"/>
        <v>433.279333010019</v>
      </c>
      <c r="Q18" s="54">
        <f t="shared" si="3"/>
        <v>1.5507537688442202E-4</v>
      </c>
      <c r="R18" s="47">
        <f t="shared" si="4"/>
        <v>433.07013541898601</v>
      </c>
      <c r="S18" s="48">
        <f t="shared" si="4"/>
        <v>1.31684866301584</v>
      </c>
      <c r="T18" s="47">
        <f t="shared" si="4"/>
        <v>432.57173621474499</v>
      </c>
      <c r="U18" s="48">
        <f t="shared" si="4"/>
        <v>0.58062376031886898</v>
      </c>
      <c r="V18" s="35">
        <f t="shared" si="5"/>
        <v>0.50114990132899195</v>
      </c>
      <c r="W18" s="35"/>
      <c r="X18" s="35">
        <f t="shared" si="6"/>
        <v>7.9473858989877022E-2</v>
      </c>
    </row>
    <row r="19" spans="2:24" x14ac:dyDescent="0.6">
      <c r="B19" s="2">
        <v>451.03092783505099</v>
      </c>
      <c r="C19" s="1">
        <v>6.0127388535031798</v>
      </c>
      <c r="D19" s="2"/>
      <c r="E19" s="1"/>
      <c r="F19" s="2">
        <v>451.20391485146399</v>
      </c>
      <c r="G19" s="1">
        <v>145.12562814070299</v>
      </c>
      <c r="H19" s="2">
        <v>451.41678435573601</v>
      </c>
      <c r="I19" s="1">
        <v>1.3562308771481799</v>
      </c>
      <c r="J19" s="2">
        <v>450.61393732172201</v>
      </c>
      <c r="K19" s="1">
        <v>0.49667038177456202</v>
      </c>
      <c r="N19" s="47">
        <f t="shared" si="0"/>
        <v>451.03092783505099</v>
      </c>
      <c r="O19" s="48">
        <f t="shared" si="1"/>
        <v>60127.388535031801</v>
      </c>
      <c r="P19" s="47">
        <f t="shared" si="2"/>
        <v>451.20391485146399</v>
      </c>
      <c r="Q19" s="54">
        <f t="shared" si="3"/>
        <v>1.4512562814070299E-4</v>
      </c>
      <c r="R19" s="47">
        <f t="shared" si="4"/>
        <v>451.41678435573601</v>
      </c>
      <c r="S19" s="48">
        <f t="shared" si="4"/>
        <v>1.3562308771481799</v>
      </c>
      <c r="T19" s="47">
        <f t="shared" si="4"/>
        <v>450.61393732172201</v>
      </c>
      <c r="U19" s="48">
        <f t="shared" si="4"/>
        <v>0.49667038177456202</v>
      </c>
      <c r="V19" s="35">
        <f t="shared" si="5"/>
        <v>0.4207572028880559</v>
      </c>
      <c r="W19" s="35"/>
      <c r="X19" s="35">
        <f t="shared" si="6"/>
        <v>7.5913178886506116E-2</v>
      </c>
    </row>
    <row r="20" spans="2:24" x14ac:dyDescent="0.6">
      <c r="B20" s="2">
        <v>469.32989690721598</v>
      </c>
      <c r="C20" s="1">
        <v>5.7070063694267503</v>
      </c>
      <c r="D20" s="2"/>
      <c r="E20" s="1"/>
      <c r="F20" s="2">
        <v>469.64055389885698</v>
      </c>
      <c r="G20" s="1">
        <v>134.87437185929599</v>
      </c>
      <c r="H20" s="2">
        <v>469.26244377005702</v>
      </c>
      <c r="I20" s="1">
        <v>1.4148809848200501</v>
      </c>
      <c r="J20" s="2">
        <v>468.66558361826299</v>
      </c>
      <c r="K20" s="1">
        <v>0.39822430436178802</v>
      </c>
      <c r="N20" s="47">
        <f t="shared" si="0"/>
        <v>469.32989690721598</v>
      </c>
      <c r="O20" s="48">
        <f t="shared" si="1"/>
        <v>57070.063694267505</v>
      </c>
      <c r="P20" s="47">
        <f t="shared" si="2"/>
        <v>469.64055389885698</v>
      </c>
      <c r="Q20" s="54">
        <f t="shared" si="3"/>
        <v>1.3487437185929598E-4</v>
      </c>
      <c r="R20" s="47">
        <f t="shared" si="4"/>
        <v>469.26244377005702</v>
      </c>
      <c r="S20" s="48">
        <f t="shared" si="4"/>
        <v>1.4148809848200501</v>
      </c>
      <c r="T20" s="47">
        <f t="shared" si="4"/>
        <v>468.66558361826299</v>
      </c>
      <c r="U20" s="48">
        <f t="shared" si="4"/>
        <v>0.39822430436178802</v>
      </c>
      <c r="V20" s="35">
        <f t="shared" si="5"/>
        <v>0.34388274106745498</v>
      </c>
      <c r="W20" s="35"/>
      <c r="X20" s="35">
        <f t="shared" si="6"/>
        <v>5.434156329433304E-2</v>
      </c>
    </row>
    <row r="21" spans="2:24" x14ac:dyDescent="0.6">
      <c r="B21" s="2">
        <v>487.11340206185503</v>
      </c>
      <c r="C21" s="1">
        <v>5.5031847133757896</v>
      </c>
      <c r="D21" s="2"/>
      <c r="E21" s="1"/>
      <c r="F21" s="2">
        <v>487.30588259573</v>
      </c>
      <c r="G21" s="1">
        <v>124.321608040201</v>
      </c>
      <c r="H21" s="2">
        <v>487.11082806911497</v>
      </c>
      <c r="I21" s="1">
        <v>1.4799531008409701</v>
      </c>
      <c r="J21" s="2">
        <v>486.722897028543</v>
      </c>
      <c r="K21" s="1">
        <v>0.29108260762793498</v>
      </c>
      <c r="N21" s="47">
        <f t="shared" si="0"/>
        <v>487.11340206185503</v>
      </c>
      <c r="O21" s="48">
        <f t="shared" si="1"/>
        <v>55031.847133757896</v>
      </c>
      <c r="P21" s="47">
        <f t="shared" si="2"/>
        <v>487.30588259573</v>
      </c>
      <c r="Q21" s="54">
        <f t="shared" si="3"/>
        <v>1.24321608040201E-4</v>
      </c>
      <c r="R21" s="47">
        <f t="shared" si="4"/>
        <v>487.11082806911497</v>
      </c>
      <c r="S21" s="48">
        <f t="shared" si="4"/>
        <v>1.4799531008409701</v>
      </c>
      <c r="T21" s="47">
        <f t="shared" si="4"/>
        <v>486.722897028543</v>
      </c>
      <c r="U21" s="48">
        <f t="shared" si="4"/>
        <v>0.29108260762793498</v>
      </c>
      <c r="V21" s="35">
        <f t="shared" si="5"/>
        <v>0.27973135704161628</v>
      </c>
      <c r="W21" s="35"/>
      <c r="X21" s="35">
        <f t="shared" si="6"/>
        <v>1.1351250586318695E-2</v>
      </c>
    </row>
    <row r="22" spans="2:24" x14ac:dyDescent="0.6">
      <c r="B22" s="2">
        <v>505.41237113402002</v>
      </c>
      <c r="C22" s="1">
        <v>5.3503184713375802</v>
      </c>
      <c r="D22" s="1"/>
      <c r="E22" s="1"/>
      <c r="F22" s="2">
        <v>504.946704776449</v>
      </c>
      <c r="G22" s="1">
        <v>108.040201005025</v>
      </c>
      <c r="H22" s="2">
        <v>505.209512494764</v>
      </c>
      <c r="I22" s="1">
        <v>1.5349325552100499</v>
      </c>
      <c r="J22" s="2">
        <v>505.01634017794697</v>
      </c>
      <c r="K22" s="1">
        <v>0.221623439182424</v>
      </c>
      <c r="N22" s="47">
        <f>B22</f>
        <v>505.41237113402002</v>
      </c>
      <c r="O22" s="48">
        <f>C22*10000</f>
        <v>53503.184713375806</v>
      </c>
      <c r="P22" s="47">
        <f>F22</f>
        <v>504.946704776449</v>
      </c>
      <c r="Q22" s="54">
        <f>G22*0.000001</f>
        <v>1.0804020100502499E-4</v>
      </c>
      <c r="R22" s="47">
        <f t="shared" ref="R22:U23" si="7">H22</f>
        <v>505.209512494764</v>
      </c>
      <c r="S22" s="48">
        <f t="shared" si="7"/>
        <v>1.5349325552100499</v>
      </c>
      <c r="T22" s="47">
        <f t="shared" si="7"/>
        <v>505.01634017794697</v>
      </c>
      <c r="U22" s="48">
        <f t="shared" si="7"/>
        <v>0.221623439182424</v>
      </c>
      <c r="V22" s="35">
        <f>((O22*(Q22)^2)/S22)*T22</f>
        <v>0.20547856948244506</v>
      </c>
      <c r="W22" s="35"/>
      <c r="X22" s="35">
        <f>U22-V22</f>
        <v>1.6144869699978942E-2</v>
      </c>
    </row>
    <row r="23" spans="2:24" x14ac:dyDescent="0.6">
      <c r="B23" s="2">
        <v>523.19587628865895</v>
      </c>
      <c r="C23" s="1">
        <v>5.1974522292993601</v>
      </c>
      <c r="D23" s="1"/>
      <c r="E23" s="1"/>
      <c r="F23" s="71">
        <v>523.09635962151594</v>
      </c>
      <c r="G23" s="71">
        <v>90.7035175879397</v>
      </c>
      <c r="H23" s="71">
        <v>523.05283629359599</v>
      </c>
      <c r="I23" s="71">
        <v>1.5880780842970299</v>
      </c>
      <c r="J23" s="71">
        <v>523.05098513327096</v>
      </c>
      <c r="K23" s="71">
        <v>0.149264219732889</v>
      </c>
      <c r="N23" s="47">
        <f>B23</f>
        <v>523.19587628865895</v>
      </c>
      <c r="O23" s="48">
        <f>C23*10000</f>
        <v>51974.522292993599</v>
      </c>
      <c r="P23" s="47">
        <f>F23</f>
        <v>523.09635962151594</v>
      </c>
      <c r="Q23" s="54">
        <f>G23*0.000001</f>
        <v>9.07035175879397E-5</v>
      </c>
      <c r="R23" s="47">
        <f t="shared" si="7"/>
        <v>523.05283629359599</v>
      </c>
      <c r="S23" s="48">
        <f t="shared" si="7"/>
        <v>1.5880780842970299</v>
      </c>
      <c r="T23" s="47">
        <f t="shared" si="7"/>
        <v>523.05098513327096</v>
      </c>
      <c r="U23" s="48">
        <f t="shared" si="7"/>
        <v>0.149264219732889</v>
      </c>
      <c r="V23" s="35">
        <f>((O23*(Q23)^2)/S23)*T23</f>
        <v>0.14083511020064582</v>
      </c>
      <c r="W23" s="35"/>
      <c r="X23" s="35">
        <f>U23-V23</f>
        <v>8.4291095322431842E-3</v>
      </c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10.25" style="20" bestFit="1" customWidth="1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C5" s="13"/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59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2" t="s">
        <v>4</v>
      </c>
      <c r="C8" s="1" t="s">
        <v>48</v>
      </c>
      <c r="D8" s="2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1" t="s">
        <v>14</v>
      </c>
      <c r="J8" s="2" t="s">
        <v>4</v>
      </c>
      <c r="K8" s="1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71">
        <v>300.508474576271</v>
      </c>
      <c r="C9" s="71">
        <v>11.0455645402218</v>
      </c>
      <c r="D9" s="2"/>
      <c r="E9" s="1"/>
      <c r="F9" s="71">
        <v>300.504201680672</v>
      </c>
      <c r="G9" s="71">
        <v>-136.60127075220299</v>
      </c>
      <c r="H9" s="71">
        <v>299.83851254791603</v>
      </c>
      <c r="I9" s="71">
        <v>1.5407788957592401</v>
      </c>
      <c r="J9" s="71">
        <v>299.73431188272298</v>
      </c>
      <c r="K9" s="72">
        <v>0.27939926833005102</v>
      </c>
      <c r="N9" s="47">
        <f>B9</f>
        <v>300.508474576271</v>
      </c>
      <c r="O9" s="48">
        <f>C9*10000</f>
        <v>110455.645402218</v>
      </c>
      <c r="P9" s="47">
        <f>F9</f>
        <v>300.504201680672</v>
      </c>
      <c r="Q9" s="54">
        <f>G9*0.000001</f>
        <v>-1.3660127075220299E-4</v>
      </c>
      <c r="R9" s="47"/>
      <c r="S9" s="48"/>
      <c r="T9" s="47">
        <f>J9</f>
        <v>299.73431188272298</v>
      </c>
      <c r="U9" s="54">
        <f>K9</f>
        <v>0.27939926833005102</v>
      </c>
      <c r="V9" s="35"/>
      <c r="W9" s="35"/>
      <c r="X9" s="35"/>
    </row>
    <row r="10" spans="1:24" x14ac:dyDescent="0.6">
      <c r="B10" s="2">
        <v>327.45762711864398</v>
      </c>
      <c r="C10" s="1">
        <v>10.7306658168854</v>
      </c>
      <c r="D10" s="2"/>
      <c r="E10" s="1"/>
      <c r="F10" s="2">
        <v>328.23529411764702</v>
      </c>
      <c r="G10" s="1">
        <v>-144.220045091207</v>
      </c>
      <c r="H10" s="73">
        <v>327.88611117527302</v>
      </c>
      <c r="I10" s="73">
        <v>1.4686373893665301</v>
      </c>
      <c r="J10" s="2">
        <v>327.762166161572</v>
      </c>
      <c r="K10" s="65">
        <v>0.33919591042087799</v>
      </c>
      <c r="N10" s="47">
        <f t="shared" ref="N10:N21" si="0">B10</f>
        <v>327.45762711864398</v>
      </c>
      <c r="O10" s="48">
        <f t="shared" ref="O10:O21" si="1">C10*10000</f>
        <v>107306.658168854</v>
      </c>
      <c r="P10" s="47">
        <f t="shared" ref="P10:P21" si="2">F10</f>
        <v>328.23529411764702</v>
      </c>
      <c r="Q10" s="54">
        <f t="shared" ref="Q10:Q21" si="3">G10*0.000001</f>
        <v>-1.44220045091207E-4</v>
      </c>
      <c r="R10" s="47"/>
      <c r="S10" s="48"/>
      <c r="T10" s="47">
        <f t="shared" ref="T10:T29" si="4">J10</f>
        <v>327.762166161572</v>
      </c>
      <c r="U10" s="54">
        <f t="shared" ref="U10:U29" si="5">K10</f>
        <v>0.33919591042087799</v>
      </c>
      <c r="V10" s="35"/>
      <c r="W10" s="35"/>
      <c r="X10" s="35"/>
    </row>
    <row r="11" spans="1:24" x14ac:dyDescent="0.6">
      <c r="B11" s="2">
        <v>354.91525423728802</v>
      </c>
      <c r="C11" s="1">
        <v>10.4863171941285</v>
      </c>
      <c r="D11" s="2"/>
      <c r="E11" s="1"/>
      <c r="F11" s="2">
        <v>355.46218487394901</v>
      </c>
      <c r="G11" s="1">
        <v>-152.03377741340401</v>
      </c>
      <c r="H11" s="73">
        <v>355.42333714623101</v>
      </c>
      <c r="I11" s="73">
        <v>1.40074758245852</v>
      </c>
      <c r="J11" s="2">
        <v>354.76538356619898</v>
      </c>
      <c r="K11" s="65">
        <v>0.40250217669941302</v>
      </c>
      <c r="N11" s="47">
        <f t="shared" si="0"/>
        <v>354.91525423728802</v>
      </c>
      <c r="O11" s="48">
        <f t="shared" si="1"/>
        <v>104863.17194128499</v>
      </c>
      <c r="P11" s="47">
        <f t="shared" si="2"/>
        <v>355.46218487394901</v>
      </c>
      <c r="Q11" s="54">
        <f t="shared" si="3"/>
        <v>-1.5203377741340401E-4</v>
      </c>
      <c r="R11" s="47"/>
      <c r="S11" s="48"/>
      <c r="T11" s="47">
        <f t="shared" si="4"/>
        <v>354.76538356619898</v>
      </c>
      <c r="U11" s="54">
        <f t="shared" si="5"/>
        <v>0.40250217669941302</v>
      </c>
      <c r="V11" s="35"/>
      <c r="W11" s="35"/>
      <c r="X11" s="35"/>
    </row>
    <row r="12" spans="1:24" x14ac:dyDescent="0.6">
      <c r="B12" s="2">
        <v>382.88135593220301</v>
      </c>
      <c r="C12" s="1">
        <v>10.2596397060288</v>
      </c>
      <c r="D12" s="2"/>
      <c r="E12" s="1"/>
      <c r="F12" s="2">
        <v>383.69747899159597</v>
      </c>
      <c r="G12" s="1">
        <v>-159.26247181799499</v>
      </c>
      <c r="H12" s="73">
        <v>382.960563117189</v>
      </c>
      <c r="I12" s="73">
        <v>1.33285777555051</v>
      </c>
      <c r="J12" s="2">
        <v>382.27587469685</v>
      </c>
      <c r="K12" s="65">
        <v>0.46932255135328999</v>
      </c>
      <c r="N12" s="47">
        <f t="shared" si="0"/>
        <v>382.88135593220301</v>
      </c>
      <c r="O12" s="48">
        <f t="shared" si="1"/>
        <v>102596.397060288</v>
      </c>
      <c r="P12" s="47">
        <f t="shared" si="2"/>
        <v>383.69747899159597</v>
      </c>
      <c r="Q12" s="54">
        <f t="shared" si="3"/>
        <v>-1.5926247181799499E-4</v>
      </c>
      <c r="R12" s="47"/>
      <c r="S12" s="48"/>
      <c r="T12" s="47">
        <f t="shared" si="4"/>
        <v>382.27587469685</v>
      </c>
      <c r="U12" s="54">
        <f t="shared" si="5"/>
        <v>0.46932255135328999</v>
      </c>
      <c r="V12" s="35"/>
      <c r="W12" s="35"/>
      <c r="X12" s="35"/>
    </row>
    <row r="13" spans="1:24" x14ac:dyDescent="0.6">
      <c r="B13" s="2">
        <v>410.33898305084699</v>
      </c>
      <c r="C13" s="1">
        <v>10.0505437272202</v>
      </c>
      <c r="D13" s="2"/>
      <c r="E13" s="1"/>
      <c r="F13" s="2">
        <v>409.91596638655398</v>
      </c>
      <c r="G13" s="1">
        <v>-165.51490059438399</v>
      </c>
      <c r="H13" s="73">
        <v>410.49598139278902</v>
      </c>
      <c r="I13" s="73">
        <v>1.2777339132687799</v>
      </c>
      <c r="J13" s="2">
        <v>409.274047390389</v>
      </c>
      <c r="K13" s="65">
        <v>0.53789773810102104</v>
      </c>
      <c r="N13" s="47">
        <f t="shared" si="0"/>
        <v>410.33898305084699</v>
      </c>
      <c r="O13" s="48">
        <f t="shared" si="1"/>
        <v>100505.43727220201</v>
      </c>
      <c r="P13" s="47">
        <f t="shared" si="2"/>
        <v>409.91596638655398</v>
      </c>
      <c r="Q13" s="54">
        <f t="shared" si="3"/>
        <v>-1.6551490059438397E-4</v>
      </c>
      <c r="R13" s="47"/>
      <c r="S13" s="48"/>
      <c r="T13" s="47">
        <f t="shared" si="4"/>
        <v>409.274047390389</v>
      </c>
      <c r="U13" s="54">
        <f t="shared" si="5"/>
        <v>0.53789773810102104</v>
      </c>
      <c r="V13" s="35"/>
      <c r="W13" s="35"/>
      <c r="X13" s="35"/>
    </row>
    <row r="14" spans="1:24" x14ac:dyDescent="0.6">
      <c r="B14" s="2">
        <v>438.30508474576197</v>
      </c>
      <c r="C14" s="1">
        <v>9.8238662391204699</v>
      </c>
      <c r="D14" s="2"/>
      <c r="E14" s="1"/>
      <c r="F14" s="2">
        <v>437.64705882352899</v>
      </c>
      <c r="G14" s="1">
        <v>-171.96294322607</v>
      </c>
      <c r="H14" s="73">
        <v>438.03019453814801</v>
      </c>
      <c r="I14" s="73">
        <v>1.2311206807379</v>
      </c>
      <c r="J14" s="2">
        <v>436.78117538031501</v>
      </c>
      <c r="K14" s="65">
        <v>0.60823072640102804</v>
      </c>
      <c r="N14" s="47">
        <f t="shared" si="0"/>
        <v>438.30508474576197</v>
      </c>
      <c r="O14" s="48">
        <f t="shared" si="1"/>
        <v>98238.662391204693</v>
      </c>
      <c r="P14" s="47">
        <f t="shared" si="2"/>
        <v>437.64705882352899</v>
      </c>
      <c r="Q14" s="54">
        <f t="shared" si="3"/>
        <v>-1.7196294322606998E-4</v>
      </c>
      <c r="R14" s="47"/>
      <c r="S14" s="48"/>
      <c r="T14" s="47">
        <f t="shared" si="4"/>
        <v>436.78117538031501</v>
      </c>
      <c r="U14" s="54">
        <f t="shared" si="5"/>
        <v>0.60823072640102804</v>
      </c>
      <c r="V14" s="35"/>
      <c r="W14" s="35"/>
      <c r="X14" s="35"/>
    </row>
    <row r="15" spans="1:24" x14ac:dyDescent="0.6">
      <c r="B15" s="2">
        <v>465.25423728813502</v>
      </c>
      <c r="C15" s="1">
        <v>9.6147254476289099</v>
      </c>
      <c r="D15" s="2"/>
      <c r="E15" s="1"/>
      <c r="F15" s="2">
        <v>465.88235294117601</v>
      </c>
      <c r="G15" s="1">
        <v>-177.63066202090499</v>
      </c>
      <c r="H15" s="73">
        <v>465.05463759222999</v>
      </c>
      <c r="I15" s="73">
        <v>1.18450383281629</v>
      </c>
      <c r="J15" s="2">
        <v>464.79557709626403</v>
      </c>
      <c r="K15" s="65">
        <v>0.68207782307637599</v>
      </c>
      <c r="N15" s="47">
        <f t="shared" si="0"/>
        <v>465.25423728813502</v>
      </c>
      <c r="O15" s="48">
        <f t="shared" si="1"/>
        <v>96147.254476289105</v>
      </c>
      <c r="P15" s="47">
        <f t="shared" si="2"/>
        <v>465.88235294117601</v>
      </c>
      <c r="Q15" s="54">
        <f t="shared" si="3"/>
        <v>-1.7763066202090499E-4</v>
      </c>
      <c r="R15" s="47"/>
      <c r="S15" s="48"/>
      <c r="T15" s="47">
        <f t="shared" si="4"/>
        <v>464.79557709626403</v>
      </c>
      <c r="U15" s="54">
        <f t="shared" si="5"/>
        <v>0.68207782307637599</v>
      </c>
      <c r="V15" s="35"/>
      <c r="W15" s="35"/>
      <c r="X15" s="35"/>
    </row>
    <row r="16" spans="1:24" x14ac:dyDescent="0.6">
      <c r="B16" s="2">
        <v>493.22033898305</v>
      </c>
      <c r="C16" s="1">
        <v>9.4233006034774593</v>
      </c>
      <c r="D16" s="2"/>
      <c r="E16" s="1"/>
      <c r="F16" s="2">
        <v>493.61344537815103</v>
      </c>
      <c r="G16" s="1">
        <v>-182.712850994056</v>
      </c>
      <c r="H16" s="73">
        <v>492.58885073758898</v>
      </c>
      <c r="I16" s="73">
        <v>1.1378906002854099</v>
      </c>
      <c r="J16" s="2">
        <v>491.79206821944098</v>
      </c>
      <c r="K16" s="65">
        <v>0.75240931664717203</v>
      </c>
      <c r="N16" s="47">
        <f t="shared" si="0"/>
        <v>493.22033898305</v>
      </c>
      <c r="O16" s="48">
        <f t="shared" si="1"/>
        <v>94233.006034774589</v>
      </c>
      <c r="P16" s="47">
        <f t="shared" si="2"/>
        <v>493.61344537815103</v>
      </c>
      <c r="Q16" s="54">
        <f t="shared" si="3"/>
        <v>-1.8271285099405598E-4</v>
      </c>
      <c r="R16" s="47"/>
      <c r="S16" s="48"/>
      <c r="T16" s="47">
        <f t="shared" si="4"/>
        <v>491.79206821944098</v>
      </c>
      <c r="U16" s="54">
        <f t="shared" si="5"/>
        <v>0.75240931664717203</v>
      </c>
      <c r="V16" s="35"/>
      <c r="W16" s="35"/>
      <c r="X16" s="35"/>
    </row>
    <row r="17" spans="2:24" x14ac:dyDescent="0.6">
      <c r="B17" s="2">
        <v>520.67796610169398</v>
      </c>
      <c r="C17" s="1">
        <v>9.2494572686171797</v>
      </c>
      <c r="D17" s="2"/>
      <c r="E17" s="1"/>
      <c r="F17" s="2">
        <v>520.84033613445297</v>
      </c>
      <c r="G17" s="1">
        <v>-187.014388194302</v>
      </c>
      <c r="H17" s="73">
        <v>520.63343653934703</v>
      </c>
      <c r="I17" s="73">
        <v>1.0870256682698201</v>
      </c>
      <c r="J17" s="2">
        <v>519.29919620936596</v>
      </c>
      <c r="K17" s="65">
        <v>0.82274230494717904</v>
      </c>
      <c r="N17" s="47">
        <f t="shared" si="0"/>
        <v>520.67796610169398</v>
      </c>
      <c r="O17" s="48">
        <f t="shared" si="1"/>
        <v>92494.572686171799</v>
      </c>
      <c r="P17" s="47">
        <f t="shared" si="2"/>
        <v>520.84033613445297</v>
      </c>
      <c r="Q17" s="54">
        <f t="shared" si="3"/>
        <v>-1.87014388194302E-4</v>
      </c>
      <c r="R17" s="47"/>
      <c r="S17" s="48"/>
      <c r="T17" s="47">
        <f t="shared" si="4"/>
        <v>519.29919620936596</v>
      </c>
      <c r="U17" s="54">
        <f t="shared" si="5"/>
        <v>0.82274230494717904</v>
      </c>
      <c r="V17" s="35"/>
      <c r="W17" s="35"/>
      <c r="X17" s="35"/>
    </row>
    <row r="18" spans="2:24" x14ac:dyDescent="0.6">
      <c r="B18" s="2">
        <v>548.13559322033802</v>
      </c>
      <c r="C18" s="1">
        <v>9.0756139337568893</v>
      </c>
      <c r="D18" s="2"/>
      <c r="E18" s="1"/>
      <c r="F18" s="2">
        <v>548.06722689075605</v>
      </c>
      <c r="G18" s="1">
        <v>-191.315925394548</v>
      </c>
      <c r="H18" s="73">
        <v>547.65727702830895</v>
      </c>
      <c r="I18" s="73">
        <v>1.0446641352236401</v>
      </c>
      <c r="J18" s="2">
        <v>546.80296105856701</v>
      </c>
      <c r="K18" s="65">
        <v>0.89658790689331702</v>
      </c>
      <c r="N18" s="47">
        <f t="shared" si="0"/>
        <v>548.13559322033802</v>
      </c>
      <c r="O18" s="48">
        <f t="shared" si="1"/>
        <v>90756.139337568893</v>
      </c>
      <c r="P18" s="47">
        <f t="shared" si="2"/>
        <v>548.06722689075605</v>
      </c>
      <c r="Q18" s="54">
        <f t="shared" si="3"/>
        <v>-1.91315925394548E-4</v>
      </c>
      <c r="R18" s="47"/>
      <c r="S18" s="48"/>
      <c r="T18" s="47">
        <f t="shared" si="4"/>
        <v>546.80296105856701</v>
      </c>
      <c r="U18" s="54">
        <f t="shared" si="5"/>
        <v>0.89658790689331702</v>
      </c>
      <c r="V18" s="35"/>
      <c r="W18" s="35"/>
      <c r="X18" s="35"/>
    </row>
    <row r="19" spans="2:24" x14ac:dyDescent="0.6">
      <c r="B19" s="2">
        <v>575.59322033898297</v>
      </c>
      <c r="C19" s="1">
        <v>8.91939692087076</v>
      </c>
      <c r="D19" s="2"/>
      <c r="E19" s="1"/>
      <c r="F19" s="2">
        <v>575.79831932773095</v>
      </c>
      <c r="G19" s="1">
        <v>-195.4225046116</v>
      </c>
      <c r="H19" s="73">
        <v>575.701260264947</v>
      </c>
      <c r="I19" s="73">
        <v>0.998054518083482</v>
      </c>
      <c r="J19" s="2">
        <v>574.30504433740498</v>
      </c>
      <c r="K19" s="65">
        <v>0.97218981566251905</v>
      </c>
      <c r="N19" s="47">
        <f t="shared" si="0"/>
        <v>575.59322033898297</v>
      </c>
      <c r="O19" s="48">
        <f t="shared" si="1"/>
        <v>89193.969208707596</v>
      </c>
      <c r="P19" s="47">
        <f t="shared" si="2"/>
        <v>575.79831932773095</v>
      </c>
      <c r="Q19" s="54">
        <f t="shared" si="3"/>
        <v>-1.9542250461159998E-4</v>
      </c>
      <c r="R19" s="47"/>
      <c r="S19" s="48"/>
      <c r="T19" s="47">
        <f t="shared" si="4"/>
        <v>574.30504433740498</v>
      </c>
      <c r="U19" s="54">
        <f t="shared" si="5"/>
        <v>0.97218981566251905</v>
      </c>
      <c r="V19" s="35"/>
      <c r="W19" s="35"/>
      <c r="X19" s="35"/>
    </row>
    <row r="20" spans="2:24" x14ac:dyDescent="0.6">
      <c r="B20" s="2">
        <v>603.05084745762701</v>
      </c>
      <c r="C20" s="1">
        <v>8.7808062299587704</v>
      </c>
      <c r="D20" s="2"/>
      <c r="E20" s="1"/>
      <c r="F20" s="2">
        <v>603.52941176470495</v>
      </c>
      <c r="G20" s="1">
        <v>-199.13883992621399</v>
      </c>
      <c r="H20" s="73">
        <v>603.23366571494796</v>
      </c>
      <c r="I20" s="73">
        <v>0.964207230178871</v>
      </c>
      <c r="J20" s="2">
        <v>601.30321703094398</v>
      </c>
      <c r="K20" s="65">
        <v>1.0407650024102499</v>
      </c>
      <c r="N20" s="47">
        <f t="shared" si="0"/>
        <v>603.05084745762701</v>
      </c>
      <c r="O20" s="48">
        <f t="shared" si="1"/>
        <v>87808.062299587706</v>
      </c>
      <c r="P20" s="47">
        <f t="shared" si="2"/>
        <v>603.52941176470495</v>
      </c>
      <c r="Q20" s="54">
        <f t="shared" si="3"/>
        <v>-1.9913883992621399E-4</v>
      </c>
      <c r="R20" s="47"/>
      <c r="S20" s="48"/>
      <c r="T20" s="47">
        <f t="shared" si="4"/>
        <v>601.30321703094398</v>
      </c>
      <c r="U20" s="54">
        <f t="shared" si="5"/>
        <v>1.0407650024102499</v>
      </c>
      <c r="V20" s="35"/>
      <c r="W20" s="35"/>
      <c r="X20" s="35"/>
    </row>
    <row r="21" spans="2:24" x14ac:dyDescent="0.6">
      <c r="B21" s="2">
        <v>630.50847457627106</v>
      </c>
      <c r="C21" s="1">
        <v>8.6422155390467807</v>
      </c>
      <c r="D21" s="2"/>
      <c r="E21" s="1"/>
      <c r="F21" s="2">
        <v>630.75630252100802</v>
      </c>
      <c r="G21" s="1">
        <v>-202.46476737036201</v>
      </c>
      <c r="H21" s="73">
        <v>630.25569850855004</v>
      </c>
      <c r="I21" s="73">
        <v>0.93461164175896805</v>
      </c>
      <c r="J21" s="2">
        <v>628.815389731957</v>
      </c>
      <c r="K21" s="65">
        <v>1.10582907024106</v>
      </c>
      <c r="N21" s="47">
        <f t="shared" si="0"/>
        <v>630.50847457627106</v>
      </c>
      <c r="O21" s="48">
        <f t="shared" si="1"/>
        <v>86422.1553904678</v>
      </c>
      <c r="P21" s="47">
        <f t="shared" si="2"/>
        <v>630.75630252100802</v>
      </c>
      <c r="Q21" s="54">
        <f t="shared" si="3"/>
        <v>-2.0246476737036202E-4</v>
      </c>
      <c r="R21" s="47"/>
      <c r="S21" s="48"/>
      <c r="T21" s="47">
        <f t="shared" si="4"/>
        <v>628.815389731957</v>
      </c>
      <c r="U21" s="54">
        <f t="shared" si="5"/>
        <v>1.10582907024106</v>
      </c>
      <c r="V21" s="35"/>
      <c r="W21" s="35"/>
      <c r="X21" s="35"/>
    </row>
    <row r="22" spans="2:24" x14ac:dyDescent="0.6">
      <c r="B22" s="2">
        <v>657.96610169491498</v>
      </c>
      <c r="C22" s="1">
        <v>8.5212511701089397</v>
      </c>
      <c r="D22" s="1"/>
      <c r="E22" s="1"/>
      <c r="F22" s="2">
        <v>657.98319327731099</v>
      </c>
      <c r="G22" s="1">
        <v>-205.790694814511</v>
      </c>
      <c r="H22" s="73">
        <v>658.29727148471</v>
      </c>
      <c r="I22" s="73">
        <v>0.90502328412050104</v>
      </c>
      <c r="J22" s="2">
        <v>656.32588086260796</v>
      </c>
      <c r="K22" s="65">
        <v>1.1726494448949301</v>
      </c>
      <c r="N22" s="47">
        <f t="shared" ref="N22:N29" si="6">B22</f>
        <v>657.96610169491498</v>
      </c>
      <c r="O22" s="48">
        <f t="shared" ref="O22:O29" si="7">C22*10000</f>
        <v>85212.511701089403</v>
      </c>
      <c r="P22" s="47">
        <f t="shared" ref="P22:P29" si="8">F22</f>
        <v>657.98319327731099</v>
      </c>
      <c r="Q22" s="54">
        <f t="shared" ref="Q22:Q29" si="9">G22*0.000001</f>
        <v>-2.0579069481451099E-4</v>
      </c>
      <c r="R22" s="47"/>
      <c r="S22" s="48"/>
      <c r="T22" s="47">
        <f t="shared" si="4"/>
        <v>656.32588086260796</v>
      </c>
      <c r="U22" s="54">
        <f t="shared" si="5"/>
        <v>1.1726494448949301</v>
      </c>
      <c r="V22" s="35"/>
      <c r="W22" s="35"/>
      <c r="X22" s="35"/>
    </row>
    <row r="23" spans="2:24" x14ac:dyDescent="0.6">
      <c r="B23" s="2">
        <v>684.91525423728797</v>
      </c>
      <c r="C23" s="1">
        <v>8.4178683104622607</v>
      </c>
      <c r="D23" s="1"/>
      <c r="E23" s="1"/>
      <c r="F23" s="2">
        <v>685.71428571428498</v>
      </c>
      <c r="G23" s="1">
        <v>-208.92166427546599</v>
      </c>
      <c r="H23" s="73">
        <v>685.31930427831196</v>
      </c>
      <c r="I23" s="73">
        <v>0.87542769570059698</v>
      </c>
      <c r="J23" s="2">
        <v>683.83132728217095</v>
      </c>
      <c r="K23" s="65">
        <v>1.2447387400180101</v>
      </c>
      <c r="N23" s="47">
        <f t="shared" si="6"/>
        <v>684.91525423728797</v>
      </c>
      <c r="O23" s="48">
        <f t="shared" si="7"/>
        <v>84178.6831046226</v>
      </c>
      <c r="P23" s="47">
        <f t="shared" si="8"/>
        <v>685.71428571428498</v>
      </c>
      <c r="Q23" s="54">
        <f t="shared" si="9"/>
        <v>-2.0892166427546597E-4</v>
      </c>
      <c r="R23" s="47"/>
      <c r="S23" s="48"/>
      <c r="T23" s="47">
        <f t="shared" si="4"/>
        <v>683.83132728217095</v>
      </c>
      <c r="U23" s="54">
        <f t="shared" si="5"/>
        <v>1.2447387400180101</v>
      </c>
      <c r="V23" s="35"/>
      <c r="W23" s="35"/>
      <c r="X23" s="35"/>
    </row>
    <row r="24" spans="2:24" x14ac:dyDescent="0.6">
      <c r="B24" s="2">
        <v>712.88135593220295</v>
      </c>
      <c r="C24" s="1">
        <v>8.3322013981556999</v>
      </c>
      <c r="D24" s="1"/>
      <c r="E24" s="1"/>
      <c r="F24" s="2">
        <v>713.44537815126</v>
      </c>
      <c r="G24" s="1">
        <v>-212.052633736421</v>
      </c>
      <c r="H24" s="73">
        <v>712.85050459807405</v>
      </c>
      <c r="I24" s="73">
        <v>0.85009103754683701</v>
      </c>
      <c r="J24" s="2">
        <v>711.34349998318396</v>
      </c>
      <c r="K24" s="65">
        <v>1.30980280784882</v>
      </c>
      <c r="N24" s="47">
        <f t="shared" si="6"/>
        <v>712.88135593220295</v>
      </c>
      <c r="O24" s="48">
        <f t="shared" si="7"/>
        <v>83322.013981557</v>
      </c>
      <c r="P24" s="47">
        <f t="shared" si="8"/>
        <v>713.44537815126</v>
      </c>
      <c r="Q24" s="54">
        <f t="shared" si="9"/>
        <v>-2.1205263373642099E-4</v>
      </c>
      <c r="R24" s="47"/>
      <c r="S24" s="48"/>
      <c r="T24" s="47">
        <f t="shared" si="4"/>
        <v>711.34349998318396</v>
      </c>
      <c r="U24" s="54">
        <f t="shared" si="5"/>
        <v>1.30980280784882</v>
      </c>
      <c r="V24" s="35"/>
      <c r="W24" s="35"/>
      <c r="X24" s="35"/>
    </row>
    <row r="25" spans="2:24" x14ac:dyDescent="0.6">
      <c r="B25" s="2">
        <v>740.33898305084699</v>
      </c>
      <c r="C25" s="1">
        <v>8.2288633511920093</v>
      </c>
      <c r="D25" s="1"/>
      <c r="E25" s="1"/>
      <c r="F25" s="2">
        <v>740.67226890756297</v>
      </c>
      <c r="G25" s="1">
        <v>-214.79319532691099</v>
      </c>
      <c r="H25" s="73">
        <v>740.37869209223595</v>
      </c>
      <c r="I25" s="73">
        <v>0.84603095377019999</v>
      </c>
      <c r="J25" s="2">
        <v>738.35512523962302</v>
      </c>
      <c r="K25" s="65">
        <v>1.36432754001203</v>
      </c>
      <c r="N25" s="47">
        <f t="shared" si="6"/>
        <v>740.33898305084699</v>
      </c>
      <c r="O25" s="48">
        <f t="shared" si="7"/>
        <v>82288.633511920096</v>
      </c>
      <c r="P25" s="47">
        <f t="shared" si="8"/>
        <v>740.67226890756297</v>
      </c>
      <c r="Q25" s="54">
        <f t="shared" si="9"/>
        <v>-2.1479319532691099E-4</v>
      </c>
      <c r="R25" s="47"/>
      <c r="S25" s="48"/>
      <c r="T25" s="47">
        <f t="shared" si="4"/>
        <v>738.35512523962302</v>
      </c>
      <c r="U25" s="54">
        <f t="shared" si="5"/>
        <v>1.36432754001203</v>
      </c>
      <c r="V25" s="35"/>
      <c r="W25" s="35"/>
      <c r="X25" s="35"/>
    </row>
    <row r="26" spans="2:24" x14ac:dyDescent="0.6">
      <c r="B26" s="2">
        <v>767.79661016949103</v>
      </c>
      <c r="C26" s="1">
        <v>8.1607779481766194</v>
      </c>
      <c r="D26" s="1"/>
      <c r="E26" s="1"/>
      <c r="F26" s="2">
        <v>767.89915966386502</v>
      </c>
      <c r="G26" s="1">
        <v>-217.33863496618099</v>
      </c>
      <c r="H26" s="73">
        <v>767.90687958639899</v>
      </c>
      <c r="I26" s="73">
        <v>0.84197086999356296</v>
      </c>
      <c r="J26" s="2">
        <v>765.88579521462395</v>
      </c>
      <c r="K26" s="65">
        <v>1.41007223278912</v>
      </c>
      <c r="N26" s="47">
        <f t="shared" si="6"/>
        <v>767.79661016949103</v>
      </c>
      <c r="O26" s="48">
        <f t="shared" si="7"/>
        <v>81607.779481766192</v>
      </c>
      <c r="P26" s="47">
        <f t="shared" si="8"/>
        <v>767.89915966386502</v>
      </c>
      <c r="Q26" s="54">
        <f t="shared" si="9"/>
        <v>-2.1733863496618098E-4</v>
      </c>
      <c r="R26" s="47"/>
      <c r="S26" s="48"/>
      <c r="T26" s="47">
        <f t="shared" si="4"/>
        <v>765.88579521462395</v>
      </c>
      <c r="U26" s="54">
        <f t="shared" si="5"/>
        <v>1.41007223278912</v>
      </c>
      <c r="V26" s="35"/>
      <c r="W26" s="35"/>
      <c r="X26" s="35"/>
    </row>
    <row r="27" spans="2:24" x14ac:dyDescent="0.6">
      <c r="B27" s="2">
        <v>795.25423728813496</v>
      </c>
      <c r="C27" s="1">
        <v>8.0926925451612206</v>
      </c>
      <c r="D27" s="1"/>
      <c r="E27" s="1"/>
      <c r="F27" s="2">
        <v>795.63025210084004</v>
      </c>
      <c r="G27" s="1">
        <v>-219.49399467103899</v>
      </c>
      <c r="H27" s="73">
        <v>795.43325938520195</v>
      </c>
      <c r="I27" s="73">
        <v>0.85067673084319895</v>
      </c>
      <c r="J27" s="2">
        <v>793.93550990818596</v>
      </c>
      <c r="K27" s="65">
        <v>1.4470368861801</v>
      </c>
      <c r="N27" s="47">
        <f t="shared" si="6"/>
        <v>795.25423728813496</v>
      </c>
      <c r="O27" s="48">
        <f t="shared" si="7"/>
        <v>80926.925451612202</v>
      </c>
      <c r="P27" s="47">
        <f t="shared" si="8"/>
        <v>795.63025210084004</v>
      </c>
      <c r="Q27" s="54">
        <f t="shared" si="9"/>
        <v>-2.1949399467103897E-4</v>
      </c>
      <c r="R27" s="47"/>
      <c r="S27" s="48"/>
      <c r="T27" s="47">
        <f t="shared" si="4"/>
        <v>793.93550990818596</v>
      </c>
      <c r="U27" s="54">
        <f t="shared" si="5"/>
        <v>1.4470368861801</v>
      </c>
      <c r="V27" s="35"/>
      <c r="W27" s="35"/>
      <c r="X27" s="35"/>
    </row>
    <row r="28" spans="2:24" x14ac:dyDescent="0.6">
      <c r="B28" s="2">
        <v>822.711864406779</v>
      </c>
      <c r="C28" s="1">
        <v>8.0774861080682694</v>
      </c>
      <c r="D28" s="1"/>
      <c r="E28" s="1"/>
      <c r="F28" s="2">
        <v>822.85714285714198</v>
      </c>
      <c r="G28" s="1">
        <v>-219.11260504201601</v>
      </c>
      <c r="H28" s="73">
        <v>822.95903661888599</v>
      </c>
      <c r="I28" s="73">
        <v>0.863637906568261</v>
      </c>
      <c r="J28" s="2">
        <v>820.98917442368804</v>
      </c>
      <c r="K28" s="65">
        <v>1.4576539477666799</v>
      </c>
      <c r="N28" s="47">
        <f t="shared" si="6"/>
        <v>822.711864406779</v>
      </c>
      <c r="O28" s="48">
        <f t="shared" si="7"/>
        <v>80774.861080682691</v>
      </c>
      <c r="P28" s="47">
        <f t="shared" si="8"/>
        <v>822.85714285714198</v>
      </c>
      <c r="Q28" s="54">
        <f t="shared" si="9"/>
        <v>-2.1911260504201601E-4</v>
      </c>
      <c r="R28" s="47"/>
      <c r="S28" s="48"/>
      <c r="T28" s="47">
        <f t="shared" si="4"/>
        <v>820.98917442368804</v>
      </c>
      <c r="U28" s="54">
        <f t="shared" si="5"/>
        <v>1.4576539477666799</v>
      </c>
      <c r="V28" s="35"/>
      <c r="W28" s="35"/>
      <c r="X28" s="35"/>
    </row>
    <row r="29" spans="2:24" x14ac:dyDescent="0.6">
      <c r="B29" s="71">
        <v>850.16949152542304</v>
      </c>
      <c r="C29" s="71">
        <v>8.0799059929494597</v>
      </c>
      <c r="D29" s="1"/>
      <c r="E29" s="1"/>
      <c r="F29" s="71">
        <v>850.588235294117</v>
      </c>
      <c r="G29" s="71">
        <v>-219.31674523467899</v>
      </c>
      <c r="H29" s="71">
        <v>850.48541641768998</v>
      </c>
      <c r="I29" s="71">
        <v>0.87234376741789799</v>
      </c>
      <c r="J29" s="71">
        <v>848.55179423557604</v>
      </c>
      <c r="K29" s="72">
        <v>1.4700288109055399</v>
      </c>
      <c r="N29" s="47">
        <f t="shared" si="6"/>
        <v>850.16949152542304</v>
      </c>
      <c r="O29" s="48">
        <f t="shared" si="7"/>
        <v>80799.059929494601</v>
      </c>
      <c r="P29" s="47">
        <f t="shared" si="8"/>
        <v>850.588235294117</v>
      </c>
      <c r="Q29" s="54">
        <f t="shared" si="9"/>
        <v>-2.1931674523467898E-4</v>
      </c>
      <c r="R29" s="47"/>
      <c r="S29" s="48"/>
      <c r="T29" s="47">
        <f t="shared" si="4"/>
        <v>848.55179423557604</v>
      </c>
      <c r="U29" s="54">
        <f t="shared" si="5"/>
        <v>1.4700288109055399</v>
      </c>
      <c r="V29" s="35"/>
      <c r="W29" s="35"/>
      <c r="X29" s="35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300</v>
      </c>
      <c r="C9" s="1">
        <v>13.6521739130434</v>
      </c>
      <c r="D9" s="2"/>
      <c r="E9" s="1"/>
      <c r="F9" s="2">
        <v>300.30120481927702</v>
      </c>
      <c r="G9" s="1">
        <v>154.56140350877101</v>
      </c>
      <c r="H9" s="2">
        <v>299.79069916605903</v>
      </c>
      <c r="I9" s="1">
        <v>1.01088139281828</v>
      </c>
      <c r="J9" s="2">
        <v>300</v>
      </c>
      <c r="K9" s="1">
        <v>0.96973467685579595</v>
      </c>
      <c r="N9" s="47">
        <f>B9</f>
        <v>300</v>
      </c>
      <c r="O9" s="48">
        <f>C9*10000</f>
        <v>136521.739130434</v>
      </c>
      <c r="P9" s="47">
        <f>F9</f>
        <v>300.30120481927702</v>
      </c>
      <c r="Q9" s="54">
        <f>G9*0.000001</f>
        <v>1.5456140350877099E-4</v>
      </c>
      <c r="R9" s="47">
        <f>H9</f>
        <v>299.79069916605903</v>
      </c>
      <c r="S9" s="48">
        <f>I9</f>
        <v>1.01088139281828</v>
      </c>
      <c r="T9" s="47">
        <f>J9</f>
        <v>300</v>
      </c>
      <c r="U9" s="48">
        <f>K9</f>
        <v>0.96973467685579595</v>
      </c>
      <c r="V9" s="35">
        <f>((O9*(Q9)^2)/S9)*T9</f>
        <v>0.967887697336696</v>
      </c>
      <c r="W9" s="35"/>
      <c r="X9" s="35">
        <f>U9-V9</f>
        <v>1.8469795190999561E-3</v>
      </c>
    </row>
    <row r="10" spans="1:24" x14ac:dyDescent="0.6">
      <c r="B10" s="2">
        <v>309.87654320987599</v>
      </c>
      <c r="C10" s="1">
        <v>12.869565217391299</v>
      </c>
      <c r="D10" s="2"/>
      <c r="E10" s="1"/>
      <c r="F10" s="2">
        <v>310.240963855421</v>
      </c>
      <c r="G10" s="1">
        <v>157.543859649122</v>
      </c>
      <c r="H10" s="2">
        <v>309.72438681044599</v>
      </c>
      <c r="I10" s="1">
        <v>0.98737758433079403</v>
      </c>
      <c r="J10" s="2">
        <v>310.18867924528303</v>
      </c>
      <c r="K10" s="1">
        <v>1.00780415229593</v>
      </c>
      <c r="N10" s="47">
        <f t="shared" ref="N10:N21" si="0">B10</f>
        <v>309.87654320987599</v>
      </c>
      <c r="O10" s="48">
        <f t="shared" ref="O10:O21" si="1">C10*10000</f>
        <v>128695.652173913</v>
      </c>
      <c r="P10" s="47">
        <f t="shared" ref="P10:P21" si="2">F10</f>
        <v>310.240963855421</v>
      </c>
      <c r="Q10" s="54">
        <f t="shared" ref="Q10:Q21" si="3">G10*0.000001</f>
        <v>1.5754385964912199E-4</v>
      </c>
      <c r="R10" s="47">
        <f t="shared" ref="R10:U21" si="4">H10</f>
        <v>309.72438681044599</v>
      </c>
      <c r="S10" s="48">
        <f t="shared" si="4"/>
        <v>0.98737758433079403</v>
      </c>
      <c r="T10" s="47">
        <f t="shared" si="4"/>
        <v>310.18867924528303</v>
      </c>
      <c r="U10" s="48">
        <f t="shared" si="4"/>
        <v>1.00780415229593</v>
      </c>
      <c r="V10" s="35">
        <f t="shared" ref="V10:V21" si="5">((O10*(Q10)^2)/S10)*T10</f>
        <v>1.0034818391179121</v>
      </c>
      <c r="W10" s="35"/>
      <c r="X10" s="35">
        <f t="shared" ref="X10:X21" si="6">U10-V10</f>
        <v>4.3223131780179003E-3</v>
      </c>
    </row>
    <row r="11" spans="1:24" x14ac:dyDescent="0.6">
      <c r="B11" s="2">
        <v>320.06172839506098</v>
      </c>
      <c r="C11" s="1">
        <v>12.1521739130434</v>
      </c>
      <c r="D11" s="2"/>
      <c r="E11" s="1"/>
      <c r="F11" s="2">
        <v>319.87951807228899</v>
      </c>
      <c r="G11" s="1">
        <v>160.70175438596399</v>
      </c>
      <c r="H11" s="2">
        <v>319.96864988584099</v>
      </c>
      <c r="I11" s="1">
        <v>0.96256800870511405</v>
      </c>
      <c r="J11" s="2">
        <v>320.09433962264097</v>
      </c>
      <c r="K11" s="1">
        <v>1.0458781362007099</v>
      </c>
      <c r="N11" s="47">
        <f t="shared" si="0"/>
        <v>320.06172839506098</v>
      </c>
      <c r="O11" s="48">
        <f t="shared" si="1"/>
        <v>121521.739130434</v>
      </c>
      <c r="P11" s="47">
        <f t="shared" si="2"/>
        <v>319.87951807228899</v>
      </c>
      <c r="Q11" s="54">
        <f t="shared" si="3"/>
        <v>1.6070175438596398E-4</v>
      </c>
      <c r="R11" s="47">
        <f t="shared" si="4"/>
        <v>319.96864988584099</v>
      </c>
      <c r="S11" s="48">
        <f t="shared" si="4"/>
        <v>0.96256800870511405</v>
      </c>
      <c r="T11" s="47">
        <f t="shared" si="4"/>
        <v>320.09433962264097</v>
      </c>
      <c r="U11" s="48">
        <f t="shared" si="4"/>
        <v>1.0458781362007099</v>
      </c>
      <c r="V11" s="35">
        <f t="shared" si="5"/>
        <v>1.0436185331314667</v>
      </c>
      <c r="W11" s="35"/>
      <c r="X11" s="35">
        <f t="shared" si="6"/>
        <v>2.2596030692432212E-3</v>
      </c>
    </row>
    <row r="12" spans="1:24" x14ac:dyDescent="0.6">
      <c r="B12" s="2">
        <v>330.24691358024597</v>
      </c>
      <c r="C12" s="1">
        <v>11.4565217391304</v>
      </c>
      <c r="D12" s="2"/>
      <c r="E12" s="1"/>
      <c r="F12" s="2">
        <v>330.12048192770999</v>
      </c>
      <c r="G12" s="1">
        <v>164.210526315789</v>
      </c>
      <c r="H12" s="2">
        <v>329.90166236624702</v>
      </c>
      <c r="I12" s="1">
        <v>0.94167573449401498</v>
      </c>
      <c r="J12" s="2">
        <v>330</v>
      </c>
      <c r="K12" s="1">
        <v>1.08395212010549</v>
      </c>
      <c r="N12" s="47">
        <f t="shared" si="0"/>
        <v>330.24691358024597</v>
      </c>
      <c r="O12" s="48">
        <f t="shared" si="1"/>
        <v>114565.217391304</v>
      </c>
      <c r="P12" s="47">
        <f t="shared" si="2"/>
        <v>330.12048192770999</v>
      </c>
      <c r="Q12" s="54">
        <f t="shared" si="3"/>
        <v>1.6421052631578899E-4</v>
      </c>
      <c r="R12" s="47">
        <f t="shared" si="4"/>
        <v>329.90166236624702</v>
      </c>
      <c r="S12" s="48">
        <f t="shared" si="4"/>
        <v>0.94167573449401498</v>
      </c>
      <c r="T12" s="47">
        <f t="shared" si="4"/>
        <v>330</v>
      </c>
      <c r="U12" s="48">
        <f t="shared" si="4"/>
        <v>1.08395212010549</v>
      </c>
      <c r="V12" s="35">
        <f t="shared" si="5"/>
        <v>1.0825982732746828</v>
      </c>
      <c r="W12" s="35"/>
      <c r="X12" s="35">
        <f t="shared" si="6"/>
        <v>1.3538468308071927E-3</v>
      </c>
    </row>
    <row r="13" spans="1:24" x14ac:dyDescent="0.6">
      <c r="B13" s="2">
        <v>340.12345679012299</v>
      </c>
      <c r="C13" s="1">
        <v>10.8043478260869</v>
      </c>
      <c r="D13" s="2"/>
      <c r="E13" s="1"/>
      <c r="F13" s="2">
        <v>340.36144578313201</v>
      </c>
      <c r="G13" s="1">
        <v>168.07017543859601</v>
      </c>
      <c r="H13" s="2">
        <v>340.14457511367999</v>
      </c>
      <c r="I13" s="1">
        <v>0.92208922742110899</v>
      </c>
      <c r="J13" s="2">
        <v>340.18867924528303</v>
      </c>
      <c r="K13" s="1">
        <v>1.12441108180609</v>
      </c>
      <c r="N13" s="47">
        <f t="shared" si="0"/>
        <v>340.12345679012299</v>
      </c>
      <c r="O13" s="48">
        <f t="shared" si="1"/>
        <v>108043.478260869</v>
      </c>
      <c r="P13" s="47">
        <f t="shared" si="2"/>
        <v>340.36144578313201</v>
      </c>
      <c r="Q13" s="54">
        <f t="shared" si="3"/>
        <v>1.6807017543859601E-4</v>
      </c>
      <c r="R13" s="47">
        <f t="shared" si="4"/>
        <v>340.14457511367999</v>
      </c>
      <c r="S13" s="48">
        <f t="shared" si="4"/>
        <v>0.92208922742110899</v>
      </c>
      <c r="T13" s="47">
        <f t="shared" si="4"/>
        <v>340.18867924528303</v>
      </c>
      <c r="U13" s="48">
        <f t="shared" si="4"/>
        <v>1.12441108180609</v>
      </c>
      <c r="V13" s="35">
        <f t="shared" si="5"/>
        <v>1.1259698787845911</v>
      </c>
      <c r="W13" s="35"/>
      <c r="X13" s="35">
        <f t="shared" si="6"/>
        <v>-1.5587969785011424E-3</v>
      </c>
    </row>
    <row r="14" spans="1:24" x14ac:dyDescent="0.6">
      <c r="B14" s="2">
        <v>350</v>
      </c>
      <c r="C14" s="1">
        <v>10.2173913043478</v>
      </c>
      <c r="D14" s="2"/>
      <c r="E14" s="1"/>
      <c r="F14" s="2">
        <v>350.30120481927702</v>
      </c>
      <c r="G14" s="1">
        <v>171.75438596491199</v>
      </c>
      <c r="H14" s="2">
        <v>349.76701216307902</v>
      </c>
      <c r="I14" s="1">
        <v>0.902502720348204</v>
      </c>
      <c r="J14" s="2">
        <v>350.377358490566</v>
      </c>
      <c r="K14" s="1">
        <v>1.17203850228804</v>
      </c>
      <c r="N14" s="47">
        <f t="shared" si="0"/>
        <v>350</v>
      </c>
      <c r="O14" s="48">
        <f t="shared" si="1"/>
        <v>102173.91304347799</v>
      </c>
      <c r="P14" s="47">
        <f t="shared" si="2"/>
        <v>350.30120481927702</v>
      </c>
      <c r="Q14" s="54">
        <f t="shared" si="3"/>
        <v>1.7175438596491198E-4</v>
      </c>
      <c r="R14" s="47">
        <f t="shared" si="4"/>
        <v>349.76701216307902</v>
      </c>
      <c r="S14" s="48">
        <f t="shared" si="4"/>
        <v>0.902502720348204</v>
      </c>
      <c r="T14" s="47">
        <f t="shared" si="4"/>
        <v>350.377358490566</v>
      </c>
      <c r="U14" s="48">
        <f t="shared" si="4"/>
        <v>1.17203850228804</v>
      </c>
      <c r="V14" s="35">
        <f t="shared" si="5"/>
        <v>1.1701545159222606</v>
      </c>
      <c r="W14" s="35"/>
      <c r="X14" s="35">
        <f t="shared" si="6"/>
        <v>1.8839863657793554E-3</v>
      </c>
    </row>
    <row r="15" spans="1:24" x14ac:dyDescent="0.6">
      <c r="B15" s="2">
        <v>360.18518518518499</v>
      </c>
      <c r="C15" s="1">
        <v>9.6739130434782492</v>
      </c>
      <c r="D15" s="2"/>
      <c r="E15" s="1"/>
      <c r="F15" s="2">
        <v>360.240963855421</v>
      </c>
      <c r="G15" s="1">
        <v>175.78947368421001</v>
      </c>
      <c r="H15" s="2">
        <v>359.69968706149501</v>
      </c>
      <c r="I15" s="1">
        <v>0.88291621327529901</v>
      </c>
      <c r="J15" s="2">
        <v>360.56603773584902</v>
      </c>
      <c r="K15" s="1">
        <v>1.2172764365095401</v>
      </c>
      <c r="N15" s="47">
        <f t="shared" si="0"/>
        <v>360.18518518518499</v>
      </c>
      <c r="O15" s="48">
        <f t="shared" si="1"/>
        <v>96739.130434782492</v>
      </c>
      <c r="P15" s="47">
        <f t="shared" si="2"/>
        <v>360.240963855421</v>
      </c>
      <c r="Q15" s="54">
        <f t="shared" si="3"/>
        <v>1.7578947368421E-4</v>
      </c>
      <c r="R15" s="47">
        <f t="shared" si="4"/>
        <v>359.69968706149501</v>
      </c>
      <c r="S15" s="48">
        <f t="shared" si="4"/>
        <v>0.88291621327529901</v>
      </c>
      <c r="T15" s="47">
        <f t="shared" si="4"/>
        <v>360.56603773584902</v>
      </c>
      <c r="U15" s="48">
        <f t="shared" si="4"/>
        <v>1.2172764365095401</v>
      </c>
      <c r="V15" s="35">
        <f t="shared" si="5"/>
        <v>1.2208245005431473</v>
      </c>
      <c r="W15" s="35"/>
      <c r="X15" s="35">
        <f t="shared" si="6"/>
        <v>-3.54806403360719E-3</v>
      </c>
    </row>
    <row r="16" spans="1:24" x14ac:dyDescent="0.6">
      <c r="B16" s="2">
        <v>370.06172839506098</v>
      </c>
      <c r="C16" s="1">
        <v>9.1739130434782492</v>
      </c>
      <c r="D16" s="2"/>
      <c r="E16" s="1"/>
      <c r="F16" s="2">
        <v>370.18072289156601</v>
      </c>
      <c r="G16" s="1">
        <v>179.47368421052599</v>
      </c>
      <c r="H16" s="2">
        <v>369.94124948096697</v>
      </c>
      <c r="I16" s="1">
        <v>0.86855277475516801</v>
      </c>
      <c r="J16" s="2">
        <v>370.18867924528303</v>
      </c>
      <c r="K16" s="1">
        <v>1.2577444151394199</v>
      </c>
      <c r="N16" s="47">
        <f t="shared" si="0"/>
        <v>370.06172839506098</v>
      </c>
      <c r="O16" s="48">
        <f t="shared" si="1"/>
        <v>91739.130434782492</v>
      </c>
      <c r="P16" s="47">
        <f t="shared" si="2"/>
        <v>370.18072289156601</v>
      </c>
      <c r="Q16" s="54">
        <f t="shared" si="3"/>
        <v>1.7947368421052597E-4</v>
      </c>
      <c r="R16" s="47">
        <f t="shared" si="4"/>
        <v>369.94124948096697</v>
      </c>
      <c r="S16" s="48">
        <f t="shared" si="4"/>
        <v>0.86855277475516801</v>
      </c>
      <c r="T16" s="47">
        <f t="shared" si="4"/>
        <v>370.18867924528303</v>
      </c>
      <c r="U16" s="48">
        <f t="shared" si="4"/>
        <v>1.2577444151394199</v>
      </c>
      <c r="V16" s="35">
        <f t="shared" si="5"/>
        <v>1.259456281390952</v>
      </c>
      <c r="W16" s="35"/>
      <c r="X16" s="35">
        <f t="shared" si="6"/>
        <v>-1.7118662515320793E-3</v>
      </c>
    </row>
    <row r="17" spans="2:24" x14ac:dyDescent="0.6">
      <c r="B17" s="2">
        <v>380.24691358024597</v>
      </c>
      <c r="C17" s="1">
        <v>8.6956521739130395</v>
      </c>
      <c r="D17" s="2"/>
      <c r="E17" s="1"/>
      <c r="F17" s="2">
        <v>379.81927710843303</v>
      </c>
      <c r="G17" s="1">
        <v>183.333333333333</v>
      </c>
      <c r="H17" s="2">
        <v>379.872911633412</v>
      </c>
      <c r="I17" s="1">
        <v>0.85288356909684404</v>
      </c>
      <c r="J17" s="2">
        <v>380.377358490566</v>
      </c>
      <c r="K17" s="1">
        <v>1.29581389057956</v>
      </c>
      <c r="N17" s="47">
        <f t="shared" si="0"/>
        <v>380.24691358024597</v>
      </c>
      <c r="O17" s="48">
        <f t="shared" si="1"/>
        <v>86956.521739130389</v>
      </c>
      <c r="P17" s="47">
        <f t="shared" si="2"/>
        <v>379.81927710843303</v>
      </c>
      <c r="Q17" s="54">
        <f t="shared" si="3"/>
        <v>1.8333333333333298E-4</v>
      </c>
      <c r="R17" s="47">
        <f t="shared" si="4"/>
        <v>379.872911633412</v>
      </c>
      <c r="S17" s="48">
        <f t="shared" si="4"/>
        <v>0.85288356909684404</v>
      </c>
      <c r="T17" s="47">
        <f t="shared" si="4"/>
        <v>380.377358490566</v>
      </c>
      <c r="U17" s="48">
        <f t="shared" si="4"/>
        <v>1.29581389057956</v>
      </c>
      <c r="V17" s="35">
        <f t="shared" si="5"/>
        <v>1.3034967107721298</v>
      </c>
      <c r="W17" s="35"/>
      <c r="X17" s="35">
        <f t="shared" si="6"/>
        <v>-7.6828201925698281E-3</v>
      </c>
    </row>
    <row r="18" spans="2:24" x14ac:dyDescent="0.6">
      <c r="B18" s="2">
        <v>390.12345679012299</v>
      </c>
      <c r="C18" s="1">
        <v>8.2391304347826004</v>
      </c>
      <c r="D18" s="2"/>
      <c r="E18" s="1"/>
      <c r="F18" s="2">
        <v>390.06024096385499</v>
      </c>
      <c r="G18" s="1">
        <v>186.84210526315701</v>
      </c>
      <c r="H18" s="2">
        <v>389.802548293916</v>
      </c>
      <c r="I18" s="1">
        <v>0.845048966267682</v>
      </c>
      <c r="J18" s="2">
        <v>390.283018867924</v>
      </c>
      <c r="K18" s="1">
        <v>1.32671941570298</v>
      </c>
      <c r="N18" s="47">
        <f t="shared" si="0"/>
        <v>390.12345679012299</v>
      </c>
      <c r="O18" s="48">
        <f t="shared" si="1"/>
        <v>82391.304347826008</v>
      </c>
      <c r="P18" s="47">
        <f t="shared" si="2"/>
        <v>390.06024096385499</v>
      </c>
      <c r="Q18" s="54">
        <f t="shared" si="3"/>
        <v>1.8684210526315699E-4</v>
      </c>
      <c r="R18" s="47">
        <f t="shared" si="4"/>
        <v>389.802548293916</v>
      </c>
      <c r="S18" s="48">
        <f t="shared" si="4"/>
        <v>0.845048966267682</v>
      </c>
      <c r="T18" s="47">
        <f t="shared" si="4"/>
        <v>390.283018867924</v>
      </c>
      <c r="U18" s="48">
        <f t="shared" si="4"/>
        <v>1.32671941570298</v>
      </c>
      <c r="V18" s="35">
        <f t="shared" si="5"/>
        <v>1.3283993771506504</v>
      </c>
      <c r="W18" s="35"/>
      <c r="X18" s="35">
        <f t="shared" si="6"/>
        <v>-1.6799614476703528E-3</v>
      </c>
    </row>
    <row r="19" spans="2:24" x14ac:dyDescent="0.6">
      <c r="B19" s="2">
        <v>400</v>
      </c>
      <c r="C19" s="1">
        <v>7.8043478260869499</v>
      </c>
      <c r="D19" s="2"/>
      <c r="E19" s="1"/>
      <c r="F19" s="2">
        <v>400.30120481927702</v>
      </c>
      <c r="G19" s="1">
        <v>189.824561403508</v>
      </c>
      <c r="H19" s="2">
        <v>400.04276038542798</v>
      </c>
      <c r="I19" s="1">
        <v>0.83590859630032599</v>
      </c>
      <c r="J19" s="2">
        <v>400.47169811320703</v>
      </c>
      <c r="K19" s="1">
        <v>1.3480624873199401</v>
      </c>
      <c r="N19" s="47">
        <f t="shared" si="0"/>
        <v>400</v>
      </c>
      <c r="O19" s="48">
        <f t="shared" si="1"/>
        <v>78043.478260869495</v>
      </c>
      <c r="P19" s="47">
        <f t="shared" si="2"/>
        <v>400.30120481927702</v>
      </c>
      <c r="Q19" s="54">
        <f t="shared" si="3"/>
        <v>1.89824561403508E-4</v>
      </c>
      <c r="R19" s="47">
        <f t="shared" si="4"/>
        <v>400.04276038542798</v>
      </c>
      <c r="S19" s="48">
        <f t="shared" si="4"/>
        <v>0.83590859630032599</v>
      </c>
      <c r="T19" s="47">
        <f t="shared" si="4"/>
        <v>400.47169811320703</v>
      </c>
      <c r="U19" s="48">
        <f t="shared" si="4"/>
        <v>1.3480624873199401</v>
      </c>
      <c r="V19" s="35">
        <f t="shared" si="5"/>
        <v>1.3472694590360919</v>
      </c>
      <c r="W19" s="35"/>
      <c r="X19" s="35">
        <f t="shared" si="6"/>
        <v>7.9302828384819612E-4</v>
      </c>
    </row>
    <row r="20" spans="2:24" x14ac:dyDescent="0.6">
      <c r="B20" s="2">
        <v>409.87654320987599</v>
      </c>
      <c r="C20" s="1">
        <v>7.4130434782608603</v>
      </c>
      <c r="D20" s="2"/>
      <c r="E20" s="1"/>
      <c r="F20" s="2">
        <v>410.240963855421</v>
      </c>
      <c r="G20" s="1">
        <v>192.80701754385899</v>
      </c>
      <c r="H20" s="2">
        <v>409.972059463942</v>
      </c>
      <c r="I20" s="1">
        <v>0.82937976060935803</v>
      </c>
      <c r="J20" s="2">
        <v>410.09433962264097</v>
      </c>
      <c r="K20" s="1">
        <v>1.3670250896057301</v>
      </c>
      <c r="N20" s="47">
        <f t="shared" si="0"/>
        <v>409.87654320987599</v>
      </c>
      <c r="O20" s="48">
        <f t="shared" si="1"/>
        <v>74130.434782608601</v>
      </c>
      <c r="P20" s="47">
        <f t="shared" si="2"/>
        <v>410.240963855421</v>
      </c>
      <c r="Q20" s="54">
        <f t="shared" si="3"/>
        <v>1.9280701754385897E-4</v>
      </c>
      <c r="R20" s="47">
        <f t="shared" si="4"/>
        <v>409.972059463942</v>
      </c>
      <c r="S20" s="48">
        <f t="shared" si="4"/>
        <v>0.82937976060935803</v>
      </c>
      <c r="T20" s="47">
        <f t="shared" si="4"/>
        <v>410.09433962264097</v>
      </c>
      <c r="U20" s="48">
        <f t="shared" si="4"/>
        <v>1.3670250896057301</v>
      </c>
      <c r="V20" s="35">
        <f t="shared" si="5"/>
        <v>1.3626131088167541</v>
      </c>
      <c r="W20" s="35"/>
      <c r="X20" s="35">
        <f t="shared" si="6"/>
        <v>4.4119807889759777E-3</v>
      </c>
    </row>
    <row r="21" spans="2:24" x14ac:dyDescent="0.6">
      <c r="B21" s="2">
        <v>420.06172839506098</v>
      </c>
      <c r="C21" s="1">
        <v>7.0434782608695601</v>
      </c>
      <c r="D21" s="2"/>
      <c r="E21" s="1"/>
      <c r="F21" s="2">
        <v>420.18072289156601</v>
      </c>
      <c r="G21" s="1">
        <v>195.438596491228</v>
      </c>
      <c r="H21" s="2">
        <v>420.52115907651</v>
      </c>
      <c r="I21" s="1">
        <v>0.82546245919477701</v>
      </c>
      <c r="J21" s="2">
        <v>420.283018867924</v>
      </c>
      <c r="K21" s="1">
        <v>1.3716417573995101</v>
      </c>
      <c r="N21" s="47">
        <f t="shared" si="0"/>
        <v>420.06172839506098</v>
      </c>
      <c r="O21" s="48">
        <f t="shared" si="1"/>
        <v>70434.782608695605</v>
      </c>
      <c r="P21" s="47">
        <f t="shared" si="2"/>
        <v>420.18072289156601</v>
      </c>
      <c r="Q21" s="54">
        <f t="shared" si="3"/>
        <v>1.95438596491228E-4</v>
      </c>
      <c r="R21" s="47">
        <f t="shared" si="4"/>
        <v>420.52115907651</v>
      </c>
      <c r="S21" s="48">
        <f t="shared" si="4"/>
        <v>0.82546245919477701</v>
      </c>
      <c r="T21" s="47">
        <f t="shared" si="4"/>
        <v>420.283018867924</v>
      </c>
      <c r="U21" s="48">
        <f t="shared" si="4"/>
        <v>1.3716417573995101</v>
      </c>
      <c r="V21" s="35">
        <f t="shared" si="5"/>
        <v>1.3697848703006879</v>
      </c>
      <c r="W21" s="35"/>
      <c r="X21" s="35">
        <f t="shared" si="6"/>
        <v>1.8568870988222574E-3</v>
      </c>
    </row>
    <row r="22" spans="2:24" x14ac:dyDescent="0.6">
      <c r="B22" s="2">
        <v>430.24691358024597</v>
      </c>
      <c r="C22" s="1">
        <v>6.7173913043478199</v>
      </c>
      <c r="D22" s="1"/>
      <c r="E22" s="1"/>
      <c r="F22" s="2">
        <v>429.51807228915601</v>
      </c>
      <c r="G22" s="1">
        <v>197.719298245614</v>
      </c>
      <c r="H22" s="2">
        <v>429.82863212902799</v>
      </c>
      <c r="I22" s="1">
        <v>0.82415669205658304</v>
      </c>
      <c r="J22" s="2">
        <v>430.18867924528303</v>
      </c>
      <c r="K22" s="1">
        <v>1.3738734473974801</v>
      </c>
      <c r="N22" s="47">
        <f t="shared" ref="N22:N39" si="7">B22</f>
        <v>430.24691358024597</v>
      </c>
      <c r="O22" s="48">
        <f t="shared" ref="O22:O39" si="8">C22*10000</f>
        <v>67173.913043478198</v>
      </c>
      <c r="P22" s="47">
        <f t="shared" ref="P22:P39" si="9">F22</f>
        <v>429.51807228915601</v>
      </c>
      <c r="Q22" s="54">
        <f t="shared" ref="Q22:Q39" si="10">G22*0.000001</f>
        <v>1.9771929824561398E-4</v>
      </c>
      <c r="R22" s="47">
        <f t="shared" ref="R22:R39" si="11">H22</f>
        <v>429.82863212902799</v>
      </c>
      <c r="S22" s="48">
        <f t="shared" ref="S22:S39" si="12">I22</f>
        <v>0.82415669205658304</v>
      </c>
      <c r="T22" s="47">
        <f t="shared" ref="T22:T39" si="13">J22</f>
        <v>430.18867924528303</v>
      </c>
      <c r="U22" s="48">
        <f t="shared" ref="U22:U39" si="14">K22</f>
        <v>1.3738734473974801</v>
      </c>
      <c r="V22" s="35">
        <f t="shared" ref="V22:V39" si="15">((O22*(Q22)^2)/S22)*T22</f>
        <v>1.3707174969299909</v>
      </c>
      <c r="W22" s="35"/>
      <c r="X22" s="35">
        <f t="shared" ref="X22:X39" si="16">U22-V22</f>
        <v>3.155950467489177E-3</v>
      </c>
    </row>
    <row r="23" spans="2:24" x14ac:dyDescent="0.6">
      <c r="B23" s="2">
        <v>439.81481481481399</v>
      </c>
      <c r="C23" s="1">
        <v>6.4130434782608603</v>
      </c>
      <c r="D23" s="1"/>
      <c r="E23" s="1"/>
      <c r="F23" s="2">
        <v>439.156626506024</v>
      </c>
      <c r="G23" s="1">
        <v>199.64912280701699</v>
      </c>
      <c r="H23" s="2">
        <v>439.75590571560002</v>
      </c>
      <c r="I23" s="1">
        <v>0.82546245919477701</v>
      </c>
      <c r="J23" s="2">
        <v>440.09433962264097</v>
      </c>
      <c r="K23" s="1">
        <v>1.36893667861409</v>
      </c>
      <c r="N23" s="47">
        <f t="shared" si="7"/>
        <v>439.81481481481399</v>
      </c>
      <c r="O23" s="48">
        <f t="shared" si="8"/>
        <v>64130.434782608601</v>
      </c>
      <c r="P23" s="47">
        <f t="shared" si="9"/>
        <v>439.156626506024</v>
      </c>
      <c r="Q23" s="54">
        <f t="shared" si="10"/>
        <v>1.9964912280701698E-4</v>
      </c>
      <c r="R23" s="47">
        <f t="shared" si="11"/>
        <v>439.75590571560002</v>
      </c>
      <c r="S23" s="48">
        <f t="shared" si="12"/>
        <v>0.82546245919477701</v>
      </c>
      <c r="T23" s="47">
        <f t="shared" si="13"/>
        <v>440.09433962264097</v>
      </c>
      <c r="U23" s="48">
        <f t="shared" si="14"/>
        <v>1.36893667861409</v>
      </c>
      <c r="V23" s="35">
        <f t="shared" si="15"/>
        <v>1.3628480995795107</v>
      </c>
      <c r="W23" s="35"/>
      <c r="X23" s="35">
        <f t="shared" si="16"/>
        <v>6.0885790345792667E-3</v>
      </c>
    </row>
    <row r="24" spans="2:24" x14ac:dyDescent="0.6">
      <c r="B24" s="2">
        <v>450</v>
      </c>
      <c r="C24" s="1">
        <v>6.1086956521739104</v>
      </c>
      <c r="D24" s="1"/>
      <c r="E24" s="1"/>
      <c r="F24" s="2">
        <v>450</v>
      </c>
      <c r="G24" s="1">
        <v>201.052631578947</v>
      </c>
      <c r="H24" s="2">
        <v>449.99375473318003</v>
      </c>
      <c r="I24" s="1">
        <v>0.82546245919477701</v>
      </c>
      <c r="J24" s="2">
        <v>450.56603773584902</v>
      </c>
      <c r="K24" s="1">
        <v>1.3472644890782399</v>
      </c>
      <c r="N24" s="47">
        <f t="shared" si="7"/>
        <v>450</v>
      </c>
      <c r="O24" s="48">
        <f t="shared" si="8"/>
        <v>61086.956521739106</v>
      </c>
      <c r="P24" s="47">
        <f t="shared" si="9"/>
        <v>450</v>
      </c>
      <c r="Q24" s="54">
        <f t="shared" si="10"/>
        <v>2.01052631578947E-4</v>
      </c>
      <c r="R24" s="47">
        <f t="shared" si="11"/>
        <v>449.99375473318003</v>
      </c>
      <c r="S24" s="48">
        <f t="shared" si="12"/>
        <v>0.82546245919477701</v>
      </c>
      <c r="T24" s="47">
        <f t="shared" si="13"/>
        <v>450.56603773584902</v>
      </c>
      <c r="U24" s="48">
        <f t="shared" si="14"/>
        <v>1.3472644890782399</v>
      </c>
      <c r="V24" s="35">
        <f t="shared" si="15"/>
        <v>1.3478114392125706</v>
      </c>
      <c r="W24" s="35"/>
      <c r="X24" s="35">
        <f t="shared" si="16"/>
        <v>-5.4695013433070372E-4</v>
      </c>
    </row>
    <row r="25" spans="2:24" x14ac:dyDescent="0.6">
      <c r="B25" s="2">
        <v>459.87654320987599</v>
      </c>
      <c r="C25" s="1">
        <v>5.84782608695651</v>
      </c>
      <c r="D25" s="1"/>
      <c r="E25" s="1"/>
      <c r="F25" s="2">
        <v>460.240963855421</v>
      </c>
      <c r="G25" s="1">
        <v>202.105263157894</v>
      </c>
      <c r="H25" s="2">
        <v>460.22991584080899</v>
      </c>
      <c r="I25" s="1">
        <v>0.83199129488574497</v>
      </c>
      <c r="J25" s="2">
        <v>459.905660377358</v>
      </c>
      <c r="K25" s="1">
        <v>1.3256103334009599</v>
      </c>
      <c r="N25" s="47">
        <f t="shared" si="7"/>
        <v>459.87654320987599</v>
      </c>
      <c r="O25" s="48">
        <f t="shared" si="8"/>
        <v>58478.2608695651</v>
      </c>
      <c r="P25" s="47">
        <f t="shared" si="9"/>
        <v>460.240963855421</v>
      </c>
      <c r="Q25" s="54">
        <f t="shared" si="10"/>
        <v>2.02105263157894E-4</v>
      </c>
      <c r="R25" s="47">
        <f t="shared" si="11"/>
        <v>460.22991584080899</v>
      </c>
      <c r="S25" s="48">
        <f t="shared" si="12"/>
        <v>0.83199129488574497</v>
      </c>
      <c r="T25" s="47">
        <f t="shared" si="13"/>
        <v>459.905660377358</v>
      </c>
      <c r="U25" s="48">
        <f t="shared" si="14"/>
        <v>1.3256103334009599</v>
      </c>
      <c r="V25" s="35">
        <f t="shared" si="15"/>
        <v>1.3203822201433604</v>
      </c>
      <c r="W25" s="35"/>
      <c r="X25" s="35">
        <f t="shared" si="16"/>
        <v>5.2281132575995315E-3</v>
      </c>
    </row>
    <row r="26" spans="2:24" x14ac:dyDescent="0.6">
      <c r="B26" s="2">
        <v>470.06172839506098</v>
      </c>
      <c r="C26" s="1">
        <v>5.6086956521739104</v>
      </c>
      <c r="D26" s="1"/>
      <c r="E26" s="1"/>
      <c r="F26" s="2">
        <v>470.18072289156601</v>
      </c>
      <c r="G26" s="1">
        <v>202.80701754385899</v>
      </c>
      <c r="H26" s="2">
        <v>470.15516393543999</v>
      </c>
      <c r="I26" s="1">
        <v>0.84113166485310098</v>
      </c>
      <c r="J26" s="2">
        <v>469.81132075471697</v>
      </c>
      <c r="K26" s="1">
        <v>1.2896102432316601</v>
      </c>
      <c r="N26" s="47">
        <f t="shared" si="7"/>
        <v>470.06172839506098</v>
      </c>
      <c r="O26" s="48">
        <f t="shared" si="8"/>
        <v>56086.956521739106</v>
      </c>
      <c r="P26" s="47">
        <f t="shared" si="9"/>
        <v>470.18072289156601</v>
      </c>
      <c r="Q26" s="54">
        <f t="shared" si="10"/>
        <v>2.0280701754385897E-4</v>
      </c>
      <c r="R26" s="47">
        <f t="shared" si="11"/>
        <v>470.15516393543999</v>
      </c>
      <c r="S26" s="48">
        <f t="shared" si="12"/>
        <v>0.84113166485310098</v>
      </c>
      <c r="T26" s="47">
        <f t="shared" si="13"/>
        <v>469.81132075471697</v>
      </c>
      <c r="U26" s="48">
        <f t="shared" si="14"/>
        <v>1.2896102432316601</v>
      </c>
      <c r="V26" s="35">
        <f t="shared" si="15"/>
        <v>1.2885086134225117</v>
      </c>
      <c r="W26" s="35"/>
      <c r="X26" s="35">
        <f t="shared" si="16"/>
        <v>1.1016298091484078E-3</v>
      </c>
    </row>
    <row r="27" spans="2:24" x14ac:dyDescent="0.6">
      <c r="B27" s="2">
        <v>480.24691358024597</v>
      </c>
      <c r="C27" s="1">
        <v>5.3913043478260798</v>
      </c>
      <c r="D27" s="1"/>
      <c r="E27" s="1"/>
      <c r="F27" s="2">
        <v>479.81927710843303</v>
      </c>
      <c r="G27" s="1">
        <v>203.157894736842</v>
      </c>
      <c r="H27" s="2">
        <v>479.77017418105402</v>
      </c>
      <c r="I27" s="1">
        <v>0.85027203482045699</v>
      </c>
      <c r="J27" s="2">
        <v>480.56603773584902</v>
      </c>
      <c r="K27" s="1">
        <v>1.2488176551475301</v>
      </c>
      <c r="N27" s="47">
        <f t="shared" si="7"/>
        <v>480.24691358024597</v>
      </c>
      <c r="O27" s="48">
        <f t="shared" si="8"/>
        <v>53913.043478260799</v>
      </c>
      <c r="P27" s="47">
        <f t="shared" si="9"/>
        <v>479.81927710843303</v>
      </c>
      <c r="Q27" s="54">
        <f t="shared" si="10"/>
        <v>2.03157894736842E-4</v>
      </c>
      <c r="R27" s="47">
        <f t="shared" si="11"/>
        <v>479.77017418105402</v>
      </c>
      <c r="S27" s="48">
        <f t="shared" si="12"/>
        <v>0.85027203482045699</v>
      </c>
      <c r="T27" s="47">
        <f t="shared" si="13"/>
        <v>480.56603773584902</v>
      </c>
      <c r="U27" s="48">
        <f t="shared" si="14"/>
        <v>1.2488176551475301</v>
      </c>
      <c r="V27" s="35">
        <f t="shared" si="15"/>
        <v>1.2576402737401249</v>
      </c>
      <c r="W27" s="35"/>
      <c r="X27" s="35">
        <f t="shared" si="16"/>
        <v>-8.8226185925948108E-3</v>
      </c>
    </row>
    <row r="28" spans="2:24" x14ac:dyDescent="0.6">
      <c r="B28" s="2">
        <v>490.43209876543199</v>
      </c>
      <c r="C28" s="1">
        <v>5.13043478260869</v>
      </c>
      <c r="D28" s="1"/>
      <c r="E28" s="1"/>
      <c r="F28" s="2">
        <v>490.36144578313201</v>
      </c>
      <c r="G28" s="1">
        <v>202.63157894736801</v>
      </c>
      <c r="H28" s="2">
        <v>490.00464737873199</v>
      </c>
      <c r="I28" s="1">
        <v>0.86332970620239302</v>
      </c>
      <c r="J28" s="2">
        <v>490.18867924528303</v>
      </c>
      <c r="K28" s="1">
        <v>1.2032641284010701</v>
      </c>
      <c r="N28" s="47">
        <f t="shared" si="7"/>
        <v>490.43209876543199</v>
      </c>
      <c r="O28" s="48">
        <f t="shared" si="8"/>
        <v>51304.347826086901</v>
      </c>
      <c r="P28" s="47">
        <f t="shared" si="9"/>
        <v>490.36144578313201</v>
      </c>
      <c r="Q28" s="54">
        <f t="shared" si="10"/>
        <v>2.0263157894736801E-4</v>
      </c>
      <c r="R28" s="47">
        <f t="shared" si="11"/>
        <v>490.00464737873199</v>
      </c>
      <c r="S28" s="48">
        <f t="shared" si="12"/>
        <v>0.86332970620239302</v>
      </c>
      <c r="T28" s="47">
        <f t="shared" si="13"/>
        <v>490.18867924528303</v>
      </c>
      <c r="U28" s="48">
        <f t="shared" si="14"/>
        <v>1.2032641284010701</v>
      </c>
      <c r="V28" s="35">
        <f t="shared" si="15"/>
        <v>1.1960656576985185</v>
      </c>
      <c r="W28" s="35"/>
      <c r="X28" s="35">
        <f t="shared" si="16"/>
        <v>7.1984707025516403E-3</v>
      </c>
    </row>
    <row r="29" spans="2:24" x14ac:dyDescent="0.6">
      <c r="B29" s="2">
        <v>499.691358024691</v>
      </c>
      <c r="C29" s="1">
        <v>4.9565217391304301</v>
      </c>
      <c r="D29" s="1"/>
      <c r="E29" s="1"/>
      <c r="F29" s="2">
        <v>500.30120481927702</v>
      </c>
      <c r="G29" s="1">
        <v>202.280701754386</v>
      </c>
      <c r="H29" s="2">
        <v>500.54935842542699</v>
      </c>
      <c r="I29" s="1">
        <v>0.87638737758433005</v>
      </c>
      <c r="J29" s="2">
        <v>500.09433962264097</v>
      </c>
      <c r="K29" s="1">
        <v>1.1553166069295</v>
      </c>
      <c r="N29" s="47">
        <f t="shared" si="7"/>
        <v>499.691358024691</v>
      </c>
      <c r="O29" s="48">
        <f t="shared" si="8"/>
        <v>49565.217391304301</v>
      </c>
      <c r="P29" s="47">
        <f t="shared" si="9"/>
        <v>500.30120481927702</v>
      </c>
      <c r="Q29" s="54">
        <f t="shared" si="10"/>
        <v>2.0228070175438599E-4</v>
      </c>
      <c r="R29" s="47">
        <f t="shared" si="11"/>
        <v>500.54935842542699</v>
      </c>
      <c r="S29" s="48">
        <f t="shared" si="12"/>
        <v>0.87638737758433005</v>
      </c>
      <c r="T29" s="47">
        <f t="shared" si="13"/>
        <v>500.09433962264097</v>
      </c>
      <c r="U29" s="48">
        <f t="shared" si="14"/>
        <v>1.1553166069295</v>
      </c>
      <c r="V29" s="35">
        <f t="shared" si="15"/>
        <v>1.1572887826999574</v>
      </c>
      <c r="W29" s="35"/>
      <c r="X29" s="35">
        <f t="shared" si="16"/>
        <v>-1.972175770457385E-3</v>
      </c>
    </row>
    <row r="30" spans="2:24" x14ac:dyDescent="0.6">
      <c r="B30" s="2">
        <v>509.87654320987599</v>
      </c>
      <c r="C30" s="1">
        <v>4.7391304347826004</v>
      </c>
      <c r="D30" s="1"/>
      <c r="E30" s="1"/>
      <c r="F30" s="2">
        <v>509.93975903614398</v>
      </c>
      <c r="G30" s="1">
        <v>201.40350877192901</v>
      </c>
      <c r="H30" s="2">
        <v>510.47224344612698</v>
      </c>
      <c r="I30" s="1">
        <v>0.89466811751904196</v>
      </c>
      <c r="J30" s="2">
        <v>510</v>
      </c>
      <c r="K30" s="1">
        <v>1.10497959919749</v>
      </c>
      <c r="N30" s="47">
        <f t="shared" si="7"/>
        <v>509.87654320987599</v>
      </c>
      <c r="O30" s="48">
        <f t="shared" si="8"/>
        <v>47391.304347826008</v>
      </c>
      <c r="P30" s="47">
        <f t="shared" si="9"/>
        <v>509.93975903614398</v>
      </c>
      <c r="Q30" s="54">
        <f t="shared" si="10"/>
        <v>2.01403508771929E-4</v>
      </c>
      <c r="R30" s="47">
        <f t="shared" si="11"/>
        <v>510.47224344612698</v>
      </c>
      <c r="S30" s="48">
        <f t="shared" si="12"/>
        <v>0.89466811751904196</v>
      </c>
      <c r="T30" s="47">
        <f t="shared" si="13"/>
        <v>510</v>
      </c>
      <c r="U30" s="48">
        <f t="shared" si="14"/>
        <v>1.10497959919749</v>
      </c>
      <c r="V30" s="35">
        <f t="shared" si="15"/>
        <v>1.095824337893742</v>
      </c>
      <c r="W30" s="35"/>
      <c r="X30" s="35">
        <f t="shared" si="16"/>
        <v>9.1552613037479968E-3</v>
      </c>
    </row>
    <row r="31" spans="2:24" x14ac:dyDescent="0.6">
      <c r="B31" s="2">
        <v>520.06172839506098</v>
      </c>
      <c r="C31" s="1">
        <v>4.5652173913043397</v>
      </c>
      <c r="D31" s="1"/>
      <c r="E31" s="1"/>
      <c r="F31" s="2">
        <v>519.87951807228899</v>
      </c>
      <c r="G31" s="1">
        <v>200.35087719298201</v>
      </c>
      <c r="H31" s="2">
        <v>520.08522819979896</v>
      </c>
      <c r="I31" s="1">
        <v>0.91164309031556001</v>
      </c>
      <c r="J31" s="2">
        <v>520.18867924528297</v>
      </c>
      <c r="K31" s="1">
        <v>1.0522485967403701</v>
      </c>
      <c r="N31" s="47">
        <f t="shared" si="7"/>
        <v>520.06172839506098</v>
      </c>
      <c r="O31" s="48">
        <f t="shared" si="8"/>
        <v>45652.1739130434</v>
      </c>
      <c r="P31" s="47">
        <f t="shared" si="9"/>
        <v>519.87951807228899</v>
      </c>
      <c r="Q31" s="54">
        <f t="shared" si="10"/>
        <v>2.0035087719298201E-4</v>
      </c>
      <c r="R31" s="47">
        <f t="shared" si="11"/>
        <v>520.08522819979896</v>
      </c>
      <c r="S31" s="48">
        <f t="shared" si="12"/>
        <v>0.91164309031556001</v>
      </c>
      <c r="T31" s="47">
        <f t="shared" si="13"/>
        <v>520.18867924528297</v>
      </c>
      <c r="U31" s="48">
        <f t="shared" si="14"/>
        <v>1.0522485967403701</v>
      </c>
      <c r="V31" s="35">
        <f t="shared" si="15"/>
        <v>1.0456347584207613</v>
      </c>
      <c r="W31" s="35"/>
      <c r="X31" s="35">
        <f t="shared" si="16"/>
        <v>6.6138383196088224E-3</v>
      </c>
    </row>
    <row r="32" spans="2:24" x14ac:dyDescent="0.6">
      <c r="B32" s="2">
        <v>529.938271604938</v>
      </c>
      <c r="C32" s="1">
        <v>4.4565217391304301</v>
      </c>
      <c r="D32" s="1"/>
      <c r="E32" s="1"/>
      <c r="F32" s="2">
        <v>529.81927710843297</v>
      </c>
      <c r="G32" s="1">
        <v>199.12280701754301</v>
      </c>
      <c r="H32" s="2">
        <v>530.00710047452696</v>
      </c>
      <c r="I32" s="1">
        <v>0.93384113166485305</v>
      </c>
      <c r="J32" s="2">
        <v>530.37735849056605</v>
      </c>
      <c r="K32" s="1">
        <v>1.00190708054372</v>
      </c>
      <c r="N32" s="47">
        <f t="shared" si="7"/>
        <v>529.938271604938</v>
      </c>
      <c r="O32" s="48">
        <f t="shared" si="8"/>
        <v>44565.217391304301</v>
      </c>
      <c r="P32" s="47">
        <f t="shared" si="9"/>
        <v>529.81927710843297</v>
      </c>
      <c r="Q32" s="54">
        <f t="shared" si="10"/>
        <v>1.99122807017543E-4</v>
      </c>
      <c r="R32" s="47">
        <f t="shared" si="11"/>
        <v>530.00710047452696</v>
      </c>
      <c r="S32" s="48">
        <f t="shared" si="12"/>
        <v>0.93384113166485305</v>
      </c>
      <c r="T32" s="47">
        <f t="shared" si="13"/>
        <v>530.37735849056605</v>
      </c>
      <c r="U32" s="48">
        <f t="shared" si="14"/>
        <v>1.00190708054372</v>
      </c>
      <c r="V32" s="35">
        <f t="shared" si="15"/>
        <v>1.0035754256329359</v>
      </c>
      <c r="W32" s="35"/>
      <c r="X32" s="35">
        <f t="shared" si="16"/>
        <v>-1.6683450892158724E-3</v>
      </c>
    </row>
    <row r="33" spans="2:24" x14ac:dyDescent="0.6">
      <c r="B33" s="2">
        <v>540.43209876543199</v>
      </c>
      <c r="C33" s="1">
        <v>4.3260869565217304</v>
      </c>
      <c r="D33" s="1"/>
      <c r="E33" s="1"/>
      <c r="F33" s="2">
        <v>540.36144578313201</v>
      </c>
      <c r="G33" s="1">
        <v>197.719298245614</v>
      </c>
      <c r="H33" s="2">
        <v>540.54978602928099</v>
      </c>
      <c r="I33" s="1">
        <v>0.95473340587595201</v>
      </c>
      <c r="J33" s="2">
        <v>540</v>
      </c>
      <c r="K33" s="1">
        <v>0.95157458127634598</v>
      </c>
      <c r="N33" s="47">
        <f t="shared" si="7"/>
        <v>540.43209876543199</v>
      </c>
      <c r="O33" s="48">
        <f t="shared" si="8"/>
        <v>43260.869565217305</v>
      </c>
      <c r="P33" s="47">
        <f t="shared" si="9"/>
        <v>540.36144578313201</v>
      </c>
      <c r="Q33" s="54">
        <f t="shared" si="10"/>
        <v>1.9771929824561398E-4</v>
      </c>
      <c r="R33" s="47">
        <f t="shared" si="11"/>
        <v>540.54978602928099</v>
      </c>
      <c r="S33" s="48">
        <f t="shared" si="12"/>
        <v>0.95473340587595201</v>
      </c>
      <c r="T33" s="47">
        <f t="shared" si="13"/>
        <v>540</v>
      </c>
      <c r="U33" s="48">
        <f t="shared" si="14"/>
        <v>0.95157458127634598</v>
      </c>
      <c r="V33" s="35">
        <f t="shared" si="15"/>
        <v>0.95654412050334825</v>
      </c>
      <c r="W33" s="35"/>
      <c r="X33" s="35">
        <f t="shared" si="16"/>
        <v>-4.9695392270022731E-3</v>
      </c>
    </row>
    <row r="34" spans="2:24" x14ac:dyDescent="0.6">
      <c r="B34" s="2">
        <v>549.691358024691</v>
      </c>
      <c r="C34" s="1">
        <v>4.1956521739130297</v>
      </c>
      <c r="D34" s="1"/>
      <c r="E34" s="1"/>
      <c r="F34" s="2">
        <v>550.30120481927702</v>
      </c>
      <c r="G34" s="1">
        <v>196.14035087719299</v>
      </c>
      <c r="H34" s="2">
        <v>550.47132072201998</v>
      </c>
      <c r="I34" s="1">
        <v>0.97823721436343802</v>
      </c>
      <c r="J34" s="2">
        <v>550.18867924528297</v>
      </c>
      <c r="K34" s="1">
        <v>0.908401523861048</v>
      </c>
      <c r="N34" s="47">
        <f t="shared" si="7"/>
        <v>549.691358024691</v>
      </c>
      <c r="O34" s="48">
        <f t="shared" si="8"/>
        <v>41956.521739130294</v>
      </c>
      <c r="P34" s="47">
        <f t="shared" si="9"/>
        <v>550.30120481927702</v>
      </c>
      <c r="Q34" s="54">
        <f t="shared" si="10"/>
        <v>1.9614035087719297E-4</v>
      </c>
      <c r="R34" s="47">
        <f t="shared" si="11"/>
        <v>550.47132072201998</v>
      </c>
      <c r="S34" s="48">
        <f t="shared" si="12"/>
        <v>0.97823721436343802</v>
      </c>
      <c r="T34" s="47">
        <f t="shared" si="13"/>
        <v>550.18867924528297</v>
      </c>
      <c r="U34" s="48">
        <f t="shared" si="14"/>
        <v>0.908401523861048</v>
      </c>
      <c r="V34" s="35">
        <f t="shared" si="15"/>
        <v>0.90782229187171537</v>
      </c>
      <c r="W34" s="35"/>
      <c r="X34" s="35">
        <f t="shared" si="16"/>
        <v>5.792319893326292E-4</v>
      </c>
    </row>
    <row r="35" spans="2:24" x14ac:dyDescent="0.6">
      <c r="B35" s="2">
        <v>559.87654320987599</v>
      </c>
      <c r="C35" s="1">
        <v>4.1086956521739104</v>
      </c>
      <c r="D35" s="1"/>
      <c r="E35" s="1"/>
      <c r="F35" s="2">
        <v>560.240963855421</v>
      </c>
      <c r="G35" s="1">
        <v>194.91228070175401</v>
      </c>
      <c r="H35" s="2">
        <v>559.77170455274302</v>
      </c>
      <c r="I35" s="1">
        <v>1.00435255712731</v>
      </c>
      <c r="J35" s="2">
        <v>560.37735849056605</v>
      </c>
      <c r="K35" s="1">
        <v>0.86283898018529703</v>
      </c>
      <c r="N35" s="47">
        <f t="shared" si="7"/>
        <v>559.87654320987599</v>
      </c>
      <c r="O35" s="48">
        <f t="shared" si="8"/>
        <v>41086.956521739106</v>
      </c>
      <c r="P35" s="47">
        <f t="shared" si="9"/>
        <v>560.240963855421</v>
      </c>
      <c r="Q35" s="54">
        <f t="shared" si="10"/>
        <v>1.9491228070175402E-4</v>
      </c>
      <c r="R35" s="47">
        <f t="shared" si="11"/>
        <v>559.77170455274302</v>
      </c>
      <c r="S35" s="48">
        <f t="shared" si="12"/>
        <v>1.00435255712731</v>
      </c>
      <c r="T35" s="47">
        <f t="shared" si="13"/>
        <v>560.37735849056605</v>
      </c>
      <c r="U35" s="48">
        <f t="shared" si="14"/>
        <v>0.86283898018529703</v>
      </c>
      <c r="V35" s="35">
        <f t="shared" si="15"/>
        <v>0.87091700239079606</v>
      </c>
      <c r="W35" s="35"/>
      <c r="X35" s="35">
        <f t="shared" si="16"/>
        <v>-8.0780222054990247E-3</v>
      </c>
    </row>
    <row r="36" spans="2:24" x14ac:dyDescent="0.6">
      <c r="B36" s="2">
        <v>570.37037037036998</v>
      </c>
      <c r="C36" s="1">
        <v>4.0217391304347698</v>
      </c>
      <c r="D36" s="1"/>
      <c r="E36" s="1"/>
      <c r="F36" s="2">
        <v>570.18072289156601</v>
      </c>
      <c r="G36" s="1">
        <v>193.50877192982401</v>
      </c>
      <c r="H36" s="2">
        <v>569.69290166349106</v>
      </c>
      <c r="I36" s="1">
        <v>1.0291621327529901</v>
      </c>
      <c r="J36" s="2">
        <v>570.28301886792406</v>
      </c>
      <c r="K36" s="1">
        <v>0.82683889001600397</v>
      </c>
      <c r="N36" s="47">
        <f t="shared" si="7"/>
        <v>570.37037037036998</v>
      </c>
      <c r="O36" s="48">
        <f t="shared" si="8"/>
        <v>40217.3913043477</v>
      </c>
      <c r="P36" s="47">
        <f t="shared" si="9"/>
        <v>570.18072289156601</v>
      </c>
      <c r="Q36" s="54">
        <f t="shared" si="10"/>
        <v>1.9350877192982399E-4</v>
      </c>
      <c r="R36" s="47">
        <f t="shared" si="11"/>
        <v>569.69290166349106</v>
      </c>
      <c r="S36" s="48">
        <f t="shared" si="12"/>
        <v>1.0291621327529901</v>
      </c>
      <c r="T36" s="47">
        <f t="shared" si="13"/>
        <v>570.28301886792406</v>
      </c>
      <c r="U36" s="48">
        <f t="shared" si="14"/>
        <v>0.82683889001600397</v>
      </c>
      <c r="V36" s="35">
        <f t="shared" si="15"/>
        <v>0.83449137416847363</v>
      </c>
      <c r="W36" s="35"/>
      <c r="X36" s="35">
        <f t="shared" si="16"/>
        <v>-7.652484152469663E-3</v>
      </c>
    </row>
    <row r="37" spans="2:24" x14ac:dyDescent="0.6">
      <c r="B37" s="2">
        <v>579.01234567901201</v>
      </c>
      <c r="C37" s="1">
        <v>3.9347826086956399</v>
      </c>
      <c r="D37" s="1"/>
      <c r="E37" s="1"/>
      <c r="F37" s="2">
        <v>579.81927710843297</v>
      </c>
      <c r="G37" s="1">
        <v>192.45614035087701</v>
      </c>
      <c r="H37" s="2">
        <v>579.92332387728595</v>
      </c>
      <c r="I37" s="1">
        <v>1.0578890097932501</v>
      </c>
      <c r="J37" s="2">
        <v>580.18867924528297</v>
      </c>
      <c r="K37" s="1">
        <v>0.793228286107165</v>
      </c>
      <c r="N37" s="47">
        <f t="shared" si="7"/>
        <v>579.01234567901201</v>
      </c>
      <c r="O37" s="48">
        <f t="shared" si="8"/>
        <v>39347.826086956396</v>
      </c>
      <c r="P37" s="47">
        <f t="shared" si="9"/>
        <v>579.81927710843297</v>
      </c>
      <c r="Q37" s="54">
        <f t="shared" si="10"/>
        <v>1.92456140350877E-4</v>
      </c>
      <c r="R37" s="47">
        <f t="shared" si="11"/>
        <v>579.92332387728595</v>
      </c>
      <c r="S37" s="48">
        <f t="shared" si="12"/>
        <v>1.0578890097932501</v>
      </c>
      <c r="T37" s="47">
        <f t="shared" si="13"/>
        <v>580.18867924528297</v>
      </c>
      <c r="U37" s="48">
        <f t="shared" si="14"/>
        <v>0.793228286107165</v>
      </c>
      <c r="V37" s="35">
        <f t="shared" si="15"/>
        <v>0.79930666097100689</v>
      </c>
      <c r="W37" s="35"/>
      <c r="X37" s="35">
        <f t="shared" si="16"/>
        <v>-6.0783748638418844E-3</v>
      </c>
    </row>
    <row r="38" spans="2:24" x14ac:dyDescent="0.6">
      <c r="B38" s="2">
        <v>589.50617283950601</v>
      </c>
      <c r="C38" s="1">
        <v>3.84782608695651</v>
      </c>
      <c r="D38" s="1"/>
      <c r="E38" s="1"/>
      <c r="F38" s="2">
        <v>590.36144578313201</v>
      </c>
      <c r="G38" s="1">
        <v>191.57894736842101</v>
      </c>
      <c r="H38" s="2">
        <v>590.15475883705199</v>
      </c>
      <c r="I38" s="1">
        <v>1.0826985854189299</v>
      </c>
      <c r="J38" s="2">
        <v>590.37735849056605</v>
      </c>
      <c r="K38" s="1">
        <v>0.76678163251504605</v>
      </c>
      <c r="N38" s="47">
        <f t="shared" si="7"/>
        <v>589.50617283950601</v>
      </c>
      <c r="O38" s="48">
        <f t="shared" si="8"/>
        <v>38478.2608695651</v>
      </c>
      <c r="P38" s="47">
        <f t="shared" si="9"/>
        <v>590.36144578313201</v>
      </c>
      <c r="Q38" s="54">
        <f t="shared" si="10"/>
        <v>1.9157894736842099E-4</v>
      </c>
      <c r="R38" s="47">
        <f t="shared" si="11"/>
        <v>590.15475883705199</v>
      </c>
      <c r="S38" s="48">
        <f t="shared" si="12"/>
        <v>1.0826985854189299</v>
      </c>
      <c r="T38" s="47">
        <f t="shared" si="13"/>
        <v>590.37735849056605</v>
      </c>
      <c r="U38" s="48">
        <f t="shared" si="14"/>
        <v>0.76678163251504605</v>
      </c>
      <c r="V38" s="35">
        <f t="shared" si="15"/>
        <v>0.7700751768471974</v>
      </c>
      <c r="W38" s="35"/>
      <c r="X38" s="35">
        <f t="shared" si="16"/>
        <v>-3.2935443321513436E-3</v>
      </c>
    </row>
    <row r="39" spans="2:24" x14ac:dyDescent="0.6">
      <c r="B39" s="2">
        <v>599.691358024691</v>
      </c>
      <c r="C39" s="1">
        <v>3.8695652173913002</v>
      </c>
      <c r="D39" s="1"/>
      <c r="E39" s="1"/>
      <c r="F39" s="2">
        <v>600.30120481927702</v>
      </c>
      <c r="G39" s="1">
        <v>191.052631578947</v>
      </c>
      <c r="H39" s="2">
        <v>600.07730627576098</v>
      </c>
      <c r="I39" s="1">
        <v>1.1022850924918299</v>
      </c>
      <c r="J39" s="2">
        <v>600.28301886792406</v>
      </c>
      <c r="K39" s="1">
        <v>0.75467640495029298</v>
      </c>
      <c r="N39" s="47">
        <f t="shared" si="7"/>
        <v>599.691358024691</v>
      </c>
      <c r="O39" s="48">
        <f t="shared" si="8"/>
        <v>38695.652173913004</v>
      </c>
      <c r="P39" s="47">
        <f t="shared" si="9"/>
        <v>600.30120481927702</v>
      </c>
      <c r="Q39" s="54">
        <f t="shared" si="10"/>
        <v>1.9105263157894701E-4</v>
      </c>
      <c r="R39" s="47">
        <f t="shared" si="11"/>
        <v>600.07730627576098</v>
      </c>
      <c r="S39" s="48">
        <f t="shared" si="12"/>
        <v>1.1022850924918299</v>
      </c>
      <c r="T39" s="47">
        <f t="shared" si="13"/>
        <v>600.28301886792406</v>
      </c>
      <c r="U39" s="48">
        <f t="shared" si="14"/>
        <v>0.75467640495029298</v>
      </c>
      <c r="V39" s="35">
        <f t="shared" si="15"/>
        <v>0.76918417889160484</v>
      </c>
      <c r="W39" s="35"/>
      <c r="X39" s="35">
        <f t="shared" si="16"/>
        <v>-1.4507773941311863E-2</v>
      </c>
    </row>
    <row r="40" spans="2:24" x14ac:dyDescent="0.6">
      <c r="O40"/>
      <c r="Q40"/>
      <c r="S40"/>
      <c r="U40"/>
      <c r="V40"/>
    </row>
    <row r="41" spans="2:24" x14ac:dyDescent="0.6">
      <c r="O41"/>
      <c r="Q41"/>
      <c r="S41"/>
      <c r="U41"/>
      <c r="V41"/>
    </row>
    <row r="42" spans="2:24" x14ac:dyDescent="0.6">
      <c r="O42"/>
      <c r="Q42"/>
      <c r="S42"/>
      <c r="U42"/>
      <c r="V42"/>
    </row>
    <row r="43" spans="2:24" x14ac:dyDescent="0.6">
      <c r="O43"/>
      <c r="Q43"/>
      <c r="S43"/>
      <c r="U43"/>
      <c r="V43"/>
    </row>
    <row r="44" spans="2:24" x14ac:dyDescent="0.6">
      <c r="O44"/>
      <c r="Q44"/>
      <c r="S44"/>
      <c r="U44"/>
      <c r="V44"/>
    </row>
    <row r="45" spans="2:24" x14ac:dyDescent="0.6">
      <c r="O45"/>
      <c r="Q45"/>
      <c r="S45"/>
      <c r="U45"/>
      <c r="V45"/>
    </row>
    <row r="46" spans="2:24" x14ac:dyDescent="0.6">
      <c r="O46"/>
      <c r="Q46"/>
      <c r="S46"/>
      <c r="U46"/>
      <c r="V46"/>
    </row>
    <row r="47" spans="2:24" x14ac:dyDescent="0.6">
      <c r="O47"/>
      <c r="Q47"/>
      <c r="S47"/>
      <c r="U47"/>
      <c r="V47"/>
    </row>
    <row r="48" spans="2:24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302.48833581195299</v>
      </c>
      <c r="C9" s="1">
        <v>38501.182456867202</v>
      </c>
      <c r="D9" s="2"/>
      <c r="E9" s="1"/>
      <c r="F9" s="2">
        <v>302.65111346765599</v>
      </c>
      <c r="G9" s="1">
        <v>-187.004278098171</v>
      </c>
      <c r="H9" s="2">
        <v>302.61780104712</v>
      </c>
      <c r="I9" s="1">
        <v>1.0554530446677</v>
      </c>
      <c r="J9" s="2">
        <v>302.55399954857199</v>
      </c>
      <c r="K9" s="1">
        <v>0.38526383968439298</v>
      </c>
      <c r="N9" s="47">
        <f>B9</f>
        <v>302.48833581195299</v>
      </c>
      <c r="O9" s="48">
        <f>C9</f>
        <v>38501.182456867202</v>
      </c>
      <c r="P9" s="47">
        <f>F9</f>
        <v>302.65111346765599</v>
      </c>
      <c r="Q9" s="54">
        <f>G9*0.000001</f>
        <v>-1.8700427809817098E-4</v>
      </c>
      <c r="R9" s="47">
        <f>H9</f>
        <v>302.61780104712</v>
      </c>
      <c r="S9" s="48">
        <f>I9</f>
        <v>1.0554530446677</v>
      </c>
      <c r="T9" s="47">
        <f>J9</f>
        <v>302.55399954857199</v>
      </c>
      <c r="U9" s="48">
        <f>K9</f>
        <v>0.38526383968439298</v>
      </c>
      <c r="V9" s="35">
        <f>((O9*(Q9)^2)/S9)*T9</f>
        <v>0.38595896508256305</v>
      </c>
      <c r="W9" s="35"/>
      <c r="X9" s="35">
        <f>U9-V9</f>
        <v>-6.9512539817007113E-4</v>
      </c>
    </row>
    <row r="10" spans="1:24" x14ac:dyDescent="0.6">
      <c r="B10" s="2">
        <v>324.681531336543</v>
      </c>
      <c r="C10" s="1">
        <v>39915.012934957602</v>
      </c>
      <c r="D10" s="2"/>
      <c r="E10" s="1"/>
      <c r="F10" s="2">
        <v>324.92046659597003</v>
      </c>
      <c r="G10" s="1">
        <v>-194.88861691773499</v>
      </c>
      <c r="H10" s="2">
        <v>324.60732984293099</v>
      </c>
      <c r="I10" s="1">
        <v>1.0149323145134601</v>
      </c>
      <c r="J10" s="2">
        <v>324.402840067125</v>
      </c>
      <c r="K10" s="1">
        <v>0.48475500250247699</v>
      </c>
      <c r="N10" s="47">
        <f t="shared" ref="N10:N20" si="0">B10</f>
        <v>324.681531336543</v>
      </c>
      <c r="O10" s="48">
        <f t="shared" ref="O10:O20" si="1">C10</f>
        <v>39915.012934957602</v>
      </c>
      <c r="P10" s="47">
        <f t="shared" ref="P10:P20" si="2">F10</f>
        <v>324.92046659597003</v>
      </c>
      <c r="Q10" s="54">
        <f t="shared" ref="Q10:Q20" si="3">G10*0.000001</f>
        <v>-1.9488861691773499E-4</v>
      </c>
      <c r="R10" s="47">
        <f t="shared" ref="R10:U20" si="4">H10</f>
        <v>324.60732984293099</v>
      </c>
      <c r="S10" s="48">
        <f t="shared" si="4"/>
        <v>1.0149323145134601</v>
      </c>
      <c r="T10" s="47">
        <f t="shared" si="4"/>
        <v>324.402840067125</v>
      </c>
      <c r="U10" s="48">
        <f t="shared" si="4"/>
        <v>0.48475500250247699</v>
      </c>
      <c r="V10" s="35">
        <f t="shared" ref="V10:V20" si="5">((O10*(Q10)^2)/S10)*T10</f>
        <v>0.48457029635383814</v>
      </c>
      <c r="W10" s="35"/>
      <c r="X10" s="35">
        <f t="shared" ref="X10:X20" si="6">U10-V10</f>
        <v>1.8470614863885793E-4</v>
      </c>
    </row>
    <row r="11" spans="1:24" x14ac:dyDescent="0.6">
      <c r="B11" s="2">
        <v>347.68149271906299</v>
      </c>
      <c r="C11" s="1">
        <v>40568.852474034</v>
      </c>
      <c r="D11" s="2"/>
      <c r="E11" s="1"/>
      <c r="F11" s="2">
        <v>348.25026511134598</v>
      </c>
      <c r="G11" s="1">
        <v>-205.170579177501</v>
      </c>
      <c r="H11" s="2">
        <v>348.167539267015</v>
      </c>
      <c r="I11" s="1">
        <v>0.99783642281024398</v>
      </c>
      <c r="J11" s="2">
        <v>347.84885033219098</v>
      </c>
      <c r="K11" s="1">
        <v>0.59667317638053297</v>
      </c>
      <c r="N11" s="47">
        <f t="shared" si="0"/>
        <v>347.68149271906299</v>
      </c>
      <c r="O11" s="48">
        <f t="shared" si="1"/>
        <v>40568.852474034</v>
      </c>
      <c r="P11" s="47">
        <f t="shared" si="2"/>
        <v>348.25026511134598</v>
      </c>
      <c r="Q11" s="54">
        <f t="shared" si="3"/>
        <v>-2.0517057917750098E-4</v>
      </c>
      <c r="R11" s="47">
        <f t="shared" si="4"/>
        <v>348.167539267015</v>
      </c>
      <c r="S11" s="48">
        <f t="shared" si="4"/>
        <v>0.99783642281024398</v>
      </c>
      <c r="T11" s="47">
        <f t="shared" si="4"/>
        <v>347.84885033219098</v>
      </c>
      <c r="U11" s="48">
        <f t="shared" si="4"/>
        <v>0.59667317638053297</v>
      </c>
      <c r="V11" s="35">
        <f t="shared" si="5"/>
        <v>0.59532498847255411</v>
      </c>
      <c r="W11" s="35"/>
      <c r="X11" s="35">
        <f t="shared" si="6"/>
        <v>1.3481879079788595E-3</v>
      </c>
    </row>
    <row r="12" spans="1:24" x14ac:dyDescent="0.6">
      <c r="B12" s="2">
        <v>373.63109194901301</v>
      </c>
      <c r="C12" s="1">
        <v>40755.3560114258</v>
      </c>
      <c r="D12" s="2"/>
      <c r="E12" s="1"/>
      <c r="F12" s="2">
        <v>374.23117709437901</v>
      </c>
      <c r="G12" s="1">
        <v>-212.54249044872799</v>
      </c>
      <c r="H12" s="2">
        <v>374.34554973821901</v>
      </c>
      <c r="I12" s="1">
        <v>0.98119333993679503</v>
      </c>
      <c r="J12" s="2">
        <v>373.43116713608498</v>
      </c>
      <c r="K12" s="1">
        <v>0.70240213348511704</v>
      </c>
      <c r="N12" s="47">
        <f t="shared" si="0"/>
        <v>373.63109194901301</v>
      </c>
      <c r="O12" s="48">
        <f t="shared" si="1"/>
        <v>40755.3560114258</v>
      </c>
      <c r="P12" s="47">
        <f t="shared" si="2"/>
        <v>374.23117709437901</v>
      </c>
      <c r="Q12" s="54">
        <f t="shared" si="3"/>
        <v>-2.1254249044872799E-4</v>
      </c>
      <c r="R12" s="47">
        <f t="shared" si="4"/>
        <v>374.34554973821901</v>
      </c>
      <c r="S12" s="48">
        <f t="shared" si="4"/>
        <v>0.98119333993679503</v>
      </c>
      <c r="T12" s="47">
        <f t="shared" si="4"/>
        <v>373.43116713608498</v>
      </c>
      <c r="U12" s="48">
        <f t="shared" si="4"/>
        <v>0.70240213348511704</v>
      </c>
      <c r="V12" s="35">
        <f t="shared" si="5"/>
        <v>0.70070011970902368</v>
      </c>
      <c r="W12" s="35"/>
      <c r="X12" s="35">
        <f t="shared" si="6"/>
        <v>1.7020137760933585E-3</v>
      </c>
    </row>
    <row r="13" spans="1:24" x14ac:dyDescent="0.6">
      <c r="B13" s="2">
        <v>421.918639337282</v>
      </c>
      <c r="C13" s="1">
        <v>40702.622683678099</v>
      </c>
      <c r="D13" s="2"/>
      <c r="E13" s="1"/>
      <c r="F13" s="2">
        <v>422.48144220572601</v>
      </c>
      <c r="G13" s="1">
        <v>-224.545315881985</v>
      </c>
      <c r="H13" s="2">
        <v>422.51308900523497</v>
      </c>
      <c r="I13" s="1">
        <v>0.95195745483703598</v>
      </c>
      <c r="J13" s="2">
        <v>421.92894434685297</v>
      </c>
      <c r="K13" s="1">
        <v>0.90970004612410305</v>
      </c>
      <c r="N13" s="47">
        <f t="shared" si="0"/>
        <v>421.918639337282</v>
      </c>
      <c r="O13" s="48">
        <f t="shared" si="1"/>
        <v>40702.622683678099</v>
      </c>
      <c r="P13" s="47">
        <f t="shared" si="2"/>
        <v>422.48144220572601</v>
      </c>
      <c r="Q13" s="54">
        <f t="shared" si="3"/>
        <v>-2.24545315881985E-4</v>
      </c>
      <c r="R13" s="47">
        <f t="shared" si="4"/>
        <v>422.51308900523497</v>
      </c>
      <c r="S13" s="48">
        <f t="shared" si="4"/>
        <v>0.95195745483703598</v>
      </c>
      <c r="T13" s="47">
        <f t="shared" si="4"/>
        <v>421.92894434685297</v>
      </c>
      <c r="U13" s="48">
        <f t="shared" si="4"/>
        <v>0.90970004612410305</v>
      </c>
      <c r="V13" s="35">
        <f t="shared" si="5"/>
        <v>0.90960360655509698</v>
      </c>
      <c r="W13" s="35"/>
      <c r="X13" s="35">
        <f t="shared" si="6"/>
        <v>9.6439569006068204E-5</v>
      </c>
    </row>
    <row r="14" spans="1:24" x14ac:dyDescent="0.6">
      <c r="B14" s="2">
        <v>472.52744368160302</v>
      </c>
      <c r="C14" s="1">
        <v>39116.185635756199</v>
      </c>
      <c r="D14" s="2"/>
      <c r="E14" s="1"/>
      <c r="F14" s="2">
        <v>472.32237539766697</v>
      </c>
      <c r="G14" s="1">
        <v>-235.007590174174</v>
      </c>
      <c r="H14" s="2">
        <v>472.25130890052299</v>
      </c>
      <c r="I14" s="1">
        <v>0.92362388566577003</v>
      </c>
      <c r="J14" s="2">
        <v>471.49702156056401</v>
      </c>
      <c r="K14" s="1">
        <v>1.1066619888320699</v>
      </c>
      <c r="N14" s="47">
        <f t="shared" si="0"/>
        <v>472.52744368160302</v>
      </c>
      <c r="O14" s="48">
        <f t="shared" si="1"/>
        <v>39116.185635756199</v>
      </c>
      <c r="P14" s="47">
        <f t="shared" si="2"/>
        <v>472.32237539766697</v>
      </c>
      <c r="Q14" s="54">
        <f t="shared" si="3"/>
        <v>-2.3500759017417398E-4</v>
      </c>
      <c r="R14" s="47">
        <f t="shared" si="4"/>
        <v>472.25130890052299</v>
      </c>
      <c r="S14" s="48">
        <f t="shared" si="4"/>
        <v>0.92362388566577003</v>
      </c>
      <c r="T14" s="47">
        <f t="shared" si="4"/>
        <v>471.49702156056401</v>
      </c>
      <c r="U14" s="48">
        <f t="shared" si="4"/>
        <v>1.1066619888320699</v>
      </c>
      <c r="V14" s="35">
        <f t="shared" si="5"/>
        <v>1.1028185812717954</v>
      </c>
      <c r="W14" s="35"/>
      <c r="X14" s="35">
        <f t="shared" si="6"/>
        <v>3.8434075602744588E-3</v>
      </c>
    </row>
    <row r="15" spans="1:24" x14ac:dyDescent="0.6">
      <c r="B15" s="2">
        <v>520.53580276082596</v>
      </c>
      <c r="C15" s="1">
        <v>36940.599682327404</v>
      </c>
      <c r="D15" s="2"/>
      <c r="E15" s="1"/>
      <c r="F15" s="2">
        <v>520.57264050901301</v>
      </c>
      <c r="G15" s="1">
        <v>-244.441922456746</v>
      </c>
      <c r="H15" s="2">
        <v>520.41884816753895</v>
      </c>
      <c r="I15" s="1">
        <v>0.91240601858402903</v>
      </c>
      <c r="J15" s="2">
        <v>519.47712931432102</v>
      </c>
      <c r="K15" s="1">
        <v>1.26016251386176</v>
      </c>
      <c r="N15" s="47">
        <f t="shared" si="0"/>
        <v>520.53580276082596</v>
      </c>
      <c r="O15" s="48">
        <f t="shared" si="1"/>
        <v>36940.599682327404</v>
      </c>
      <c r="P15" s="47">
        <f t="shared" si="2"/>
        <v>520.57264050901301</v>
      </c>
      <c r="Q15" s="54">
        <f t="shared" si="3"/>
        <v>-2.44441922456746E-4</v>
      </c>
      <c r="R15" s="47">
        <f t="shared" si="4"/>
        <v>520.41884816753895</v>
      </c>
      <c r="S15" s="48">
        <f t="shared" si="4"/>
        <v>0.91240601858402903</v>
      </c>
      <c r="T15" s="47">
        <f t="shared" si="4"/>
        <v>519.47712931432102</v>
      </c>
      <c r="U15" s="48">
        <f t="shared" si="4"/>
        <v>1.26016251386176</v>
      </c>
      <c r="V15" s="35">
        <f t="shared" si="5"/>
        <v>1.2567057818289609</v>
      </c>
      <c r="W15" s="35"/>
      <c r="X15" s="35">
        <f t="shared" si="6"/>
        <v>3.4567320327991702E-3</v>
      </c>
    </row>
    <row r="16" spans="1:24" x14ac:dyDescent="0.6">
      <c r="B16" s="2">
        <v>570.72151502121801</v>
      </c>
      <c r="C16" s="1">
        <v>33491.4217703338</v>
      </c>
      <c r="D16" s="2"/>
      <c r="E16" s="1"/>
      <c r="F16" s="2">
        <v>570.94379639448505</v>
      </c>
      <c r="G16" s="1">
        <v>-253.70574819506299</v>
      </c>
      <c r="H16" s="2">
        <v>571.20418848167503</v>
      </c>
      <c r="I16" s="1">
        <v>0.89398330267440196</v>
      </c>
      <c r="J16" s="2">
        <v>570.13574716140397</v>
      </c>
      <c r="K16" s="1">
        <v>1.3785127920784299</v>
      </c>
      <c r="N16" s="47">
        <f t="shared" si="0"/>
        <v>570.72151502121801</v>
      </c>
      <c r="O16" s="48">
        <f t="shared" si="1"/>
        <v>33491.4217703338</v>
      </c>
      <c r="P16" s="47">
        <f t="shared" si="2"/>
        <v>570.94379639448505</v>
      </c>
      <c r="Q16" s="54">
        <f t="shared" si="3"/>
        <v>-2.5370574819506299E-4</v>
      </c>
      <c r="R16" s="47">
        <f t="shared" si="4"/>
        <v>571.20418848167503</v>
      </c>
      <c r="S16" s="48">
        <f t="shared" si="4"/>
        <v>0.89398330267440196</v>
      </c>
      <c r="T16" s="47">
        <f t="shared" si="4"/>
        <v>570.13574716140397</v>
      </c>
      <c r="U16" s="48">
        <f t="shared" si="4"/>
        <v>1.3785127920784299</v>
      </c>
      <c r="V16" s="35">
        <f t="shared" si="5"/>
        <v>1.3748112055053876</v>
      </c>
      <c r="W16" s="35"/>
      <c r="X16" s="35">
        <f t="shared" si="6"/>
        <v>3.7015865730423148E-3</v>
      </c>
    </row>
    <row r="17" spans="2:24" x14ac:dyDescent="0.6">
      <c r="B17" s="2">
        <v>619.135264134458</v>
      </c>
      <c r="C17" s="1">
        <v>29977.746787274002</v>
      </c>
      <c r="D17" s="2"/>
      <c r="E17" s="1"/>
      <c r="F17" s="2">
        <v>619.194061505832</v>
      </c>
      <c r="G17" s="1">
        <v>-260.57158732695098</v>
      </c>
      <c r="H17" s="2">
        <v>619.371727748691</v>
      </c>
      <c r="I17" s="1">
        <v>0.87916183198905695</v>
      </c>
      <c r="J17" s="2">
        <v>618.67768574765205</v>
      </c>
      <c r="K17" s="1">
        <v>1.4368455529494799</v>
      </c>
      <c r="N17" s="47">
        <f t="shared" si="0"/>
        <v>619.135264134458</v>
      </c>
      <c r="O17" s="48">
        <f t="shared" si="1"/>
        <v>29977.746787274002</v>
      </c>
      <c r="P17" s="47">
        <f t="shared" si="2"/>
        <v>619.194061505832</v>
      </c>
      <c r="Q17" s="54">
        <f t="shared" si="3"/>
        <v>-2.6057158732695099E-4</v>
      </c>
      <c r="R17" s="47">
        <f t="shared" si="4"/>
        <v>619.371727748691</v>
      </c>
      <c r="S17" s="48">
        <f t="shared" si="4"/>
        <v>0.87916183198905695</v>
      </c>
      <c r="T17" s="47">
        <f t="shared" si="4"/>
        <v>618.67768574765205</v>
      </c>
      <c r="U17" s="48">
        <f t="shared" si="4"/>
        <v>1.4368455529494799</v>
      </c>
      <c r="V17" s="35">
        <f t="shared" si="5"/>
        <v>1.4323486104434573</v>
      </c>
      <c r="W17" s="35"/>
      <c r="X17" s="35">
        <f t="shared" si="6"/>
        <v>4.4969425060226165E-3</v>
      </c>
    </row>
    <row r="18" spans="2:24" x14ac:dyDescent="0.6">
      <c r="B18" s="2">
        <v>669.28237629775901</v>
      </c>
      <c r="C18" s="1">
        <v>26490.910525774099</v>
      </c>
      <c r="D18" s="2"/>
      <c r="E18" s="1"/>
      <c r="F18" s="2">
        <v>670.09544008483499</v>
      </c>
      <c r="G18" s="1">
        <v>-270.52052615523098</v>
      </c>
      <c r="H18" s="2">
        <v>670.15706806282697</v>
      </c>
      <c r="I18" s="1">
        <v>0.86704542238573601</v>
      </c>
      <c r="J18" s="2">
        <v>669.351637405666</v>
      </c>
      <c r="K18" s="1">
        <v>1.5034718201356201</v>
      </c>
      <c r="N18" s="47">
        <f t="shared" si="0"/>
        <v>669.28237629775901</v>
      </c>
      <c r="O18" s="48">
        <f t="shared" si="1"/>
        <v>26490.910525774099</v>
      </c>
      <c r="P18" s="47">
        <f t="shared" si="2"/>
        <v>670.09544008483499</v>
      </c>
      <c r="Q18" s="54">
        <f t="shared" si="3"/>
        <v>-2.7052052615523099E-4</v>
      </c>
      <c r="R18" s="47">
        <f t="shared" si="4"/>
        <v>670.15706806282697</v>
      </c>
      <c r="S18" s="48">
        <f t="shared" si="4"/>
        <v>0.86704542238573601</v>
      </c>
      <c r="T18" s="47">
        <f t="shared" si="4"/>
        <v>669.351637405666</v>
      </c>
      <c r="U18" s="48">
        <f t="shared" si="4"/>
        <v>1.5034718201356201</v>
      </c>
      <c r="V18" s="35">
        <f t="shared" si="5"/>
        <v>1.4966140331614957</v>
      </c>
      <c r="W18" s="35"/>
      <c r="X18" s="35">
        <f t="shared" si="6"/>
        <v>6.8577869741244246E-3</v>
      </c>
    </row>
    <row r="19" spans="2:24" x14ac:dyDescent="0.6">
      <c r="B19" s="2">
        <v>718.38679745987702</v>
      </c>
      <c r="C19" s="1">
        <v>23409.8185516337</v>
      </c>
      <c r="D19" s="2"/>
      <c r="E19" s="1"/>
      <c r="F19" s="2">
        <v>718.87592788971301</v>
      </c>
      <c r="G19" s="1">
        <v>-278.07147837708197</v>
      </c>
      <c r="H19" s="2">
        <v>718.84816753926702</v>
      </c>
      <c r="I19" s="1">
        <v>0.83826045941229199</v>
      </c>
      <c r="J19" s="2">
        <v>717.89541604922499</v>
      </c>
      <c r="K19" s="1">
        <v>1.5555976996830101</v>
      </c>
      <c r="N19" s="47">
        <f t="shared" si="0"/>
        <v>718.38679745987702</v>
      </c>
      <c r="O19" s="48">
        <f t="shared" si="1"/>
        <v>23409.8185516337</v>
      </c>
      <c r="P19" s="47">
        <f t="shared" si="2"/>
        <v>718.87592788971301</v>
      </c>
      <c r="Q19" s="54">
        <f t="shared" si="3"/>
        <v>-2.7807147837708194E-4</v>
      </c>
      <c r="R19" s="47">
        <f t="shared" si="4"/>
        <v>718.84816753926702</v>
      </c>
      <c r="S19" s="48">
        <f t="shared" si="4"/>
        <v>0.83826045941229199</v>
      </c>
      <c r="T19" s="47">
        <f t="shared" si="4"/>
        <v>717.89541604922499</v>
      </c>
      <c r="U19" s="48">
        <f t="shared" si="4"/>
        <v>1.5555976996830101</v>
      </c>
      <c r="V19" s="35">
        <f t="shared" si="5"/>
        <v>1.5502192960167949</v>
      </c>
      <c r="W19" s="35"/>
      <c r="X19" s="35">
        <f t="shared" si="6"/>
        <v>5.3784036662152257E-3</v>
      </c>
    </row>
    <row r="20" spans="2:24" x14ac:dyDescent="0.6">
      <c r="B20" s="2">
        <v>769.27625991643697</v>
      </c>
      <c r="C20" s="1">
        <v>20542.9394868411</v>
      </c>
      <c r="D20" s="2"/>
      <c r="E20" s="1"/>
      <c r="F20" s="2">
        <v>769.77730646871601</v>
      </c>
      <c r="G20" s="1">
        <v>-283.22589665741799</v>
      </c>
      <c r="H20" s="2">
        <v>770.15706806282697</v>
      </c>
      <c r="I20" s="1">
        <v>0.82524362058393397</v>
      </c>
      <c r="J20" s="2">
        <v>769.12690507266905</v>
      </c>
      <c r="K20" s="1">
        <v>1.5415389257990699</v>
      </c>
      <c r="N20" s="47">
        <f t="shared" si="0"/>
        <v>769.27625991643697</v>
      </c>
      <c r="O20" s="48">
        <f t="shared" si="1"/>
        <v>20542.9394868411</v>
      </c>
      <c r="P20" s="47">
        <f t="shared" si="2"/>
        <v>769.77730646871601</v>
      </c>
      <c r="Q20" s="54">
        <f t="shared" si="3"/>
        <v>-2.8322589665741798E-4</v>
      </c>
      <c r="R20" s="47">
        <f t="shared" si="4"/>
        <v>770.15706806282697</v>
      </c>
      <c r="S20" s="48">
        <f t="shared" si="4"/>
        <v>0.82524362058393397</v>
      </c>
      <c r="T20" s="47">
        <f t="shared" si="4"/>
        <v>769.12690507266905</v>
      </c>
      <c r="U20" s="48">
        <f t="shared" si="4"/>
        <v>1.5415389257990699</v>
      </c>
      <c r="V20" s="35">
        <f t="shared" si="5"/>
        <v>1.5358342050942924</v>
      </c>
      <c r="W20" s="35"/>
      <c r="X20" s="35">
        <f t="shared" si="6"/>
        <v>5.7047207047775661E-3</v>
      </c>
    </row>
    <row r="21" spans="2:24" x14ac:dyDescent="0.6">
      <c r="B21" s="25"/>
      <c r="C21" s="25"/>
      <c r="D21" s="25"/>
      <c r="E21" s="25"/>
      <c r="F21" s="25"/>
      <c r="G21" s="25"/>
      <c r="H21" s="25"/>
      <c r="I21" s="25"/>
      <c r="J21" s="25"/>
      <c r="K21" s="25"/>
      <c r="N21" s="55"/>
      <c r="O21" s="55"/>
      <c r="P21" s="55"/>
      <c r="Q21" s="56"/>
      <c r="R21" s="55"/>
      <c r="S21" s="55"/>
      <c r="T21" s="55"/>
      <c r="U21" s="55"/>
      <c r="V21" s="35"/>
      <c r="W21" s="35"/>
      <c r="X21" s="35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325.27379949452398</v>
      </c>
      <c r="C9" s="1">
        <v>1298.6942328617999</v>
      </c>
      <c r="D9" s="2"/>
      <c r="E9" s="1"/>
      <c r="F9" s="2">
        <v>324.75171886936499</v>
      </c>
      <c r="G9" s="1">
        <v>68.388453866394997</v>
      </c>
      <c r="H9" s="2">
        <v>325.55555555555497</v>
      </c>
      <c r="I9" s="1">
        <v>0.55501618122977303</v>
      </c>
      <c r="J9" s="2">
        <v>325.94595149420098</v>
      </c>
      <c r="K9" s="1">
        <v>0.34772437109612098</v>
      </c>
      <c r="N9" s="47">
        <f>B9</f>
        <v>325.27379949452398</v>
      </c>
      <c r="O9" s="48">
        <f>C9*100</f>
        <v>129869.42328618</v>
      </c>
      <c r="P9" s="47">
        <f>F9</f>
        <v>324.75171886936499</v>
      </c>
      <c r="Q9" s="54">
        <f>G9*0.000001</f>
        <v>6.8388453866394998E-5</v>
      </c>
      <c r="R9" s="47">
        <f>H9</f>
        <v>325.55555555555497</v>
      </c>
      <c r="S9" s="48">
        <f>I9</f>
        <v>0.55501618122977303</v>
      </c>
      <c r="T9" s="47">
        <f>J9</f>
        <v>325.94595149420098</v>
      </c>
      <c r="U9" s="48">
        <f>K9</f>
        <v>0.34772437109612098</v>
      </c>
      <c r="V9" s="35">
        <f>((O9*(Q9)^2)/S9)*T9</f>
        <v>0.35670765434563512</v>
      </c>
      <c r="W9" s="35"/>
      <c r="X9" s="35">
        <f>U9-V9</f>
        <v>-8.9832832495141401E-3</v>
      </c>
      <c r="Y9" s="66">
        <f t="shared" ref="Y9:Y27" si="0">U9/V9-1</f>
        <v>-2.5183881366363181E-2</v>
      </c>
    </row>
    <row r="10" spans="1:25" x14ac:dyDescent="0.6">
      <c r="B10" s="2">
        <v>348.02021903959502</v>
      </c>
      <c r="C10" s="1">
        <v>1100.6528835690899</v>
      </c>
      <c r="D10" s="2"/>
      <c r="E10" s="1"/>
      <c r="F10" s="2">
        <v>346.753246753246</v>
      </c>
      <c r="G10" s="1">
        <v>75.667388167388197</v>
      </c>
      <c r="H10" s="2">
        <v>350.55555555555497</v>
      </c>
      <c r="I10" s="1">
        <v>0.59708737864077599</v>
      </c>
      <c r="J10" s="2">
        <v>350.86397547944</v>
      </c>
      <c r="K10" s="1">
        <v>0.35978331329168101</v>
      </c>
      <c r="N10" s="47">
        <f t="shared" ref="N10:N21" si="1">B10</f>
        <v>348.02021903959502</v>
      </c>
      <c r="O10" s="48">
        <f t="shared" ref="O10:O21" si="2">C10*100</f>
        <v>110065.28835690899</v>
      </c>
      <c r="P10" s="47">
        <f t="shared" ref="P10:P21" si="3">F10</f>
        <v>346.753246753246</v>
      </c>
      <c r="Q10" s="54">
        <f t="shared" ref="Q10:Q21" si="4">G10*0.000001</f>
        <v>7.5667388167388198E-5</v>
      </c>
      <c r="R10" s="47">
        <f t="shared" ref="R10:U21" si="5">H10</f>
        <v>350.55555555555497</v>
      </c>
      <c r="S10" s="48">
        <f t="shared" si="5"/>
        <v>0.59708737864077599</v>
      </c>
      <c r="T10" s="47">
        <f t="shared" si="5"/>
        <v>350.86397547944</v>
      </c>
      <c r="U10" s="48">
        <f t="shared" si="5"/>
        <v>0.35978331329168101</v>
      </c>
      <c r="V10" s="35">
        <f t="shared" ref="V10" si="6">((O10*(Q10)^2)/S10)*T10</f>
        <v>0.37031282368189555</v>
      </c>
      <c r="W10" s="35"/>
      <c r="X10" s="35">
        <f t="shared" ref="X10:X21" si="7">U10-V10</f>
        <v>-1.0529510390214547E-2</v>
      </c>
      <c r="Y10" s="66">
        <f t="shared" si="0"/>
        <v>-2.8434096031358491E-2</v>
      </c>
    </row>
    <row r="11" spans="1:25" x14ac:dyDescent="0.6">
      <c r="B11" s="2">
        <v>370.76663858466702</v>
      </c>
      <c r="C11" s="1">
        <v>957.83460282916201</v>
      </c>
      <c r="D11" s="2"/>
      <c r="E11" s="1"/>
      <c r="F11" s="2">
        <v>369.21313980137501</v>
      </c>
      <c r="G11" s="1">
        <v>78.432168321874201</v>
      </c>
      <c r="H11" s="2">
        <v>375.55555555555497</v>
      </c>
      <c r="I11" s="1">
        <v>0.56796116504854299</v>
      </c>
      <c r="J11" s="2">
        <v>375.78910550015001</v>
      </c>
      <c r="K11" s="1">
        <v>0.341902159366267</v>
      </c>
      <c r="N11" s="47">
        <f t="shared" si="1"/>
        <v>370.76663858466702</v>
      </c>
      <c r="O11" s="48">
        <f t="shared" si="2"/>
        <v>95783.460282916203</v>
      </c>
      <c r="P11" s="47">
        <f t="shared" si="3"/>
        <v>369.21313980137501</v>
      </c>
      <c r="Q11" s="54">
        <f t="shared" si="4"/>
        <v>7.8432168321874204E-5</v>
      </c>
      <c r="R11" s="47">
        <f t="shared" si="5"/>
        <v>375.55555555555497</v>
      </c>
      <c r="S11" s="48">
        <f t="shared" si="5"/>
        <v>0.56796116504854299</v>
      </c>
      <c r="T11" s="47">
        <f t="shared" si="5"/>
        <v>375.78910550015001</v>
      </c>
      <c r="U11" s="48">
        <f t="shared" si="5"/>
        <v>0.341902159366267</v>
      </c>
      <c r="V11" s="35">
        <f>((O12*(Q12)^2)/S11)*T11</f>
        <v>0.3012866636346081</v>
      </c>
      <c r="W11" s="35"/>
      <c r="X11" s="35">
        <f t="shared" si="7"/>
        <v>4.0615495731658902E-2</v>
      </c>
      <c r="Y11" s="66">
        <f t="shared" si="0"/>
        <v>0.13480681568075048</v>
      </c>
    </row>
    <row r="12" spans="1:25" x14ac:dyDescent="0.6">
      <c r="B12" s="2">
        <v>380.37068239258599</v>
      </c>
      <c r="C12" s="1">
        <v>984.49401523394897</v>
      </c>
      <c r="D12" s="2"/>
      <c r="E12" s="1"/>
      <c r="F12" s="2">
        <v>379.29717341482001</v>
      </c>
      <c r="G12" s="1">
        <v>68.009665987607207</v>
      </c>
      <c r="H12" s="2">
        <v>450.55555555555497</v>
      </c>
      <c r="I12" s="1">
        <v>0.49190938511326798</v>
      </c>
      <c r="J12" s="2">
        <v>449.785674074577</v>
      </c>
      <c r="K12" s="1">
        <v>0.56969323244868397</v>
      </c>
      <c r="N12" s="47">
        <f t="shared" si="1"/>
        <v>380.37068239258599</v>
      </c>
      <c r="O12" s="48">
        <f t="shared" si="2"/>
        <v>98449.401523394903</v>
      </c>
      <c r="P12" s="47">
        <f t="shared" si="3"/>
        <v>379.29717341482001</v>
      </c>
      <c r="Q12" s="54">
        <f t="shared" si="4"/>
        <v>6.8009665987607204E-5</v>
      </c>
      <c r="R12" s="47">
        <f t="shared" si="5"/>
        <v>450.55555555555497</v>
      </c>
      <c r="S12" s="48">
        <f t="shared" si="5"/>
        <v>0.49190938511326798</v>
      </c>
      <c r="T12" s="47">
        <f t="shared" si="5"/>
        <v>449.785674074577</v>
      </c>
      <c r="U12" s="48">
        <f t="shared" si="5"/>
        <v>0.56969323244868397</v>
      </c>
      <c r="V12" s="35">
        <f>((O16*(Q16)^2)/S12)*T12</f>
        <v>0.56978598498335431</v>
      </c>
      <c r="W12" s="35"/>
      <c r="X12" s="35">
        <f t="shared" si="7"/>
        <v>-9.2752534670337283E-5</v>
      </c>
      <c r="Y12" s="66">
        <f t="shared" si="0"/>
        <v>-1.627848650455066E-4</v>
      </c>
    </row>
    <row r="13" spans="1:25" x14ac:dyDescent="0.6">
      <c r="B13" s="2">
        <v>388.96377422072402</v>
      </c>
      <c r="C13" s="1">
        <v>1452.9379760609299</v>
      </c>
      <c r="D13" s="2"/>
      <c r="E13" s="1"/>
      <c r="F13" s="2">
        <v>388.46447669976999</v>
      </c>
      <c r="G13" s="1">
        <v>60.712694168576498</v>
      </c>
      <c r="H13" s="2">
        <v>475.55555555555497</v>
      </c>
      <c r="I13" s="1">
        <v>0.47734627831715098</v>
      </c>
      <c r="J13" s="2">
        <v>475.398668328952</v>
      </c>
      <c r="K13" s="1">
        <v>0.65361077401307</v>
      </c>
      <c r="N13" s="47">
        <f t="shared" si="1"/>
        <v>388.96377422072402</v>
      </c>
      <c r="O13" s="48">
        <f t="shared" si="2"/>
        <v>145293.79760609299</v>
      </c>
      <c r="P13" s="47">
        <f t="shared" si="3"/>
        <v>388.46447669976999</v>
      </c>
      <c r="Q13" s="54">
        <f t="shared" si="4"/>
        <v>6.0712694168576493E-5</v>
      </c>
      <c r="R13" s="47">
        <f t="shared" si="5"/>
        <v>475.55555555555497</v>
      </c>
      <c r="S13" s="48">
        <f t="shared" si="5"/>
        <v>0.47734627831715098</v>
      </c>
      <c r="T13" s="47">
        <f t="shared" si="5"/>
        <v>475.398668328952</v>
      </c>
      <c r="U13" s="48">
        <f t="shared" si="5"/>
        <v>0.65361077401307</v>
      </c>
      <c r="V13" s="35">
        <f>((O17*(Q17)^2)/S13)*T13</f>
        <v>0.6557023506818509</v>
      </c>
      <c r="W13" s="35"/>
      <c r="X13" s="35">
        <f t="shared" si="7"/>
        <v>-2.0915766687809034E-3</v>
      </c>
      <c r="Y13" s="66">
        <f t="shared" si="0"/>
        <v>-3.1898264000517207E-3</v>
      </c>
    </row>
    <row r="14" spans="1:25" x14ac:dyDescent="0.6">
      <c r="B14" s="2">
        <v>399.57877000842399</v>
      </c>
      <c r="C14" s="1">
        <v>1473.8846572361199</v>
      </c>
      <c r="D14" s="2"/>
      <c r="E14" s="1"/>
      <c r="F14" s="2">
        <v>398.54851031321601</v>
      </c>
      <c r="G14" s="1">
        <v>60.012414056531703</v>
      </c>
      <c r="H14" s="2">
        <v>500</v>
      </c>
      <c r="I14" s="1">
        <v>0.44660194174757201</v>
      </c>
      <c r="J14" s="2">
        <v>500.28755756875597</v>
      </c>
      <c r="K14" s="1">
        <v>0.78842411030462001</v>
      </c>
      <c r="N14" s="47">
        <f t="shared" si="1"/>
        <v>399.57877000842399</v>
      </c>
      <c r="O14" s="48">
        <f t="shared" si="2"/>
        <v>147388.465723612</v>
      </c>
      <c r="P14" s="47">
        <f t="shared" si="3"/>
        <v>398.54851031321601</v>
      </c>
      <c r="Q14" s="54">
        <f t="shared" si="4"/>
        <v>6.0012414056531704E-5</v>
      </c>
      <c r="R14" s="47">
        <f t="shared" si="5"/>
        <v>500</v>
      </c>
      <c r="S14" s="48">
        <f t="shared" si="5"/>
        <v>0.44660194174757201</v>
      </c>
      <c r="T14" s="47">
        <f t="shared" si="5"/>
        <v>500.28755756875597</v>
      </c>
      <c r="U14" s="48">
        <f t="shared" si="5"/>
        <v>0.78842411030462001</v>
      </c>
      <c r="V14" s="35">
        <f>((O18*(Q18)^2)/S14)*T14</f>
        <v>0.78880359690277835</v>
      </c>
      <c r="W14" s="35"/>
      <c r="X14" s="35">
        <f t="shared" si="7"/>
        <v>-3.7948659815834063E-4</v>
      </c>
      <c r="Y14" s="66">
        <f t="shared" si="0"/>
        <v>-4.8109136374174799E-4</v>
      </c>
    </row>
    <row r="15" spans="1:25" x14ac:dyDescent="0.6">
      <c r="B15" s="2">
        <v>418.78685762426198</v>
      </c>
      <c r="C15" s="1">
        <v>1405.3318824809501</v>
      </c>
      <c r="D15" s="2"/>
      <c r="E15" s="1"/>
      <c r="F15" s="2">
        <v>417.799847211611</v>
      </c>
      <c r="G15" s="1">
        <v>64.5151621254563</v>
      </c>
      <c r="H15" s="2">
        <v>525.55555555555497</v>
      </c>
      <c r="I15" s="1">
        <v>0.44174757281553301</v>
      </c>
      <c r="J15" s="2">
        <v>525.18923767240994</v>
      </c>
      <c r="K15" s="1">
        <v>0.86934527357841695</v>
      </c>
      <c r="N15" s="47">
        <f t="shared" si="1"/>
        <v>418.78685762426198</v>
      </c>
      <c r="O15" s="48">
        <f t="shared" si="2"/>
        <v>140533.18824809502</v>
      </c>
      <c r="P15" s="47">
        <f t="shared" si="3"/>
        <v>417.799847211611</v>
      </c>
      <c r="Q15" s="54">
        <f t="shared" si="4"/>
        <v>6.4515162125456291E-5</v>
      </c>
      <c r="R15" s="47">
        <f t="shared" si="5"/>
        <v>525.55555555555497</v>
      </c>
      <c r="S15" s="48">
        <f t="shared" si="5"/>
        <v>0.44174757281553301</v>
      </c>
      <c r="T15" s="47">
        <f t="shared" si="5"/>
        <v>525.18923767240994</v>
      </c>
      <c r="U15" s="48">
        <f t="shared" si="5"/>
        <v>0.86934527357841695</v>
      </c>
      <c r="V15" s="35">
        <f t="shared" ref="V15:V28" si="8">((O20*(Q20)^2)/S15)*T15</f>
        <v>0.89166693035739764</v>
      </c>
      <c r="W15" s="35"/>
      <c r="X15" s="35">
        <f t="shared" si="7"/>
        <v>-2.2321656778980681E-2</v>
      </c>
      <c r="Y15" s="66">
        <f t="shared" si="0"/>
        <v>-2.5033626367677142E-2</v>
      </c>
    </row>
    <row r="16" spans="1:25" x14ac:dyDescent="0.6">
      <c r="B16" s="2">
        <v>443.04970513900503</v>
      </c>
      <c r="C16" s="1">
        <v>1321.54515778019</v>
      </c>
      <c r="D16" s="2"/>
      <c r="E16" s="1"/>
      <c r="F16" s="2">
        <v>441.63483575248199</v>
      </c>
      <c r="G16" s="1">
        <v>68.668035395976503</v>
      </c>
      <c r="H16" s="2">
        <v>550.55555555555497</v>
      </c>
      <c r="I16" s="1">
        <v>0.43042071197410903</v>
      </c>
      <c r="J16" s="2">
        <v>550.79086227002995</v>
      </c>
      <c r="K16" s="1">
        <v>1.00116696893636</v>
      </c>
      <c r="N16" s="47">
        <f t="shared" si="1"/>
        <v>443.04970513900503</v>
      </c>
      <c r="O16" s="48">
        <f t="shared" si="2"/>
        <v>132154.51577801901</v>
      </c>
      <c r="P16" s="47">
        <f t="shared" si="3"/>
        <v>441.63483575248199</v>
      </c>
      <c r="Q16" s="54">
        <f t="shared" si="4"/>
        <v>6.8668035395976501E-5</v>
      </c>
      <c r="R16" s="47">
        <f t="shared" si="5"/>
        <v>550.55555555555497</v>
      </c>
      <c r="S16" s="48">
        <f t="shared" si="5"/>
        <v>0.43042071197410903</v>
      </c>
      <c r="T16" s="47">
        <f t="shared" si="5"/>
        <v>550.79086227002995</v>
      </c>
      <c r="U16" s="48">
        <f t="shared" si="5"/>
        <v>1.00116696893636</v>
      </c>
      <c r="V16" s="35">
        <f t="shared" si="8"/>
        <v>1.0691128244572761</v>
      </c>
      <c r="W16" s="35"/>
      <c r="X16" s="35">
        <f t="shared" si="7"/>
        <v>-6.7945855520916032E-2</v>
      </c>
      <c r="Y16" s="66">
        <f t="shared" si="0"/>
        <v>-6.3553494043444902E-2</v>
      </c>
    </row>
    <row r="17" spans="2:25" x14ac:dyDescent="0.6">
      <c r="B17" s="2">
        <v>466.80707666385803</v>
      </c>
      <c r="C17" s="1">
        <v>1241.5669205658301</v>
      </c>
      <c r="D17" s="2"/>
      <c r="E17" s="1"/>
      <c r="F17" s="2">
        <v>465.46982429335299</v>
      </c>
      <c r="G17" s="1">
        <v>72.820908666496905</v>
      </c>
      <c r="H17" s="2">
        <v>575</v>
      </c>
      <c r="I17" s="1">
        <v>0.42071197411003203</v>
      </c>
      <c r="J17" s="2">
        <v>575.681883320476</v>
      </c>
      <c r="K17" s="1">
        <v>1.12699827639161</v>
      </c>
      <c r="N17" s="47">
        <f t="shared" si="1"/>
        <v>466.80707666385803</v>
      </c>
      <c r="O17" s="48">
        <f t="shared" si="2"/>
        <v>124156.69205658301</v>
      </c>
      <c r="P17" s="47">
        <f t="shared" si="3"/>
        <v>465.46982429335299</v>
      </c>
      <c r="Q17" s="54">
        <f t="shared" si="4"/>
        <v>7.2820908666496902E-5</v>
      </c>
      <c r="R17" s="47">
        <f t="shared" si="5"/>
        <v>575</v>
      </c>
      <c r="S17" s="48">
        <f t="shared" si="5"/>
        <v>0.42071197411003203</v>
      </c>
      <c r="T17" s="47">
        <f t="shared" si="5"/>
        <v>575.681883320476</v>
      </c>
      <c r="U17" s="48">
        <f t="shared" si="5"/>
        <v>1.12699827639161</v>
      </c>
      <c r="V17" s="35">
        <f t="shared" si="8"/>
        <v>1.1722713056303058</v>
      </c>
      <c r="W17" s="35"/>
      <c r="X17" s="35">
        <f t="shared" si="7"/>
        <v>-4.5273029238695806E-2</v>
      </c>
      <c r="Y17" s="66">
        <f t="shared" si="0"/>
        <v>-3.861992443323814E-2</v>
      </c>
    </row>
    <row r="18" spans="2:25" x14ac:dyDescent="0.6">
      <c r="B18" s="2">
        <v>490.05897219882002</v>
      </c>
      <c r="C18" s="1">
        <v>1167.30141458106</v>
      </c>
      <c r="D18" s="2"/>
      <c r="E18" s="1"/>
      <c r="F18" s="2">
        <v>489.30481283422398</v>
      </c>
      <c r="G18" s="1">
        <v>77.668226381461693</v>
      </c>
      <c r="H18" s="2">
        <v>600</v>
      </c>
      <c r="I18" s="1">
        <v>0.41747572815533901</v>
      </c>
      <c r="J18" s="2">
        <v>599.86869625567203</v>
      </c>
      <c r="K18" s="1">
        <v>1.21989310943531</v>
      </c>
      <c r="N18" s="47">
        <f t="shared" si="1"/>
        <v>490.05897219882002</v>
      </c>
      <c r="O18" s="48">
        <f t="shared" si="2"/>
        <v>116730.14145810601</v>
      </c>
      <c r="P18" s="47">
        <f t="shared" si="3"/>
        <v>489.30481283422398</v>
      </c>
      <c r="Q18" s="54">
        <f t="shared" si="4"/>
        <v>7.7668226381461688E-5</v>
      </c>
      <c r="R18" s="47">
        <f t="shared" si="5"/>
        <v>600</v>
      </c>
      <c r="S18" s="48">
        <f t="shared" si="5"/>
        <v>0.41747572815533901</v>
      </c>
      <c r="T18" s="47">
        <f t="shared" si="5"/>
        <v>599.86869625567203</v>
      </c>
      <c r="U18" s="48">
        <f t="shared" si="5"/>
        <v>1.21989310943531</v>
      </c>
      <c r="V18" s="35">
        <f t="shared" si="8"/>
        <v>1.2308057384474171</v>
      </c>
      <c r="W18" s="35"/>
      <c r="X18" s="35">
        <f t="shared" si="7"/>
        <v>-1.09126290121071E-2</v>
      </c>
      <c r="Y18" s="66">
        <f t="shared" si="0"/>
        <v>-8.8662480773551433E-3</v>
      </c>
    </row>
    <row r="19" spans="2:25" x14ac:dyDescent="0.6">
      <c r="B19" s="2">
        <v>513.81634372367296</v>
      </c>
      <c r="C19" s="1">
        <v>1098.74863982589</v>
      </c>
      <c r="D19" s="2"/>
      <c r="E19" s="1"/>
      <c r="F19" s="2">
        <v>514.05653170359005</v>
      </c>
      <c r="G19" s="1">
        <v>81.473346914523304</v>
      </c>
      <c r="H19" s="2">
        <v>625</v>
      </c>
      <c r="I19" s="1">
        <v>0.40776699029126101</v>
      </c>
      <c r="J19" s="2">
        <v>625.45539817880206</v>
      </c>
      <c r="K19" s="1">
        <v>1.4145890066472999</v>
      </c>
      <c r="N19" s="47">
        <f t="shared" si="1"/>
        <v>513.81634372367296</v>
      </c>
      <c r="O19" s="48">
        <f t="shared" si="2"/>
        <v>109874.863982589</v>
      </c>
      <c r="P19" s="47">
        <f t="shared" si="3"/>
        <v>514.05653170359005</v>
      </c>
      <c r="Q19" s="54">
        <f t="shared" si="4"/>
        <v>8.1473346914523296E-5</v>
      </c>
      <c r="R19" s="47">
        <f t="shared" si="5"/>
        <v>625</v>
      </c>
      <c r="S19" s="48">
        <f t="shared" si="5"/>
        <v>0.40776699029126101</v>
      </c>
      <c r="T19" s="47">
        <f t="shared" si="5"/>
        <v>625.45539817880206</v>
      </c>
      <c r="U19" s="48">
        <f t="shared" si="5"/>
        <v>1.4145890066472999</v>
      </c>
      <c r="V19" s="35">
        <f t="shared" si="8"/>
        <v>1.4607273709727466</v>
      </c>
      <c r="W19" s="35"/>
      <c r="X19" s="35">
        <f t="shared" si="7"/>
        <v>-4.6138364325446712E-2</v>
      </c>
      <c r="Y19" s="66">
        <f t="shared" si="0"/>
        <v>-3.1585883336136655E-2</v>
      </c>
    </row>
    <row r="20" spans="2:25" x14ac:dyDescent="0.6">
      <c r="B20" s="2">
        <v>537.068239258635</v>
      </c>
      <c r="C20" s="1">
        <v>1039.71708378672</v>
      </c>
      <c r="D20" s="2"/>
      <c r="E20" s="1"/>
      <c r="F20" s="2">
        <v>536.97478991596597</v>
      </c>
      <c r="G20" s="1">
        <v>84.932306255835599</v>
      </c>
      <c r="H20" s="2">
        <v>650.55555555555497</v>
      </c>
      <c r="I20" s="1">
        <v>0.40129449838187597</v>
      </c>
      <c r="J20" s="2">
        <v>650.35139345407799</v>
      </c>
      <c r="K20" s="1">
        <v>1.51946224681787</v>
      </c>
      <c r="N20" s="47">
        <f t="shared" si="1"/>
        <v>537.068239258635</v>
      </c>
      <c r="O20" s="48">
        <f t="shared" si="2"/>
        <v>103971.708378672</v>
      </c>
      <c r="P20" s="47">
        <f t="shared" si="3"/>
        <v>536.97478991596597</v>
      </c>
      <c r="Q20" s="54">
        <f t="shared" si="4"/>
        <v>8.4932306255835598E-5</v>
      </c>
      <c r="R20" s="47">
        <f t="shared" si="5"/>
        <v>650.55555555555497</v>
      </c>
      <c r="S20" s="48">
        <f t="shared" si="5"/>
        <v>0.40129449838187597</v>
      </c>
      <c r="T20" s="47">
        <f t="shared" si="5"/>
        <v>650.35139345407799</v>
      </c>
      <c r="U20" s="48">
        <f t="shared" si="5"/>
        <v>1.51946224681787</v>
      </c>
      <c r="V20" s="35">
        <f t="shared" si="8"/>
        <v>1.5190060612090275</v>
      </c>
      <c r="W20" s="35"/>
      <c r="X20" s="35">
        <f t="shared" si="7"/>
        <v>4.5618560884252979E-4</v>
      </c>
      <c r="Y20" s="66">
        <f t="shared" si="0"/>
        <v>3.0031849147427181E-4</v>
      </c>
    </row>
    <row r="21" spans="2:25" x14ac:dyDescent="0.6">
      <c r="B21" s="2">
        <v>561.83656276326803</v>
      </c>
      <c r="C21" s="1">
        <v>982.58977149074997</v>
      </c>
      <c r="D21" s="2"/>
      <c r="E21" s="1"/>
      <c r="F21" s="2">
        <v>560.80977845683697</v>
      </c>
      <c r="G21" s="1">
        <v>92.210179526356001</v>
      </c>
      <c r="H21" s="2">
        <v>675</v>
      </c>
      <c r="I21" s="1">
        <v>0.38834951456310601</v>
      </c>
      <c r="J21" s="2">
        <v>674.52186250768796</v>
      </c>
      <c r="K21" s="1">
        <v>1.68121930093981</v>
      </c>
      <c r="N21" s="47">
        <f t="shared" si="1"/>
        <v>561.83656276326803</v>
      </c>
      <c r="O21" s="48">
        <f t="shared" si="2"/>
        <v>98258.977149074999</v>
      </c>
      <c r="P21" s="47">
        <f t="shared" si="3"/>
        <v>560.80977845683697</v>
      </c>
      <c r="Q21" s="54">
        <f t="shared" si="4"/>
        <v>9.2210179526355993E-5</v>
      </c>
      <c r="R21" s="47">
        <f t="shared" si="5"/>
        <v>675</v>
      </c>
      <c r="S21" s="48">
        <f t="shared" si="5"/>
        <v>0.38834951456310601</v>
      </c>
      <c r="T21" s="47">
        <f t="shared" si="5"/>
        <v>674.52186250768796</v>
      </c>
      <c r="U21" s="48">
        <f t="shared" si="5"/>
        <v>1.68121930093981</v>
      </c>
      <c r="V21" s="35">
        <f t="shared" si="8"/>
        <v>1.7060565385396138</v>
      </c>
      <c r="W21" s="35"/>
      <c r="X21" s="35">
        <f t="shared" si="7"/>
        <v>-2.483723759980383E-2</v>
      </c>
      <c r="Y21" s="66">
        <f t="shared" si="0"/>
        <v>-1.4558273444480685E-2</v>
      </c>
    </row>
    <row r="22" spans="2:25" x14ac:dyDescent="0.6">
      <c r="B22" s="2">
        <v>584.58298230833998</v>
      </c>
      <c r="C22" s="1">
        <v>929.27094668117502</v>
      </c>
      <c r="D22" s="1"/>
      <c r="E22" s="1"/>
      <c r="F22" s="2">
        <v>584.18640183345997</v>
      </c>
      <c r="G22" s="1">
        <v>96.016095832272299</v>
      </c>
      <c r="H22" s="2">
        <v>700</v>
      </c>
      <c r="I22" s="1">
        <v>0.40291262135922301</v>
      </c>
      <c r="J22" s="2">
        <v>700.10927503436506</v>
      </c>
      <c r="K22" s="1">
        <v>1.8729211885396999</v>
      </c>
      <c r="N22" s="47">
        <f t="shared" ref="N22:N33" si="9">B22</f>
        <v>584.58298230833998</v>
      </c>
      <c r="O22" s="48">
        <f t="shared" ref="O22:O33" si="10">C22*100</f>
        <v>92927.094668117497</v>
      </c>
      <c r="P22" s="47">
        <f t="shared" ref="P22:P33" si="11">F22</f>
        <v>584.18640183345997</v>
      </c>
      <c r="Q22" s="54">
        <f t="shared" ref="Q22:Q33" si="12">G22*0.000001</f>
        <v>9.601609583227229E-5</v>
      </c>
      <c r="R22" s="47">
        <f t="shared" ref="R22:R28" si="13">H22</f>
        <v>700</v>
      </c>
      <c r="S22" s="48">
        <f t="shared" ref="S22:S28" si="14">I22</f>
        <v>0.40291262135922301</v>
      </c>
      <c r="T22" s="47">
        <f t="shared" ref="T22:T28" si="15">J22</f>
        <v>700.10927503436506</v>
      </c>
      <c r="U22" s="48">
        <f t="shared" ref="U22:U28" si="16">K22</f>
        <v>1.8729211885396999</v>
      </c>
      <c r="V22" s="35">
        <f t="shared" si="8"/>
        <v>1.905452609770883</v>
      </c>
      <c r="W22" s="35"/>
      <c r="X22" s="35">
        <f t="shared" ref="X22:X28" si="17">U22-V22</f>
        <v>-3.2531421231183133E-2</v>
      </c>
      <c r="Y22" s="66">
        <f t="shared" si="0"/>
        <v>-1.7072805203533714E-2</v>
      </c>
    </row>
    <row r="23" spans="2:25" x14ac:dyDescent="0.6">
      <c r="B23" s="2">
        <v>608.34035383319201</v>
      </c>
      <c r="C23" s="1">
        <v>877.85636561479805</v>
      </c>
      <c r="D23" s="1"/>
      <c r="E23" s="1"/>
      <c r="F23" s="2">
        <v>607.56302521008399</v>
      </c>
      <c r="G23" s="1">
        <v>98.780345471521898</v>
      </c>
      <c r="H23" s="2">
        <v>725</v>
      </c>
      <c r="I23" s="1">
        <v>0.38834951456310601</v>
      </c>
      <c r="J23" s="2">
        <v>724.31172124759803</v>
      </c>
      <c r="K23" s="1">
        <v>1.89994781011725</v>
      </c>
      <c r="N23" s="47">
        <f t="shared" si="9"/>
        <v>608.34035383319201</v>
      </c>
      <c r="O23" s="48">
        <f t="shared" si="10"/>
        <v>87785.636561479798</v>
      </c>
      <c r="P23" s="47">
        <f t="shared" si="11"/>
        <v>607.56302521008399</v>
      </c>
      <c r="Q23" s="54">
        <f t="shared" si="12"/>
        <v>9.87803454715219E-5</v>
      </c>
      <c r="R23" s="47">
        <f t="shared" si="13"/>
        <v>725</v>
      </c>
      <c r="S23" s="48">
        <f t="shared" si="14"/>
        <v>0.38834951456310601</v>
      </c>
      <c r="T23" s="47">
        <f t="shared" si="15"/>
        <v>724.31172124759803</v>
      </c>
      <c r="U23" s="48">
        <f t="shared" si="16"/>
        <v>1.89994781011725</v>
      </c>
      <c r="V23" s="35">
        <f t="shared" si="8"/>
        <v>1.886585784149408</v>
      </c>
      <c r="W23" s="35"/>
      <c r="X23" s="35">
        <f t="shared" si="17"/>
        <v>1.3362025967841973E-2</v>
      </c>
      <c r="Y23" s="66">
        <f t="shared" si="0"/>
        <v>7.0826495567315462E-3</v>
      </c>
    </row>
    <row r="24" spans="2:25" x14ac:dyDescent="0.6">
      <c r="B24" s="2">
        <v>632.60320134793596</v>
      </c>
      <c r="C24" s="1">
        <v>830.25027203482</v>
      </c>
      <c r="D24" s="1"/>
      <c r="E24" s="1"/>
      <c r="F24" s="2">
        <v>631.85637891520196</v>
      </c>
      <c r="G24" s="1">
        <v>107.09962015108999</v>
      </c>
      <c r="H24" s="2">
        <v>749.99999999999898</v>
      </c>
      <c r="I24" s="1">
        <v>0.38673139158575998</v>
      </c>
      <c r="J24" s="2">
        <v>749.901976188464</v>
      </c>
      <c r="K24" s="1">
        <v>2.0796736592687499</v>
      </c>
      <c r="N24" s="47">
        <f t="shared" si="9"/>
        <v>632.60320134793596</v>
      </c>
      <c r="O24" s="48">
        <f t="shared" si="10"/>
        <v>83025.027203481994</v>
      </c>
      <c r="P24" s="47">
        <f t="shared" si="11"/>
        <v>631.85637891520196</v>
      </c>
      <c r="Q24" s="54">
        <f t="shared" si="12"/>
        <v>1.0709962015108998E-4</v>
      </c>
      <c r="R24" s="47">
        <f t="shared" si="13"/>
        <v>749.99999999999898</v>
      </c>
      <c r="S24" s="48">
        <f t="shared" si="14"/>
        <v>0.38673139158575998</v>
      </c>
      <c r="T24" s="47">
        <f t="shared" si="15"/>
        <v>749.901976188464</v>
      </c>
      <c r="U24" s="48">
        <f t="shared" si="16"/>
        <v>2.0796736592687499</v>
      </c>
      <c r="V24" s="35">
        <f t="shared" si="8"/>
        <v>2.0888095422612283</v>
      </c>
      <c r="W24" s="35"/>
      <c r="X24" s="35">
        <f t="shared" si="17"/>
        <v>-9.1358829924783613E-3</v>
      </c>
      <c r="Y24" s="66">
        <f t="shared" si="0"/>
        <v>-4.3737271434466374E-3</v>
      </c>
    </row>
    <row r="25" spans="2:25" x14ac:dyDescent="0.6">
      <c r="B25" s="2">
        <v>655.85509688289801</v>
      </c>
      <c r="C25" s="1">
        <v>786.45266594123996</v>
      </c>
      <c r="D25" s="1"/>
      <c r="E25" s="1"/>
      <c r="F25" s="2">
        <v>655.23300229182496</v>
      </c>
      <c r="G25" s="1">
        <v>109.16942534589499</v>
      </c>
      <c r="H25" s="2">
        <v>775</v>
      </c>
      <c r="I25" s="1">
        <v>0.38996763754045199</v>
      </c>
      <c r="J25" s="2">
        <v>774.78802301407995</v>
      </c>
      <c r="K25" s="1">
        <v>2.2264630340086899</v>
      </c>
      <c r="N25" s="47">
        <f t="shared" si="9"/>
        <v>655.85509688289801</v>
      </c>
      <c r="O25" s="48">
        <f t="shared" si="10"/>
        <v>78645.266594123997</v>
      </c>
      <c r="P25" s="47">
        <f t="shared" si="11"/>
        <v>655.23300229182496</v>
      </c>
      <c r="Q25" s="54">
        <f t="shared" si="12"/>
        <v>1.0916942534589499E-4</v>
      </c>
      <c r="R25" s="47">
        <f t="shared" si="13"/>
        <v>775</v>
      </c>
      <c r="S25" s="48">
        <f t="shared" si="14"/>
        <v>0.38996763754045199</v>
      </c>
      <c r="T25" s="47">
        <f t="shared" si="15"/>
        <v>774.78802301407995</v>
      </c>
      <c r="U25" s="48">
        <f t="shared" si="16"/>
        <v>2.2264630340086899</v>
      </c>
      <c r="V25" s="35">
        <f t="shared" si="8"/>
        <v>2.2294215859349471</v>
      </c>
      <c r="W25" s="35"/>
      <c r="X25" s="35">
        <f t="shared" si="17"/>
        <v>-2.958551926257158E-3</v>
      </c>
      <c r="Y25" s="66">
        <f t="shared" si="0"/>
        <v>-1.3270491076798896E-3</v>
      </c>
    </row>
    <row r="26" spans="2:25" x14ac:dyDescent="0.6">
      <c r="B26" s="2">
        <v>679.61246840775004</v>
      </c>
      <c r="C26" s="1">
        <v>746.46354733405803</v>
      </c>
      <c r="D26" s="1"/>
      <c r="E26" s="1"/>
      <c r="F26" s="2">
        <v>679.06799083269595</v>
      </c>
      <c r="G26" s="1">
        <v>114.71118750530501</v>
      </c>
      <c r="H26" s="2">
        <v>800.55555555555497</v>
      </c>
      <c r="I26" s="1">
        <v>0.39482200647249099</v>
      </c>
      <c r="J26" s="2">
        <v>799.70888941350699</v>
      </c>
      <c r="K26" s="1">
        <v>2.2265459377558598</v>
      </c>
      <c r="N26" s="47">
        <f t="shared" si="9"/>
        <v>679.61246840775004</v>
      </c>
      <c r="O26" s="48">
        <f t="shared" si="10"/>
        <v>74646.354733405809</v>
      </c>
      <c r="P26" s="47">
        <f t="shared" si="11"/>
        <v>679.06799083269595</v>
      </c>
      <c r="Q26" s="54">
        <f t="shared" si="12"/>
        <v>1.14711187505305E-4</v>
      </c>
      <c r="R26" s="47">
        <f t="shared" si="13"/>
        <v>800.55555555555497</v>
      </c>
      <c r="S26" s="48">
        <f t="shared" si="14"/>
        <v>0.39482200647249099</v>
      </c>
      <c r="T26" s="47">
        <f t="shared" si="15"/>
        <v>799.70888941350699</v>
      </c>
      <c r="U26" s="48">
        <f t="shared" si="16"/>
        <v>2.2265459377558598</v>
      </c>
      <c r="V26" s="35">
        <f t="shared" si="8"/>
        <v>2.214811126452644</v>
      </c>
      <c r="W26" s="35"/>
      <c r="X26" s="35">
        <f t="shared" si="17"/>
        <v>1.1734811303215853E-2</v>
      </c>
      <c r="Y26" s="66">
        <f t="shared" si="0"/>
        <v>5.2983349970843197E-3</v>
      </c>
    </row>
    <row r="27" spans="2:25" x14ac:dyDescent="0.6">
      <c r="B27" s="2">
        <v>702.86436394271198</v>
      </c>
      <c r="C27" s="1">
        <v>708.37867247007603</v>
      </c>
      <c r="D27" s="1"/>
      <c r="E27" s="1"/>
      <c r="F27" s="2">
        <v>702.90297937356695</v>
      </c>
      <c r="G27" s="1">
        <v>124.41961633138099</v>
      </c>
      <c r="H27" s="2">
        <v>825</v>
      </c>
      <c r="I27" s="1">
        <v>0.39805825242718401</v>
      </c>
      <c r="J27" s="2">
        <v>824.58498778946205</v>
      </c>
      <c r="K27" s="1">
        <v>2.41525144706516</v>
      </c>
      <c r="N27" s="47">
        <f t="shared" si="9"/>
        <v>702.86436394271198</v>
      </c>
      <c r="O27" s="48">
        <f t="shared" si="10"/>
        <v>70837.867247007598</v>
      </c>
      <c r="P27" s="47">
        <f t="shared" si="11"/>
        <v>702.90297937356695</v>
      </c>
      <c r="Q27" s="54">
        <f t="shared" si="12"/>
        <v>1.2441961633138099E-4</v>
      </c>
      <c r="R27" s="47">
        <f t="shared" si="13"/>
        <v>825</v>
      </c>
      <c r="S27" s="48">
        <f t="shared" si="14"/>
        <v>0.39805825242718401</v>
      </c>
      <c r="T27" s="47">
        <f t="shared" si="15"/>
        <v>824.58498778946205</v>
      </c>
      <c r="U27" s="48">
        <f t="shared" si="16"/>
        <v>2.41525144706516</v>
      </c>
      <c r="V27" s="35">
        <f t="shared" si="8"/>
        <v>2.3898392448381842</v>
      </c>
      <c r="W27" s="35"/>
      <c r="X27" s="35">
        <f t="shared" si="17"/>
        <v>2.5412202226975822E-2</v>
      </c>
      <c r="Y27" s="66">
        <f t="shared" si="0"/>
        <v>1.0633435818691028E-2</v>
      </c>
    </row>
    <row r="28" spans="2:25" x14ac:dyDescent="0.6">
      <c r="B28" s="2">
        <v>727.12721145745502</v>
      </c>
      <c r="C28" s="1">
        <v>672.198041349292</v>
      </c>
      <c r="D28" s="1"/>
      <c r="E28" s="1"/>
      <c r="F28" s="2">
        <v>726.27960275018995</v>
      </c>
      <c r="G28" s="1">
        <v>122.669977081741</v>
      </c>
      <c r="H28" s="2">
        <v>850</v>
      </c>
      <c r="I28" s="1">
        <v>0.40938511326860799</v>
      </c>
      <c r="J28" s="2">
        <v>850.17097910904499</v>
      </c>
      <c r="K28" s="1">
        <v>2.6129413538892501</v>
      </c>
      <c r="N28" s="47">
        <f t="shared" si="9"/>
        <v>727.12721145745502</v>
      </c>
      <c r="O28" s="48">
        <f t="shared" si="10"/>
        <v>67219.804134929203</v>
      </c>
      <c r="P28" s="47">
        <f t="shared" si="11"/>
        <v>726.27960275018995</v>
      </c>
      <c r="Q28" s="54">
        <f t="shared" si="12"/>
        <v>1.2266997708174098E-4</v>
      </c>
      <c r="R28" s="47">
        <f t="shared" si="13"/>
        <v>850</v>
      </c>
      <c r="S28" s="48">
        <f t="shared" si="14"/>
        <v>0.40938511326860799</v>
      </c>
      <c r="T28" s="47">
        <f t="shared" si="15"/>
        <v>850.17097910904499</v>
      </c>
      <c r="U28" s="48">
        <f t="shared" si="16"/>
        <v>2.6129413538892501</v>
      </c>
      <c r="V28" s="35">
        <f t="shared" si="8"/>
        <v>2.607874265314853</v>
      </c>
      <c r="W28" s="35"/>
      <c r="X28" s="35">
        <f t="shared" si="17"/>
        <v>5.0670885743970828E-3</v>
      </c>
      <c r="Y28" s="66">
        <f>U28/V28-1</f>
        <v>1.9429957347982807E-3</v>
      </c>
    </row>
    <row r="29" spans="2:25" x14ac:dyDescent="0.6">
      <c r="B29" s="2">
        <v>750.37910699241797</v>
      </c>
      <c r="C29" s="1">
        <v>637.921653971708</v>
      </c>
      <c r="D29" s="1"/>
      <c r="E29" s="1"/>
      <c r="F29" s="2">
        <v>750.57295645530905</v>
      </c>
      <c r="G29" s="1">
        <v>129.94758509464299</v>
      </c>
      <c r="H29" s="38"/>
      <c r="I29" s="25"/>
      <c r="J29" s="25"/>
      <c r="K29" s="25"/>
      <c r="N29" s="47">
        <f t="shared" si="9"/>
        <v>750.37910699241797</v>
      </c>
      <c r="O29" s="48">
        <f t="shared" si="10"/>
        <v>63792.1653971708</v>
      </c>
      <c r="P29" s="47">
        <f t="shared" si="11"/>
        <v>750.57295645530905</v>
      </c>
      <c r="Q29" s="54">
        <f t="shared" si="12"/>
        <v>1.2994758509464298E-4</v>
      </c>
      <c r="R29" s="61"/>
      <c r="S29" s="55"/>
      <c r="T29" s="55"/>
      <c r="U29" s="55"/>
      <c r="V29" s="35"/>
      <c r="W29" s="35"/>
      <c r="X29" s="35"/>
    </row>
    <row r="30" spans="2:25" x14ac:dyDescent="0.6">
      <c r="B30" s="2">
        <v>774.64195450715999</v>
      </c>
      <c r="C30" s="1">
        <v>611.26224156692001</v>
      </c>
      <c r="D30" s="1"/>
      <c r="E30" s="1"/>
      <c r="F30" s="2">
        <v>774.40794499618005</v>
      </c>
      <c r="G30" s="1">
        <v>135.489347254053</v>
      </c>
      <c r="H30" s="52"/>
      <c r="N30" s="47">
        <f t="shared" si="9"/>
        <v>774.64195450715999</v>
      </c>
      <c r="O30" s="48">
        <f t="shared" si="10"/>
        <v>61126.224156691998</v>
      </c>
      <c r="P30" s="47">
        <f t="shared" si="11"/>
        <v>774.40794499618005</v>
      </c>
      <c r="Q30" s="54">
        <f t="shared" si="12"/>
        <v>1.3548934725405299E-4</v>
      </c>
      <c r="R30" s="62"/>
      <c r="S30" s="35"/>
      <c r="T30" s="35"/>
      <c r="U30" s="35"/>
      <c r="V30" s="35"/>
      <c r="W30" s="35"/>
      <c r="X30" s="35"/>
    </row>
    <row r="31" spans="2:25" x14ac:dyDescent="0.6">
      <c r="B31" s="2">
        <v>797.89385004212295</v>
      </c>
      <c r="C31" s="1">
        <v>580.79434167573402</v>
      </c>
      <c r="D31" s="1"/>
      <c r="E31" s="1"/>
      <c r="F31" s="2">
        <v>797.78456837280305</v>
      </c>
      <c r="G31" s="1">
        <v>137.21193022663601</v>
      </c>
      <c r="H31" s="52"/>
      <c r="N31" s="47">
        <f t="shared" si="9"/>
        <v>797.89385004212295</v>
      </c>
      <c r="O31" s="48">
        <f t="shared" si="10"/>
        <v>58079.434167573403</v>
      </c>
      <c r="P31" s="47">
        <f t="shared" si="11"/>
        <v>797.78456837280305</v>
      </c>
      <c r="Q31" s="54">
        <f t="shared" si="12"/>
        <v>1.3721193022663602E-4</v>
      </c>
      <c r="R31" s="62"/>
      <c r="S31" s="35"/>
      <c r="T31" s="35"/>
      <c r="U31" s="35"/>
      <c r="V31" s="35"/>
      <c r="W31" s="35"/>
      <c r="X31" s="35"/>
    </row>
    <row r="32" spans="2:25" x14ac:dyDescent="0.6">
      <c r="B32" s="2">
        <v>822.15669755686599</v>
      </c>
      <c r="C32" s="1">
        <v>557.94341675734495</v>
      </c>
      <c r="D32" s="1"/>
      <c r="E32" s="1"/>
      <c r="F32" s="2">
        <v>821.61955691367405</v>
      </c>
      <c r="G32" s="1">
        <v>143.795359052712</v>
      </c>
      <c r="H32" s="52"/>
      <c r="N32" s="47">
        <f t="shared" si="9"/>
        <v>822.15669755686599</v>
      </c>
      <c r="O32" s="48">
        <f t="shared" si="10"/>
        <v>55794.341675734497</v>
      </c>
      <c r="P32" s="47">
        <f t="shared" si="11"/>
        <v>821.61955691367405</v>
      </c>
      <c r="Q32" s="54">
        <f t="shared" si="12"/>
        <v>1.4379535905271199E-4</v>
      </c>
      <c r="R32" s="62"/>
      <c r="S32" s="35"/>
      <c r="T32" s="35"/>
      <c r="U32" s="35"/>
      <c r="V32" s="35"/>
      <c r="W32" s="35"/>
      <c r="X32" s="35"/>
    </row>
    <row r="33" spans="2:24" x14ac:dyDescent="0.6">
      <c r="B33" s="2">
        <v>845.40859309182804</v>
      </c>
      <c r="C33" s="1">
        <v>542.70946681175201</v>
      </c>
      <c r="D33" s="1"/>
      <c r="E33" s="1"/>
      <c r="F33" s="2">
        <v>844.99618029029705</v>
      </c>
      <c r="G33" s="1">
        <v>152.11516424751699</v>
      </c>
      <c r="H33" s="52"/>
      <c r="N33" s="47">
        <f t="shared" si="9"/>
        <v>845.40859309182804</v>
      </c>
      <c r="O33" s="48">
        <f t="shared" si="10"/>
        <v>54270.946681175199</v>
      </c>
      <c r="P33" s="47">
        <f t="shared" si="11"/>
        <v>844.99618029029705</v>
      </c>
      <c r="Q33" s="54">
        <f t="shared" si="12"/>
        <v>1.5211516424751698E-4</v>
      </c>
      <c r="R33" s="62"/>
      <c r="S33" s="35"/>
      <c r="T33" s="35"/>
      <c r="U33" s="35"/>
      <c r="V33" s="35"/>
      <c r="W33" s="35"/>
      <c r="X33" s="35"/>
    </row>
    <row r="34" spans="2:24" x14ac:dyDescent="0.6">
      <c r="O34"/>
      <c r="Q34"/>
      <c r="S34"/>
      <c r="U34"/>
      <c r="V34"/>
    </row>
    <row r="35" spans="2:24" x14ac:dyDescent="0.6">
      <c r="O35"/>
      <c r="Q35"/>
      <c r="S35"/>
      <c r="U35"/>
      <c r="V35"/>
    </row>
    <row r="36" spans="2:24" x14ac:dyDescent="0.6">
      <c r="O36"/>
      <c r="Q36"/>
      <c r="S36"/>
      <c r="U36"/>
      <c r="V36"/>
    </row>
    <row r="37" spans="2:24" x14ac:dyDescent="0.6">
      <c r="O37"/>
      <c r="Q37"/>
      <c r="S37"/>
      <c r="U37"/>
      <c r="V37"/>
    </row>
    <row r="38" spans="2:24" x14ac:dyDescent="0.6">
      <c r="O38"/>
      <c r="Q38"/>
      <c r="S38"/>
      <c r="U38"/>
      <c r="V38"/>
    </row>
    <row r="39" spans="2:24" x14ac:dyDescent="0.6">
      <c r="O39"/>
      <c r="Q39"/>
      <c r="S39"/>
      <c r="U39"/>
      <c r="V39"/>
    </row>
    <row r="40" spans="2:24" x14ac:dyDescent="0.6">
      <c r="O40"/>
      <c r="Q40"/>
      <c r="S40"/>
      <c r="U40"/>
      <c r="V40"/>
    </row>
    <row r="41" spans="2:24" x14ac:dyDescent="0.6">
      <c r="O41"/>
      <c r="Q41"/>
      <c r="S41"/>
      <c r="U41"/>
      <c r="V41"/>
    </row>
    <row r="42" spans="2:24" x14ac:dyDescent="0.6">
      <c r="O42"/>
      <c r="Q42"/>
      <c r="S42"/>
      <c r="U42"/>
      <c r="V42"/>
    </row>
    <row r="43" spans="2:24" x14ac:dyDescent="0.6">
      <c r="O43"/>
      <c r="Q43"/>
      <c r="S43"/>
      <c r="U43"/>
      <c r="V43"/>
    </row>
    <row r="44" spans="2:24" x14ac:dyDescent="0.6">
      <c r="O44"/>
      <c r="Q44"/>
      <c r="S44"/>
      <c r="U44"/>
      <c r="V44"/>
    </row>
    <row r="45" spans="2:24" x14ac:dyDescent="0.6">
      <c r="O45"/>
      <c r="Q45"/>
      <c r="S45"/>
      <c r="U45"/>
      <c r="V45"/>
    </row>
    <row r="46" spans="2:24" x14ac:dyDescent="0.6">
      <c r="O46"/>
      <c r="Q46"/>
      <c r="S46"/>
      <c r="U46"/>
      <c r="V46"/>
    </row>
    <row r="47" spans="2:24" x14ac:dyDescent="0.6">
      <c r="O47"/>
      <c r="Q47"/>
      <c r="S47"/>
      <c r="U47"/>
      <c r="V47"/>
    </row>
    <row r="48" spans="2:24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10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298.88714654256597</v>
      </c>
      <c r="C9" s="1">
        <v>2117.8759301164901</v>
      </c>
      <c r="D9" s="2"/>
      <c r="E9" s="1"/>
      <c r="F9" s="2">
        <v>297.942115122357</v>
      </c>
      <c r="G9" s="1">
        <v>-107.103734459229</v>
      </c>
      <c r="H9" s="2">
        <v>298.51498917445701</v>
      </c>
      <c r="I9" s="1">
        <v>3.4271519143470099</v>
      </c>
      <c r="J9" s="2">
        <v>298.06949806949802</v>
      </c>
      <c r="K9" s="1">
        <v>0.214912280701754</v>
      </c>
      <c r="N9" s="47">
        <f>B9</f>
        <v>298.88714654256597</v>
      </c>
      <c r="O9" s="48">
        <f>C9*100</f>
        <v>211787.59301164901</v>
      </c>
      <c r="P9" s="47">
        <f>F9</f>
        <v>297.942115122357</v>
      </c>
      <c r="Q9" s="54">
        <f>G9*0.000001</f>
        <v>-1.07103734459229E-4</v>
      </c>
      <c r="R9" s="47">
        <f>H9</f>
        <v>298.51498917445701</v>
      </c>
      <c r="S9" s="48">
        <f>I9</f>
        <v>3.4271519143470099</v>
      </c>
      <c r="T9" s="47">
        <f>J9</f>
        <v>298.06949806949802</v>
      </c>
      <c r="U9" s="48">
        <f>K9</f>
        <v>0.214912280701754</v>
      </c>
      <c r="V9" s="35">
        <f>((O9*(Q9)^2)/S9)*T9</f>
        <v>0.21129728804516593</v>
      </c>
      <c r="W9" s="35"/>
      <c r="X9" s="35">
        <f>U9-V9</f>
        <v>3.614992656588073E-3</v>
      </c>
    </row>
    <row r="10" spans="1:24" x14ac:dyDescent="0.6">
      <c r="B10" s="2">
        <v>324.35324973136699</v>
      </c>
      <c r="C10" s="1">
        <v>2052.0048723761101</v>
      </c>
      <c r="D10" s="2"/>
      <c r="E10" s="1"/>
      <c r="F10" s="2">
        <v>322.78105437093097</v>
      </c>
      <c r="G10" s="1">
        <v>-113.400090916208</v>
      </c>
      <c r="H10" s="2">
        <v>323.48056660386499</v>
      </c>
      <c r="I10" s="1">
        <v>3.1242332931368102</v>
      </c>
      <c r="J10" s="2">
        <v>322.683397683397</v>
      </c>
      <c r="K10" s="1">
        <v>0.27412280701754299</v>
      </c>
      <c r="N10" s="47">
        <f t="shared" ref="N10:N19" si="0">B10</f>
        <v>324.35324973136699</v>
      </c>
      <c r="O10" s="48">
        <f t="shared" ref="O10:O19" si="1">C10*100</f>
        <v>205200.48723761103</v>
      </c>
      <c r="P10" s="47">
        <f t="shared" ref="P10:P19" si="2">F10</f>
        <v>322.78105437093097</v>
      </c>
      <c r="Q10" s="54">
        <f t="shared" ref="Q10:Q19" si="3">G10*0.000001</f>
        <v>-1.13400090916208E-4</v>
      </c>
      <c r="R10" s="47">
        <f t="shared" ref="R10:U19" si="4">H10</f>
        <v>323.48056660386499</v>
      </c>
      <c r="S10" s="48">
        <f t="shared" si="4"/>
        <v>3.1242332931368102</v>
      </c>
      <c r="T10" s="47">
        <f t="shared" si="4"/>
        <v>322.683397683397</v>
      </c>
      <c r="U10" s="48">
        <f t="shared" si="4"/>
        <v>0.27412280701754299</v>
      </c>
      <c r="V10" s="35">
        <f t="shared" ref="V10:V19" si="5">((O10*(Q10)^2)/S10)*T10</f>
        <v>0.27254508733531235</v>
      </c>
      <c r="W10" s="35"/>
      <c r="X10" s="35">
        <f t="shared" ref="X10:X19" si="6">U10-V10</f>
        <v>1.5777196822306383E-3</v>
      </c>
    </row>
    <row r="11" spans="1:24" x14ac:dyDescent="0.6">
      <c r="B11" s="2">
        <v>374.38720249181</v>
      </c>
      <c r="C11" s="1">
        <v>1837.17676157863</v>
      </c>
      <c r="D11" s="2"/>
      <c r="E11" s="1"/>
      <c r="F11" s="2">
        <v>372.92636838827002</v>
      </c>
      <c r="G11" s="1">
        <v>-123.500203918745</v>
      </c>
      <c r="H11" s="2">
        <v>373.42548066291801</v>
      </c>
      <c r="I11" s="1">
        <v>2.6394770127989999</v>
      </c>
      <c r="J11" s="2">
        <v>372.876447876447</v>
      </c>
      <c r="K11" s="1">
        <v>0.39912280701754299</v>
      </c>
      <c r="N11" s="47">
        <f t="shared" si="0"/>
        <v>374.38720249181</v>
      </c>
      <c r="O11" s="48">
        <f t="shared" si="1"/>
        <v>183717.676157863</v>
      </c>
      <c r="P11" s="47">
        <f t="shared" si="2"/>
        <v>372.92636838827002</v>
      </c>
      <c r="Q11" s="54">
        <f t="shared" si="3"/>
        <v>-1.23500203918745E-4</v>
      </c>
      <c r="R11" s="47">
        <f t="shared" si="4"/>
        <v>373.42548066291801</v>
      </c>
      <c r="S11" s="48">
        <f t="shared" si="4"/>
        <v>2.6394770127989999</v>
      </c>
      <c r="T11" s="47">
        <f t="shared" si="4"/>
        <v>372.876447876447</v>
      </c>
      <c r="U11" s="48">
        <f t="shared" si="4"/>
        <v>0.39912280701754299</v>
      </c>
      <c r="V11" s="35">
        <f t="shared" si="5"/>
        <v>0.39585247206954605</v>
      </c>
      <c r="W11" s="35"/>
      <c r="X11" s="35">
        <f t="shared" si="6"/>
        <v>3.2703349479969446E-3</v>
      </c>
    </row>
    <row r="12" spans="1:24" x14ac:dyDescent="0.6">
      <c r="B12" s="2">
        <v>424.41808954024998</v>
      </c>
      <c r="C12" s="1">
        <v>1593.6809164731901</v>
      </c>
      <c r="D12" s="2"/>
      <c r="E12" s="1"/>
      <c r="F12" s="2">
        <v>422.605415474219</v>
      </c>
      <c r="G12" s="1">
        <v>-138.58668533292499</v>
      </c>
      <c r="H12" s="2">
        <v>422.92813471436398</v>
      </c>
      <c r="I12" s="1">
        <v>2.2628326655207198</v>
      </c>
      <c r="J12" s="2">
        <v>423.06949806949802</v>
      </c>
      <c r="K12" s="1">
        <v>0.57456140350877105</v>
      </c>
      <c r="N12" s="47">
        <f t="shared" si="0"/>
        <v>424.41808954024998</v>
      </c>
      <c r="O12" s="48">
        <f t="shared" si="1"/>
        <v>159368.091647319</v>
      </c>
      <c r="P12" s="47">
        <f t="shared" si="2"/>
        <v>422.605415474219</v>
      </c>
      <c r="Q12" s="54">
        <f t="shared" si="3"/>
        <v>-1.3858668533292499E-4</v>
      </c>
      <c r="R12" s="47">
        <f t="shared" si="4"/>
        <v>422.92813471436398</v>
      </c>
      <c r="S12" s="48">
        <f t="shared" si="4"/>
        <v>2.2628326655207198</v>
      </c>
      <c r="T12" s="47">
        <f t="shared" si="4"/>
        <v>423.06949806949802</v>
      </c>
      <c r="U12" s="48">
        <f t="shared" si="4"/>
        <v>0.57456140350877105</v>
      </c>
      <c r="V12" s="35">
        <f t="shared" si="5"/>
        <v>0.57227353621879473</v>
      </c>
      <c r="W12" s="35"/>
      <c r="X12" s="35">
        <f t="shared" si="6"/>
        <v>2.2878672899763197E-3</v>
      </c>
    </row>
    <row r="13" spans="1:24" x14ac:dyDescent="0.6">
      <c r="B13" s="2">
        <v>474.00214906411401</v>
      </c>
      <c r="C13" s="1">
        <v>1382.45753846158</v>
      </c>
      <c r="D13" s="2"/>
      <c r="E13" s="1"/>
      <c r="F13" s="2">
        <v>473.22108648375098</v>
      </c>
      <c r="G13" s="1">
        <v>-152.42861967459399</v>
      </c>
      <c r="H13" s="2">
        <v>472.89516177379602</v>
      </c>
      <c r="I13" s="1">
        <v>1.9726707885299299</v>
      </c>
      <c r="J13" s="2">
        <v>473.26254826254802</v>
      </c>
      <c r="K13" s="1">
        <v>0.765350877192982</v>
      </c>
      <c r="N13" s="47">
        <f t="shared" si="0"/>
        <v>474.00214906411401</v>
      </c>
      <c r="O13" s="48">
        <f t="shared" si="1"/>
        <v>138245.75384615801</v>
      </c>
      <c r="P13" s="47">
        <f t="shared" si="2"/>
        <v>473.22108648375098</v>
      </c>
      <c r="Q13" s="54">
        <f t="shared" si="3"/>
        <v>-1.5242861967459397E-4</v>
      </c>
      <c r="R13" s="47">
        <f t="shared" si="4"/>
        <v>472.89516177379602</v>
      </c>
      <c r="S13" s="48">
        <f t="shared" si="4"/>
        <v>1.9726707885299299</v>
      </c>
      <c r="T13" s="47">
        <f t="shared" si="4"/>
        <v>473.26254826254802</v>
      </c>
      <c r="U13" s="48">
        <f t="shared" si="4"/>
        <v>0.765350877192982</v>
      </c>
      <c r="V13" s="35">
        <f t="shared" si="5"/>
        <v>0.7706059519312275</v>
      </c>
      <c r="W13" s="35"/>
      <c r="X13" s="35">
        <f t="shared" si="6"/>
        <v>-5.255074738245491E-3</v>
      </c>
    </row>
    <row r="14" spans="1:24" x14ac:dyDescent="0.6">
      <c r="B14" s="2">
        <v>523.58237644797396</v>
      </c>
      <c r="C14" s="1">
        <v>1152.7883295762199</v>
      </c>
      <c r="D14" s="2"/>
      <c r="E14" s="1"/>
      <c r="F14" s="2">
        <v>522.89954927529902</v>
      </c>
      <c r="G14" s="1">
        <v>-166.26821683866299</v>
      </c>
      <c r="H14" s="2">
        <v>522.86857703333897</v>
      </c>
      <c r="I14" s="1">
        <v>1.7387250725060699</v>
      </c>
      <c r="J14" s="2">
        <v>522.97297297297303</v>
      </c>
      <c r="K14" s="1">
        <v>0.945175438596491</v>
      </c>
      <c r="N14" s="47">
        <f t="shared" si="0"/>
        <v>523.58237644797396</v>
      </c>
      <c r="O14" s="48">
        <f t="shared" si="1"/>
        <v>115278.83295762198</v>
      </c>
      <c r="P14" s="47">
        <f t="shared" si="2"/>
        <v>522.89954927529902</v>
      </c>
      <c r="Q14" s="54">
        <f t="shared" si="3"/>
        <v>-1.6626821683866298E-4</v>
      </c>
      <c r="R14" s="47">
        <f t="shared" si="4"/>
        <v>522.86857703333897</v>
      </c>
      <c r="S14" s="48">
        <f t="shared" si="4"/>
        <v>1.7387250725060699</v>
      </c>
      <c r="T14" s="47">
        <f t="shared" si="4"/>
        <v>522.97297297297303</v>
      </c>
      <c r="U14" s="48">
        <f t="shared" si="4"/>
        <v>0.945175438596491</v>
      </c>
      <c r="V14" s="35">
        <f t="shared" si="5"/>
        <v>0.95855354594634978</v>
      </c>
      <c r="W14" s="35"/>
      <c r="X14" s="35">
        <f t="shared" si="6"/>
        <v>-1.3378107349858781E-2</v>
      </c>
    </row>
    <row r="15" spans="1:24" x14ac:dyDescent="0.6">
      <c r="B15" s="2">
        <v>574.05319316897999</v>
      </c>
      <c r="C15" s="1">
        <v>931.37636824234301</v>
      </c>
      <c r="D15" s="2"/>
      <c r="E15" s="1"/>
      <c r="F15" s="2">
        <v>573.04778476464003</v>
      </c>
      <c r="G15" s="1">
        <v>-182.60275109175399</v>
      </c>
      <c r="H15" s="2">
        <v>573.30046850076803</v>
      </c>
      <c r="I15" s="1">
        <v>1.5393699858771599</v>
      </c>
      <c r="J15" s="2">
        <v>573.16602316602302</v>
      </c>
      <c r="K15" s="1">
        <v>1.1447368421052599</v>
      </c>
      <c r="N15" s="47">
        <f t="shared" si="0"/>
        <v>574.05319316897999</v>
      </c>
      <c r="O15" s="48">
        <f t="shared" si="1"/>
        <v>93137.636824234301</v>
      </c>
      <c r="P15" s="47">
        <f t="shared" si="2"/>
        <v>573.04778476464003</v>
      </c>
      <c r="Q15" s="54">
        <f t="shared" si="3"/>
        <v>-1.8260275109175398E-4</v>
      </c>
      <c r="R15" s="47">
        <f t="shared" si="4"/>
        <v>573.30046850076803</v>
      </c>
      <c r="S15" s="48">
        <f t="shared" si="4"/>
        <v>1.5393699858771599</v>
      </c>
      <c r="T15" s="47">
        <f t="shared" si="4"/>
        <v>573.16602316602302</v>
      </c>
      <c r="U15" s="48">
        <f t="shared" si="4"/>
        <v>1.1447368421052599</v>
      </c>
      <c r="V15" s="35">
        <f t="shared" si="5"/>
        <v>1.1563179577343605</v>
      </c>
      <c r="W15" s="35"/>
      <c r="X15" s="35">
        <f t="shared" si="6"/>
        <v>-1.158111562910058E-2</v>
      </c>
    </row>
    <row r="16" spans="1:24" x14ac:dyDescent="0.6">
      <c r="B16" s="2">
        <v>623.62805555683303</v>
      </c>
      <c r="C16" s="1">
        <v>734.86787495361602</v>
      </c>
      <c r="D16" s="2"/>
      <c r="E16" s="1"/>
      <c r="F16" s="2">
        <v>623.19718884278097</v>
      </c>
      <c r="G16" s="1">
        <v>-201.431053845066</v>
      </c>
      <c r="H16" s="2">
        <v>622.82474415258503</v>
      </c>
      <c r="I16" s="1">
        <v>1.3529957218715201</v>
      </c>
      <c r="J16" s="2">
        <v>622.87644787644695</v>
      </c>
      <c r="K16" s="1">
        <v>1.3223684210526301</v>
      </c>
      <c r="N16" s="47">
        <f t="shared" si="0"/>
        <v>623.62805555683303</v>
      </c>
      <c r="O16" s="48">
        <f t="shared" si="1"/>
        <v>73486.787495361597</v>
      </c>
      <c r="P16" s="47">
        <f t="shared" si="2"/>
        <v>623.19718884278097</v>
      </c>
      <c r="Q16" s="54">
        <f t="shared" si="3"/>
        <v>-2.0143105384506598E-4</v>
      </c>
      <c r="R16" s="47">
        <f t="shared" si="4"/>
        <v>622.82474415258503</v>
      </c>
      <c r="S16" s="48">
        <f t="shared" si="4"/>
        <v>1.3529957218715201</v>
      </c>
      <c r="T16" s="47">
        <f t="shared" si="4"/>
        <v>622.87644787644695</v>
      </c>
      <c r="U16" s="48">
        <f t="shared" si="4"/>
        <v>1.3223684210526301</v>
      </c>
      <c r="V16" s="35">
        <f t="shared" si="5"/>
        <v>1.372674603002431</v>
      </c>
      <c r="W16" s="35"/>
      <c r="X16" s="35">
        <f t="shared" si="6"/>
        <v>-5.0306181949800965E-2</v>
      </c>
    </row>
    <row r="17" spans="2:24" x14ac:dyDescent="0.6">
      <c r="B17" s="2">
        <v>674.53420338240005</v>
      </c>
      <c r="C17" s="1">
        <v>527.38397550352897</v>
      </c>
      <c r="D17" s="2"/>
      <c r="E17" s="1"/>
      <c r="F17" s="2">
        <v>672.41172188053895</v>
      </c>
      <c r="G17" s="1">
        <v>-225.24455642122001</v>
      </c>
      <c r="H17" s="2">
        <v>673.25860122004804</v>
      </c>
      <c r="I17" s="1">
        <v>1.17093791554013</v>
      </c>
      <c r="J17" s="2">
        <v>673.06949806949797</v>
      </c>
      <c r="K17" s="1">
        <v>1.5328947368421</v>
      </c>
      <c r="N17" s="47">
        <f t="shared" si="0"/>
        <v>674.53420338240005</v>
      </c>
      <c r="O17" s="48">
        <f t="shared" si="1"/>
        <v>52738.3975503529</v>
      </c>
      <c r="P17" s="47">
        <f t="shared" si="2"/>
        <v>672.41172188053895</v>
      </c>
      <c r="Q17" s="54">
        <f t="shared" si="3"/>
        <v>-2.2524455642122001E-4</v>
      </c>
      <c r="R17" s="47">
        <f t="shared" si="4"/>
        <v>673.25860122004804</v>
      </c>
      <c r="S17" s="48">
        <f t="shared" si="4"/>
        <v>1.17093791554013</v>
      </c>
      <c r="T17" s="47">
        <f t="shared" si="4"/>
        <v>673.06949806949797</v>
      </c>
      <c r="U17" s="48">
        <f t="shared" si="4"/>
        <v>1.5328947368421</v>
      </c>
      <c r="V17" s="35">
        <f t="shared" si="5"/>
        <v>1.5380185679508733</v>
      </c>
      <c r="W17" s="35"/>
      <c r="X17" s="35">
        <f t="shared" si="6"/>
        <v>-5.1238311087733468E-3</v>
      </c>
    </row>
    <row r="18" spans="2:24" x14ac:dyDescent="0.6">
      <c r="B18" s="2">
        <v>723.64920896965998</v>
      </c>
      <c r="C18" s="1">
        <v>363.82449755244602</v>
      </c>
      <c r="D18" s="2"/>
      <c r="E18" s="1"/>
      <c r="F18" s="2">
        <v>722.56755319708304</v>
      </c>
      <c r="G18" s="1">
        <v>-257.78858592575</v>
      </c>
      <c r="H18" s="2">
        <v>722.79024787199205</v>
      </c>
      <c r="I18" s="1">
        <v>1.04942845265016</v>
      </c>
      <c r="J18" s="2">
        <v>723.26254826254797</v>
      </c>
      <c r="K18" s="1">
        <v>1.6447368421052599</v>
      </c>
      <c r="N18" s="47">
        <f t="shared" si="0"/>
        <v>723.64920896965998</v>
      </c>
      <c r="O18" s="48">
        <f t="shared" si="1"/>
        <v>36382.449755244605</v>
      </c>
      <c r="P18" s="47">
        <f t="shared" si="2"/>
        <v>722.56755319708304</v>
      </c>
      <c r="Q18" s="54">
        <f t="shared" si="3"/>
        <v>-2.5778858592574998E-4</v>
      </c>
      <c r="R18" s="47">
        <f t="shared" si="4"/>
        <v>722.79024787199205</v>
      </c>
      <c r="S18" s="48">
        <f t="shared" si="4"/>
        <v>1.04942845265016</v>
      </c>
      <c r="T18" s="47">
        <f t="shared" si="4"/>
        <v>723.26254826254797</v>
      </c>
      <c r="U18" s="48">
        <f t="shared" si="4"/>
        <v>1.6447368421052599</v>
      </c>
      <c r="V18" s="35">
        <f t="shared" si="5"/>
        <v>1.6663355090092307</v>
      </c>
      <c r="W18" s="35"/>
      <c r="X18" s="35">
        <f t="shared" si="6"/>
        <v>-2.159866690397072E-2</v>
      </c>
    </row>
    <row r="19" spans="2:24" x14ac:dyDescent="0.6">
      <c r="B19" s="2">
        <v>774.12462425867204</v>
      </c>
      <c r="C19" s="1">
        <v>308.21287165858399</v>
      </c>
      <c r="D19" s="2"/>
      <c r="E19" s="1"/>
      <c r="F19" s="2">
        <v>772.71111433122201</v>
      </c>
      <c r="G19" s="1">
        <v>-264.148046177955</v>
      </c>
      <c r="H19" s="2">
        <v>772.77742233177105</v>
      </c>
      <c r="I19" s="1">
        <v>0.936563698708895</v>
      </c>
      <c r="J19" s="2">
        <v>772.97297297297303</v>
      </c>
      <c r="K19" s="1">
        <v>1.7719298245613999</v>
      </c>
      <c r="N19" s="47">
        <f t="shared" si="0"/>
        <v>774.12462425867204</v>
      </c>
      <c r="O19" s="48">
        <f t="shared" si="1"/>
        <v>30821.287165858401</v>
      </c>
      <c r="P19" s="47">
        <f t="shared" si="2"/>
        <v>772.71111433122201</v>
      </c>
      <c r="Q19" s="54">
        <f t="shared" si="3"/>
        <v>-2.6414804617795498E-4</v>
      </c>
      <c r="R19" s="47">
        <f t="shared" si="4"/>
        <v>772.77742233177105</v>
      </c>
      <c r="S19" s="48">
        <f t="shared" si="4"/>
        <v>0.936563698708895</v>
      </c>
      <c r="T19" s="47">
        <f t="shared" si="4"/>
        <v>772.97297297297303</v>
      </c>
      <c r="U19" s="48">
        <f t="shared" si="4"/>
        <v>1.7719298245613999</v>
      </c>
      <c r="V19" s="35">
        <f t="shared" si="5"/>
        <v>1.7748945907576075</v>
      </c>
      <c r="W19" s="35"/>
      <c r="X19" s="35">
        <f t="shared" si="6"/>
        <v>-2.9647661962075578E-3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X53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61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308.136973277994</v>
      </c>
      <c r="C9" s="1">
        <v>4798.5524728588598</v>
      </c>
      <c r="D9" s="2"/>
      <c r="E9" s="1"/>
      <c r="F9" s="2">
        <v>307.73210365181899</v>
      </c>
      <c r="G9" s="1">
        <v>20.6235011990407</v>
      </c>
      <c r="H9" s="2">
        <v>307.26072607260699</v>
      </c>
      <c r="I9" s="1">
        <v>4.7272727272727204</v>
      </c>
      <c r="J9" s="2">
        <v>307.83460282916201</v>
      </c>
      <c r="K9" s="1">
        <v>2.2039052791316498E-2</v>
      </c>
      <c r="N9" s="47">
        <f>B9</f>
        <v>308.136973277994</v>
      </c>
      <c r="O9" s="48">
        <f>C9*100</f>
        <v>479855.24728588597</v>
      </c>
      <c r="P9" s="47">
        <f>F9</f>
        <v>307.73210365181899</v>
      </c>
      <c r="Q9" s="54">
        <f>G9*0.000001</f>
        <v>2.0623501199040697E-5</v>
      </c>
      <c r="R9" s="47">
        <f>H9</f>
        <v>307.26072607260699</v>
      </c>
      <c r="S9" s="48">
        <f>I9</f>
        <v>4.7272727272727204</v>
      </c>
      <c r="T9" s="47">
        <f>J9</f>
        <v>307.83460282916201</v>
      </c>
      <c r="U9" s="48">
        <f>K9</f>
        <v>2.2039052791316498E-2</v>
      </c>
      <c r="V9" s="35">
        <f>((O9*(Q9)^2)/S9)*T9</f>
        <v>1.3290515258155368E-2</v>
      </c>
      <c r="W9" s="35"/>
      <c r="X9" s="35">
        <f>U9-V9</f>
        <v>8.7485375331611305E-3</v>
      </c>
    </row>
    <row r="10" spans="1:24" x14ac:dyDescent="0.6">
      <c r="B10" s="2">
        <v>323.384310277851</v>
      </c>
      <c r="C10" s="1">
        <v>4733.4137515078401</v>
      </c>
      <c r="D10" s="2"/>
      <c r="E10" s="1"/>
      <c r="F10" s="2">
        <v>323.62173619077203</v>
      </c>
      <c r="G10" s="1">
        <v>28.537170263788902</v>
      </c>
      <c r="H10" s="2">
        <v>322.44224422442198</v>
      </c>
      <c r="I10" s="1">
        <v>4.5676274944567599</v>
      </c>
      <c r="J10" s="2">
        <v>322.85092491838901</v>
      </c>
      <c r="K10" s="1">
        <v>2.48463785326191E-2</v>
      </c>
      <c r="N10" s="47">
        <f t="shared" ref="N10:N16" si="0">B10</f>
        <v>323.384310277851</v>
      </c>
      <c r="O10" s="48">
        <f t="shared" ref="O10:O16" si="1">C10*100</f>
        <v>473341.37515078404</v>
      </c>
      <c r="P10" s="47">
        <f t="shared" ref="P10:P16" si="2">F10</f>
        <v>323.62173619077203</v>
      </c>
      <c r="Q10" s="54">
        <f t="shared" ref="Q10:Q16" si="3">G10*0.000001</f>
        <v>2.8537170263788899E-5</v>
      </c>
      <c r="R10" s="47">
        <f t="shared" ref="R10:U16" si="4">H10</f>
        <v>322.44224422442198</v>
      </c>
      <c r="S10" s="48">
        <f t="shared" si="4"/>
        <v>4.5676274944567599</v>
      </c>
      <c r="T10" s="47">
        <f t="shared" si="4"/>
        <v>322.85092491838901</v>
      </c>
      <c r="U10" s="48">
        <f t="shared" si="4"/>
        <v>2.48463785326191E-2</v>
      </c>
      <c r="V10" s="35">
        <f t="shared" ref="V10:V16" si="5">((O10*(Q10)^2)/S10)*T10</f>
        <v>2.724630647764132E-2</v>
      </c>
      <c r="W10" s="35"/>
      <c r="X10" s="35">
        <f t="shared" ref="X10:X16" si="6">U10-V10</f>
        <v>-2.3999279450222198E-3</v>
      </c>
    </row>
    <row r="11" spans="1:24" x14ac:dyDescent="0.6">
      <c r="B11" s="2">
        <v>416.04751487395401</v>
      </c>
      <c r="C11" s="1">
        <v>3474.0651387213502</v>
      </c>
      <c r="D11" s="2"/>
      <c r="E11" s="1"/>
      <c r="F11" s="2">
        <v>413.69641351332803</v>
      </c>
      <c r="G11" s="1">
        <v>45.323741007194201</v>
      </c>
      <c r="H11" s="2">
        <v>414.19141914191403</v>
      </c>
      <c r="I11" s="1">
        <v>3.9024390243902398</v>
      </c>
      <c r="J11" s="2">
        <v>414.25462459194699</v>
      </c>
      <c r="K11" s="1">
        <v>7.0109537718685999E-2</v>
      </c>
      <c r="N11" s="47">
        <f t="shared" si="0"/>
        <v>416.04751487395401</v>
      </c>
      <c r="O11" s="48">
        <f t="shared" si="1"/>
        <v>347406.51387213502</v>
      </c>
      <c r="P11" s="47">
        <f t="shared" si="2"/>
        <v>413.69641351332803</v>
      </c>
      <c r="Q11" s="54">
        <f t="shared" si="3"/>
        <v>4.5323741007194196E-5</v>
      </c>
      <c r="R11" s="47">
        <f t="shared" si="4"/>
        <v>414.19141914191403</v>
      </c>
      <c r="S11" s="48">
        <f t="shared" si="4"/>
        <v>3.9024390243902398</v>
      </c>
      <c r="T11" s="47">
        <f t="shared" si="4"/>
        <v>414.25462459194699</v>
      </c>
      <c r="U11" s="48">
        <f t="shared" si="4"/>
        <v>7.0109537718685999E-2</v>
      </c>
      <c r="V11" s="35">
        <f t="shared" si="5"/>
        <v>7.5756638385492125E-2</v>
      </c>
      <c r="W11" s="35"/>
      <c r="X11" s="35">
        <f t="shared" si="6"/>
        <v>-5.6471006668061263E-3</v>
      </c>
    </row>
    <row r="12" spans="1:24" x14ac:dyDescent="0.6">
      <c r="B12" s="2">
        <v>511.27072642145902</v>
      </c>
      <c r="C12" s="1">
        <v>2381.1821471652502</v>
      </c>
      <c r="D12" s="2"/>
      <c r="E12" s="1"/>
      <c r="F12" s="2">
        <v>510.82707223872399</v>
      </c>
      <c r="G12" s="1">
        <v>75.7793764988009</v>
      </c>
      <c r="H12" s="2">
        <v>511.22112211221099</v>
      </c>
      <c r="I12" s="1">
        <v>3.2993348115299299</v>
      </c>
      <c r="J12" s="2">
        <v>511.53427638737702</v>
      </c>
      <c r="K12" s="1">
        <v>0.207407934461383</v>
      </c>
      <c r="N12" s="47">
        <f t="shared" si="0"/>
        <v>511.27072642145902</v>
      </c>
      <c r="O12" s="48">
        <f t="shared" si="1"/>
        <v>238118.21471652502</v>
      </c>
      <c r="P12" s="47">
        <f t="shared" si="2"/>
        <v>510.82707223872399</v>
      </c>
      <c r="Q12" s="54">
        <f t="shared" si="3"/>
        <v>7.5779376498800893E-5</v>
      </c>
      <c r="R12" s="47">
        <f t="shared" si="4"/>
        <v>511.22112211221099</v>
      </c>
      <c r="S12" s="48">
        <f t="shared" si="4"/>
        <v>3.2993348115299299</v>
      </c>
      <c r="T12" s="47">
        <f t="shared" si="4"/>
        <v>511.53427638737702</v>
      </c>
      <c r="U12" s="48">
        <f t="shared" si="4"/>
        <v>0.207407934461383</v>
      </c>
      <c r="V12" s="35">
        <f t="shared" si="5"/>
        <v>0.2120034964448769</v>
      </c>
      <c r="W12" s="35"/>
      <c r="X12" s="35">
        <f t="shared" si="6"/>
        <v>-4.5955619834938954E-3</v>
      </c>
    </row>
    <row r="13" spans="1:24" x14ac:dyDescent="0.6">
      <c r="B13" s="2">
        <v>608.42601868700206</v>
      </c>
      <c r="C13" s="1">
        <v>1527.14113389626</v>
      </c>
      <c r="D13" s="2"/>
      <c r="E13" s="1"/>
      <c r="F13" s="2">
        <v>608.60954319965299</v>
      </c>
      <c r="G13" s="1">
        <v>109.112709832134</v>
      </c>
      <c r="H13" s="2">
        <v>608.25082508250796</v>
      </c>
      <c r="I13" s="1">
        <v>2.5986696230598598</v>
      </c>
      <c r="J13" s="2">
        <v>608.16104461371003</v>
      </c>
      <c r="K13" s="1">
        <v>0.42181578182255303</v>
      </c>
      <c r="N13" s="47">
        <f t="shared" si="0"/>
        <v>608.42601868700206</v>
      </c>
      <c r="O13" s="48">
        <f t="shared" si="1"/>
        <v>152714.113389626</v>
      </c>
      <c r="P13" s="47">
        <f t="shared" si="2"/>
        <v>608.60954319965299</v>
      </c>
      <c r="Q13" s="54">
        <f t="shared" si="3"/>
        <v>1.09112709832134E-4</v>
      </c>
      <c r="R13" s="47">
        <f t="shared" si="4"/>
        <v>608.25082508250796</v>
      </c>
      <c r="S13" s="48">
        <f t="shared" si="4"/>
        <v>2.5986696230598598</v>
      </c>
      <c r="T13" s="47">
        <f t="shared" si="4"/>
        <v>608.16104461371003</v>
      </c>
      <c r="U13" s="48">
        <f t="shared" si="4"/>
        <v>0.42181578182255303</v>
      </c>
      <c r="V13" s="35">
        <f t="shared" si="5"/>
        <v>0.42549786660260575</v>
      </c>
      <c r="W13" s="35"/>
      <c r="X13" s="35">
        <f t="shared" si="6"/>
        <v>-3.682084780052719E-3</v>
      </c>
    </row>
    <row r="14" spans="1:24" x14ac:dyDescent="0.6">
      <c r="B14" s="2">
        <v>706.884698738525</v>
      </c>
      <c r="C14" s="1">
        <v>977.08082026537795</v>
      </c>
      <c r="D14" s="2"/>
      <c r="E14" s="1"/>
      <c r="F14" s="2">
        <v>705.84200010635595</v>
      </c>
      <c r="G14" s="1">
        <v>155.635491606714</v>
      </c>
      <c r="H14" s="2">
        <v>705.94059405940595</v>
      </c>
      <c r="I14" s="1">
        <v>2.2527716186252702</v>
      </c>
      <c r="J14" s="2">
        <v>704.78781284004299</v>
      </c>
      <c r="K14" s="1">
        <v>0.73633636875531305</v>
      </c>
      <c r="N14" s="47">
        <f t="shared" si="0"/>
        <v>706.884698738525</v>
      </c>
      <c r="O14" s="48">
        <f t="shared" si="1"/>
        <v>97708.082026537799</v>
      </c>
      <c r="P14" s="47">
        <f t="shared" si="2"/>
        <v>705.84200010635595</v>
      </c>
      <c r="Q14" s="54">
        <f t="shared" si="3"/>
        <v>1.5563549160671399E-4</v>
      </c>
      <c r="R14" s="47">
        <f t="shared" si="4"/>
        <v>705.94059405940595</v>
      </c>
      <c r="S14" s="48">
        <f t="shared" si="4"/>
        <v>2.2527716186252702</v>
      </c>
      <c r="T14" s="47">
        <f t="shared" si="4"/>
        <v>704.78781284004299</v>
      </c>
      <c r="U14" s="48">
        <f t="shared" si="4"/>
        <v>0.73633636875531305</v>
      </c>
      <c r="V14" s="35">
        <f t="shared" si="5"/>
        <v>0.7404384987074778</v>
      </c>
      <c r="W14" s="35"/>
      <c r="X14" s="35">
        <f t="shared" si="6"/>
        <v>-4.1021299521647459E-3</v>
      </c>
    </row>
    <row r="15" spans="1:24" x14ac:dyDescent="0.6">
      <c r="B15" s="2">
        <v>802.83474065138705</v>
      </c>
      <c r="C15" s="1">
        <v>745.47647768395598</v>
      </c>
      <c r="D15" s="2"/>
      <c r="E15" s="1"/>
      <c r="F15" s="2">
        <v>802.98025571095297</v>
      </c>
      <c r="G15" s="1">
        <v>187.29016786570699</v>
      </c>
      <c r="H15" s="2">
        <v>801.65016501650098</v>
      </c>
      <c r="I15" s="1">
        <v>2.19955654101995</v>
      </c>
      <c r="J15" s="2">
        <v>802.72034820456997</v>
      </c>
      <c r="K15" s="1">
        <v>0.92640130135078902</v>
      </c>
      <c r="N15" s="47">
        <f t="shared" si="0"/>
        <v>802.83474065138705</v>
      </c>
      <c r="O15" s="48">
        <f t="shared" si="1"/>
        <v>74547.647768395604</v>
      </c>
      <c r="P15" s="47">
        <f t="shared" si="2"/>
        <v>802.98025571095297</v>
      </c>
      <c r="Q15" s="54">
        <f t="shared" si="3"/>
        <v>1.8729016786570699E-4</v>
      </c>
      <c r="R15" s="47">
        <f t="shared" si="4"/>
        <v>801.65016501650098</v>
      </c>
      <c r="S15" s="48">
        <f t="shared" si="4"/>
        <v>2.19955654101995</v>
      </c>
      <c r="T15" s="47">
        <f t="shared" si="4"/>
        <v>802.72034820456997</v>
      </c>
      <c r="U15" s="48">
        <f t="shared" si="4"/>
        <v>0.92640130135078902</v>
      </c>
      <c r="V15" s="35">
        <f t="shared" si="5"/>
        <v>0.9543178433966838</v>
      </c>
      <c r="W15" s="35"/>
      <c r="X15" s="35">
        <f t="shared" si="6"/>
        <v>-2.7916542045894777E-2</v>
      </c>
    </row>
    <row r="16" spans="1:24" x14ac:dyDescent="0.6">
      <c r="B16" s="2">
        <v>901.34172272086005</v>
      </c>
      <c r="C16" s="1">
        <v>651.38721351025197</v>
      </c>
      <c r="D16" s="2"/>
      <c r="E16" s="1"/>
      <c r="F16" s="2">
        <v>901.87642916289894</v>
      </c>
      <c r="G16" s="1">
        <v>196.40287769784101</v>
      </c>
      <c r="H16" s="2">
        <v>900</v>
      </c>
      <c r="I16" s="1">
        <v>2.0931263858093101</v>
      </c>
      <c r="J16" s="2">
        <v>900.65288356909605</v>
      </c>
      <c r="K16" s="1">
        <v>1.1137604842281099</v>
      </c>
      <c r="N16" s="47">
        <f t="shared" si="0"/>
        <v>901.34172272086005</v>
      </c>
      <c r="O16" s="48">
        <f t="shared" si="1"/>
        <v>65138.721351025197</v>
      </c>
      <c r="P16" s="47">
        <f t="shared" si="2"/>
        <v>901.87642916289894</v>
      </c>
      <c r="Q16" s="54">
        <f t="shared" si="3"/>
        <v>1.9640287769784101E-4</v>
      </c>
      <c r="R16" s="47">
        <f t="shared" si="4"/>
        <v>900</v>
      </c>
      <c r="S16" s="48">
        <f t="shared" si="4"/>
        <v>2.0931263858093101</v>
      </c>
      <c r="T16" s="47">
        <f t="shared" si="4"/>
        <v>900.65288356909605</v>
      </c>
      <c r="U16" s="48">
        <f t="shared" si="4"/>
        <v>1.1137604842281099</v>
      </c>
      <c r="V16" s="35">
        <f t="shared" si="5"/>
        <v>1.0811772885559203</v>
      </c>
      <c r="W16" s="35"/>
      <c r="X16" s="35">
        <f t="shared" si="6"/>
        <v>3.2583195672189591E-2</v>
      </c>
    </row>
    <row r="17" spans="15:22" x14ac:dyDescent="0.6">
      <c r="V17"/>
    </row>
    <row r="18" spans="15:22" x14ac:dyDescent="0.6">
      <c r="V18"/>
    </row>
    <row r="19" spans="15:22" x14ac:dyDescent="0.6">
      <c r="V19"/>
    </row>
    <row r="20" spans="15:22" x14ac:dyDescent="0.6">
      <c r="V20"/>
    </row>
    <row r="21" spans="15:22" x14ac:dyDescent="0.6">
      <c r="V21"/>
    </row>
    <row r="22" spans="15:22" x14ac:dyDescent="0.6">
      <c r="V22"/>
    </row>
    <row r="23" spans="15:22" x14ac:dyDescent="0.6">
      <c r="V23"/>
    </row>
    <row r="24" spans="15:22" x14ac:dyDescent="0.6">
      <c r="V24"/>
    </row>
    <row r="25" spans="15:22" x14ac:dyDescent="0.6">
      <c r="V25"/>
    </row>
    <row r="26" spans="15:22" x14ac:dyDescent="0.6">
      <c r="V26"/>
    </row>
    <row r="27" spans="15:22" x14ac:dyDescent="0.6"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X5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297.97752808988702</v>
      </c>
      <c r="C9" s="1">
        <v>12.5732893845792</v>
      </c>
      <c r="D9" s="2"/>
      <c r="E9" s="1"/>
      <c r="F9" s="2">
        <v>297.42556593452798</v>
      </c>
      <c r="G9" s="1">
        <v>177.51072961373299</v>
      </c>
      <c r="H9" s="2">
        <v>297.90895966115102</v>
      </c>
      <c r="I9" s="1">
        <v>1.2650378202903201</v>
      </c>
      <c r="J9" s="2">
        <v>297.71693787605102</v>
      </c>
      <c r="K9" s="1">
        <v>0.93574555288349004</v>
      </c>
      <c r="N9" s="47">
        <f>B9</f>
        <v>297.97752808988702</v>
      </c>
      <c r="O9" s="48">
        <f>C9*10000</f>
        <v>125732.893845792</v>
      </c>
      <c r="P9" s="47">
        <f>F9</f>
        <v>297.42556593452798</v>
      </c>
      <c r="Q9" s="54">
        <f>G9*0.000001</f>
        <v>1.7751072961373298E-4</v>
      </c>
      <c r="R9" s="47">
        <f>H9</f>
        <v>297.90895966115102</v>
      </c>
      <c r="S9" s="48">
        <f>I9</f>
        <v>1.2650378202903201</v>
      </c>
      <c r="T9" s="47">
        <f>J9</f>
        <v>297.71693787605102</v>
      </c>
      <c r="U9" s="48">
        <f>K9</f>
        <v>0.93574555288349004</v>
      </c>
      <c r="V9" s="35">
        <f>((O9*(Q9)^2)/S9)*T9</f>
        <v>0.93239119426412675</v>
      </c>
      <c r="W9" s="35"/>
      <c r="X9" s="35">
        <f>U9-V9</f>
        <v>3.3543586193632846E-3</v>
      </c>
    </row>
    <row r="10" spans="1:24" x14ac:dyDescent="0.6">
      <c r="B10" s="2">
        <v>322.92134831460601</v>
      </c>
      <c r="C10" s="1">
        <v>11.1303743936315</v>
      </c>
      <c r="D10" s="2"/>
      <c r="E10" s="1"/>
      <c r="F10" s="2">
        <v>322.16409997475301</v>
      </c>
      <c r="G10" s="1">
        <v>185.29327610872599</v>
      </c>
      <c r="H10" s="2">
        <v>322.85576308786602</v>
      </c>
      <c r="I10" s="1">
        <v>1.18775732637124</v>
      </c>
      <c r="J10" s="2">
        <v>322.811307513077</v>
      </c>
      <c r="K10" s="1">
        <v>1.04318377048106</v>
      </c>
      <c r="N10" s="47">
        <f t="shared" ref="N10:N18" si="0">B10</f>
        <v>322.92134831460601</v>
      </c>
      <c r="O10" s="48">
        <f t="shared" ref="O10:O18" si="1">C10*10000</f>
        <v>111303.743936315</v>
      </c>
      <c r="P10" s="47">
        <f t="shared" ref="P10:P18" si="2">F10</f>
        <v>322.16409997475301</v>
      </c>
      <c r="Q10" s="54">
        <f t="shared" ref="Q10:Q18" si="3">G10*0.000001</f>
        <v>1.8529327610872597E-4</v>
      </c>
      <c r="R10" s="47">
        <f t="shared" ref="R10:U18" si="4">H10</f>
        <v>322.85576308786602</v>
      </c>
      <c r="S10" s="48">
        <f t="shared" si="4"/>
        <v>1.18775732637124</v>
      </c>
      <c r="T10" s="47">
        <f t="shared" si="4"/>
        <v>322.811307513077</v>
      </c>
      <c r="U10" s="48">
        <f t="shared" si="4"/>
        <v>1.04318377048106</v>
      </c>
      <c r="V10" s="35">
        <f t="shared" ref="V10:V18" si="5">((O10*(Q10)^2)/S10)*T10</f>
        <v>1.0386042943375768</v>
      </c>
      <c r="W10" s="35"/>
      <c r="X10" s="35">
        <f t="shared" ref="X10:X18" si="6">U10-V10</f>
        <v>4.5794761434831965E-3</v>
      </c>
    </row>
    <row r="11" spans="1:24" x14ac:dyDescent="0.6">
      <c r="B11" s="2">
        <v>347.865168539325</v>
      </c>
      <c r="C11" s="1">
        <v>9.8596611247011303</v>
      </c>
      <c r="D11" s="2"/>
      <c r="E11" s="1"/>
      <c r="F11" s="2">
        <v>347.22578473449403</v>
      </c>
      <c r="G11" s="1">
        <v>191.47353361945599</v>
      </c>
      <c r="H11" s="2">
        <v>347.79894462022901</v>
      </c>
      <c r="I11" s="1">
        <v>1.1279102172633499</v>
      </c>
      <c r="J11" s="2">
        <v>347.584530304022</v>
      </c>
      <c r="K11" s="1">
        <v>1.11638503934797</v>
      </c>
      <c r="N11" s="47">
        <f t="shared" si="0"/>
        <v>347.865168539325</v>
      </c>
      <c r="O11" s="48">
        <f t="shared" si="1"/>
        <v>98596.6112470113</v>
      </c>
      <c r="P11" s="47">
        <f t="shared" si="2"/>
        <v>347.22578473449403</v>
      </c>
      <c r="Q11" s="54">
        <f t="shared" si="3"/>
        <v>1.91473533619456E-4</v>
      </c>
      <c r="R11" s="47">
        <f t="shared" si="4"/>
        <v>347.79894462022901</v>
      </c>
      <c r="S11" s="48">
        <f t="shared" si="4"/>
        <v>1.1279102172633499</v>
      </c>
      <c r="T11" s="47">
        <f t="shared" si="4"/>
        <v>347.584530304022</v>
      </c>
      <c r="U11" s="48">
        <f t="shared" si="4"/>
        <v>1.11638503934797</v>
      </c>
      <c r="V11" s="35">
        <f t="shared" si="5"/>
        <v>1.113949240122813</v>
      </c>
      <c r="W11" s="35"/>
      <c r="X11" s="35">
        <f t="shared" si="6"/>
        <v>2.4357992251569094E-3</v>
      </c>
    </row>
    <row r="12" spans="1:24" x14ac:dyDescent="0.6">
      <c r="B12" s="2">
        <v>373.14606741572999</v>
      </c>
      <c r="C12" s="1">
        <v>8.7267576046547006</v>
      </c>
      <c r="D12" s="2"/>
      <c r="E12" s="1"/>
      <c r="F12" s="2">
        <v>372.298241184885</v>
      </c>
      <c r="G12" s="1">
        <v>195.82260371959899</v>
      </c>
      <c r="H12" s="2">
        <v>373.06930394233098</v>
      </c>
      <c r="I12" s="1">
        <v>1.09324734687854</v>
      </c>
      <c r="J12" s="2">
        <v>372.700459449596</v>
      </c>
      <c r="K12" s="1">
        <v>1.14556224091627</v>
      </c>
      <c r="N12" s="47">
        <f t="shared" si="0"/>
        <v>373.14606741572999</v>
      </c>
      <c r="O12" s="48">
        <f t="shared" si="1"/>
        <v>87267.576046547008</v>
      </c>
      <c r="P12" s="47">
        <f t="shared" si="2"/>
        <v>372.298241184885</v>
      </c>
      <c r="Q12" s="54">
        <f t="shared" si="3"/>
        <v>1.9582260371959898E-4</v>
      </c>
      <c r="R12" s="47">
        <f t="shared" si="4"/>
        <v>373.06930394233098</v>
      </c>
      <c r="S12" s="48">
        <f t="shared" si="4"/>
        <v>1.09324734687854</v>
      </c>
      <c r="T12" s="47">
        <f t="shared" si="4"/>
        <v>372.700459449596</v>
      </c>
      <c r="U12" s="48">
        <f t="shared" si="4"/>
        <v>1.14556224091627</v>
      </c>
      <c r="V12" s="35">
        <f t="shared" si="5"/>
        <v>1.1408276821351968</v>
      </c>
      <c r="W12" s="35"/>
      <c r="X12" s="35">
        <f t="shared" si="6"/>
        <v>4.7345587810732059E-3</v>
      </c>
    </row>
    <row r="13" spans="1:24" x14ac:dyDescent="0.6">
      <c r="B13" s="2">
        <v>398.08988764044898</v>
      </c>
      <c r="C13" s="1">
        <v>7.7660074353552497</v>
      </c>
      <c r="D13" s="2"/>
      <c r="E13" s="1"/>
      <c r="F13" s="2">
        <v>397.065050913069</v>
      </c>
      <c r="G13" s="1">
        <v>198.798283261802</v>
      </c>
      <c r="H13" s="2">
        <v>398.003631955169</v>
      </c>
      <c r="I13" s="1">
        <v>1.0760151784202101</v>
      </c>
      <c r="J13" s="2">
        <v>397.82761750587099</v>
      </c>
      <c r="K13" s="1">
        <v>1.133978496636</v>
      </c>
      <c r="N13" s="47">
        <f t="shared" si="0"/>
        <v>398.08988764044898</v>
      </c>
      <c r="O13" s="48">
        <f t="shared" si="1"/>
        <v>77660.074353552496</v>
      </c>
      <c r="P13" s="47">
        <f t="shared" si="2"/>
        <v>397.065050913069</v>
      </c>
      <c r="Q13" s="54">
        <f t="shared" si="3"/>
        <v>1.9879828326180198E-4</v>
      </c>
      <c r="R13" s="47">
        <f t="shared" si="4"/>
        <v>398.003631955169</v>
      </c>
      <c r="S13" s="48">
        <f t="shared" si="4"/>
        <v>1.0760151784202101</v>
      </c>
      <c r="T13" s="47">
        <f t="shared" si="4"/>
        <v>397.82761750587099</v>
      </c>
      <c r="U13" s="48">
        <f t="shared" si="4"/>
        <v>1.133978496636</v>
      </c>
      <c r="V13" s="35">
        <f t="shared" si="5"/>
        <v>1.1347484356637434</v>
      </c>
      <c r="W13" s="35"/>
      <c r="X13" s="35">
        <f t="shared" si="6"/>
        <v>-7.6993902774336043E-4</v>
      </c>
    </row>
    <row r="14" spans="1:24" x14ac:dyDescent="0.6">
      <c r="B14" s="2">
        <v>423.03370786516803</v>
      </c>
      <c r="C14" s="1">
        <v>6.9774589880730202</v>
      </c>
      <c r="D14" s="2"/>
      <c r="E14" s="1"/>
      <c r="F14" s="2">
        <v>422.15635782209802</v>
      </c>
      <c r="G14" s="1">
        <v>199.942775393419</v>
      </c>
      <c r="H14" s="2">
        <v>423.26554019045102</v>
      </c>
      <c r="I14" s="1">
        <v>1.0820302059281599</v>
      </c>
      <c r="J14" s="2">
        <v>422.63362871606699</v>
      </c>
      <c r="K14" s="1">
        <v>1.0881578036250601</v>
      </c>
      <c r="N14" s="47">
        <f t="shared" si="0"/>
        <v>423.03370786516803</v>
      </c>
      <c r="O14" s="48">
        <f t="shared" si="1"/>
        <v>69774.5898807302</v>
      </c>
      <c r="P14" s="47">
        <f t="shared" si="2"/>
        <v>422.15635782209802</v>
      </c>
      <c r="Q14" s="54">
        <f t="shared" si="3"/>
        <v>1.9994277539341898E-4</v>
      </c>
      <c r="R14" s="47">
        <f t="shared" si="4"/>
        <v>423.26554019045102</v>
      </c>
      <c r="S14" s="48">
        <f t="shared" si="4"/>
        <v>1.0820302059281599</v>
      </c>
      <c r="T14" s="47">
        <f t="shared" si="4"/>
        <v>422.63362871606699</v>
      </c>
      <c r="U14" s="48">
        <f t="shared" si="4"/>
        <v>1.0881578036250601</v>
      </c>
      <c r="V14" s="35">
        <f t="shared" si="5"/>
        <v>1.0895154442641526</v>
      </c>
      <c r="W14" s="35"/>
      <c r="X14" s="35">
        <f t="shared" si="6"/>
        <v>-1.3576406390924944E-3</v>
      </c>
    </row>
    <row r="15" spans="1:24" x14ac:dyDescent="0.6">
      <c r="B15" s="2">
        <v>447.97752808988702</v>
      </c>
      <c r="C15" s="1">
        <v>6.2922315740011303</v>
      </c>
      <c r="D15" s="2"/>
      <c r="E15" s="1"/>
      <c r="F15" s="2">
        <v>447.25843642177898</v>
      </c>
      <c r="G15" s="1">
        <v>199.25608011444899</v>
      </c>
      <c r="H15" s="2">
        <v>448.191819549174</v>
      </c>
      <c r="I15" s="1">
        <v>1.1035388926058001</v>
      </c>
      <c r="J15" s="2">
        <v>447.77740556018199</v>
      </c>
      <c r="K15" s="1">
        <v>1.01624785948889</v>
      </c>
      <c r="N15" s="47">
        <f t="shared" si="0"/>
        <v>447.97752808988702</v>
      </c>
      <c r="O15" s="48">
        <f t="shared" si="1"/>
        <v>62922.315740011305</v>
      </c>
      <c r="P15" s="47">
        <f t="shared" si="2"/>
        <v>447.25843642177898</v>
      </c>
      <c r="Q15" s="54">
        <f t="shared" si="3"/>
        <v>1.9925608011444899E-4</v>
      </c>
      <c r="R15" s="47">
        <f t="shared" si="4"/>
        <v>448.191819549174</v>
      </c>
      <c r="S15" s="48">
        <f t="shared" si="4"/>
        <v>1.1035388926058001</v>
      </c>
      <c r="T15" s="47">
        <f t="shared" si="4"/>
        <v>447.77740556018199</v>
      </c>
      <c r="U15" s="48">
        <f t="shared" si="4"/>
        <v>1.01624785948889</v>
      </c>
      <c r="V15" s="35">
        <f t="shared" si="5"/>
        <v>1.0136835392412669</v>
      </c>
      <c r="W15" s="35"/>
      <c r="X15" s="35">
        <f t="shared" si="6"/>
        <v>2.5643202476230975E-3</v>
      </c>
    </row>
    <row r="16" spans="1:24" x14ac:dyDescent="0.6">
      <c r="B16" s="2">
        <v>473.25842696629201</v>
      </c>
      <c r="C16" s="1">
        <v>5.8136945976201302</v>
      </c>
      <c r="D16" s="2"/>
      <c r="E16" s="1"/>
      <c r="F16" s="2">
        <v>472.36994025077797</v>
      </c>
      <c r="G16" s="1">
        <v>196.96709585121599</v>
      </c>
      <c r="H16" s="2">
        <v>473.11206241731202</v>
      </c>
      <c r="I16" s="1">
        <v>1.1541032206354001</v>
      </c>
      <c r="J16" s="2">
        <v>472.925224812149</v>
      </c>
      <c r="K16" s="1">
        <v>0.92966397484723995</v>
      </c>
      <c r="N16" s="47">
        <f t="shared" si="0"/>
        <v>473.25842696629201</v>
      </c>
      <c r="O16" s="48">
        <f t="shared" si="1"/>
        <v>58136.945976201299</v>
      </c>
      <c r="P16" s="47">
        <f t="shared" si="2"/>
        <v>472.36994025077797</v>
      </c>
      <c r="Q16" s="54">
        <f t="shared" si="3"/>
        <v>1.9696709585121598E-4</v>
      </c>
      <c r="R16" s="47">
        <f t="shared" si="4"/>
        <v>473.11206241731202</v>
      </c>
      <c r="S16" s="48">
        <f t="shared" si="4"/>
        <v>1.1541032206354001</v>
      </c>
      <c r="T16" s="47">
        <f t="shared" si="4"/>
        <v>472.925224812149</v>
      </c>
      <c r="U16" s="48">
        <f t="shared" si="4"/>
        <v>0.92966397484723995</v>
      </c>
      <c r="V16" s="35">
        <f t="shared" si="5"/>
        <v>0.92424562401688592</v>
      </c>
      <c r="W16" s="35"/>
      <c r="X16" s="35">
        <f t="shared" si="6"/>
        <v>5.418350830354024E-3</v>
      </c>
    </row>
    <row r="17" spans="2:24" x14ac:dyDescent="0.6">
      <c r="B17" s="2">
        <v>498.202247191011</v>
      </c>
      <c r="C17" s="1">
        <v>5.4728706275826804</v>
      </c>
      <c r="D17" s="2"/>
      <c r="E17" s="1"/>
      <c r="F17" s="2">
        <v>497.17849028023198</v>
      </c>
      <c r="G17" s="1">
        <v>192.84692417739601</v>
      </c>
      <c r="H17" s="2">
        <v>498.029085823804</v>
      </c>
      <c r="I17" s="1">
        <v>1.2201638907193899</v>
      </c>
      <c r="J17" s="2">
        <v>498.07394237697298</v>
      </c>
      <c r="K17" s="1">
        <v>0.83981921453769603</v>
      </c>
      <c r="N17" s="47">
        <f t="shared" si="0"/>
        <v>498.202247191011</v>
      </c>
      <c r="O17" s="48">
        <f t="shared" si="1"/>
        <v>54728.706275826808</v>
      </c>
      <c r="P17" s="47">
        <f t="shared" si="2"/>
        <v>497.17849028023198</v>
      </c>
      <c r="Q17" s="54">
        <f t="shared" si="3"/>
        <v>1.92846924177396E-4</v>
      </c>
      <c r="R17" s="47">
        <f t="shared" si="4"/>
        <v>498.029085823804</v>
      </c>
      <c r="S17" s="48">
        <f t="shared" si="4"/>
        <v>1.2201638907193899</v>
      </c>
      <c r="T17" s="47">
        <f t="shared" si="4"/>
        <v>498.07394237697298</v>
      </c>
      <c r="U17" s="48">
        <f t="shared" si="4"/>
        <v>0.83981921453769603</v>
      </c>
      <c r="V17" s="35">
        <f t="shared" si="5"/>
        <v>0.83083783994378724</v>
      </c>
      <c r="W17" s="35"/>
      <c r="X17" s="35">
        <f t="shared" si="6"/>
        <v>8.9813745939087974E-3</v>
      </c>
    </row>
    <row r="18" spans="2:24" x14ac:dyDescent="0.6">
      <c r="B18" s="2">
        <v>523.14606741573004</v>
      </c>
      <c r="C18" s="1">
        <v>5.3386887239658902</v>
      </c>
      <c r="D18" s="2"/>
      <c r="E18" s="1"/>
      <c r="F18" s="2">
        <v>522.30749810653799</v>
      </c>
      <c r="G18" s="1">
        <v>187.58226037195999</v>
      </c>
      <c r="H18" s="2">
        <v>522.94128003782805</v>
      </c>
      <c r="I18" s="1">
        <v>1.3094690738849599</v>
      </c>
      <c r="J18" s="2">
        <v>522.891182497871</v>
      </c>
      <c r="K18" s="1">
        <v>0.75323757567817895</v>
      </c>
      <c r="N18" s="47">
        <f t="shared" si="0"/>
        <v>523.14606741573004</v>
      </c>
      <c r="O18" s="48">
        <f t="shared" si="1"/>
        <v>53386.887239658899</v>
      </c>
      <c r="P18" s="47">
        <f t="shared" si="2"/>
        <v>522.30749810653799</v>
      </c>
      <c r="Q18" s="54">
        <f t="shared" si="3"/>
        <v>1.8758226037195999E-4</v>
      </c>
      <c r="R18" s="47">
        <f t="shared" si="4"/>
        <v>522.94128003782805</v>
      </c>
      <c r="S18" s="48">
        <f t="shared" si="4"/>
        <v>1.3094690738849599</v>
      </c>
      <c r="T18" s="47">
        <f t="shared" si="4"/>
        <v>522.891182497871</v>
      </c>
      <c r="U18" s="48">
        <f t="shared" si="4"/>
        <v>0.75323757567817895</v>
      </c>
      <c r="V18" s="35">
        <f t="shared" si="5"/>
        <v>0.75012597066520703</v>
      </c>
      <c r="W18" s="35"/>
      <c r="X18" s="35">
        <f t="shared" si="6"/>
        <v>3.1116050129719186E-3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X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304.64676639077101</v>
      </c>
      <c r="C9" s="1">
        <v>13.501543492166901</v>
      </c>
      <c r="D9" s="2"/>
      <c r="E9" s="1"/>
      <c r="F9" s="2">
        <v>305.01002004008001</v>
      </c>
      <c r="G9" s="1">
        <v>-140.08860052718799</v>
      </c>
      <c r="H9" s="2">
        <v>304.381694255112</v>
      </c>
      <c r="I9" s="1">
        <v>1.9176904176904099</v>
      </c>
      <c r="J9" s="2">
        <v>304.442652137827</v>
      </c>
      <c r="K9" s="1">
        <v>0.40746432491767198</v>
      </c>
      <c r="N9" s="47">
        <f>B9</f>
        <v>304.64676639077101</v>
      </c>
      <c r="O9" s="48">
        <f>C9*10000</f>
        <v>135015.43492166902</v>
      </c>
      <c r="P9" s="47">
        <f>F9</f>
        <v>305.01002004008001</v>
      </c>
      <c r="Q9" s="54">
        <f>G9*0.000001</f>
        <v>-1.4008860052718797E-4</v>
      </c>
      <c r="R9" s="47">
        <f>H9</f>
        <v>304.381694255112</v>
      </c>
      <c r="S9" s="48">
        <f>I9</f>
        <v>1.9176904176904099</v>
      </c>
      <c r="T9" s="47">
        <f>J9</f>
        <v>304.442652137827</v>
      </c>
      <c r="U9" s="48">
        <f>K9</f>
        <v>0.40746432491767198</v>
      </c>
      <c r="V9" s="35">
        <f>((O9*(Q9)^2)/S9)*T9</f>
        <v>0.42064527182115224</v>
      </c>
      <c r="W9" s="35"/>
      <c r="X9" s="35">
        <f>U9-V9</f>
        <v>-1.3180946903480262E-2</v>
      </c>
    </row>
    <row r="10" spans="1:24" x14ac:dyDescent="0.6">
      <c r="B10" s="2">
        <v>374.17860497937397</v>
      </c>
      <c r="C10" s="1">
        <v>10.532445946807901</v>
      </c>
      <c r="D10" s="2"/>
      <c r="E10" s="1"/>
      <c r="F10" s="2">
        <v>374.14829659318599</v>
      </c>
      <c r="G10" s="1">
        <v>-154.805290927427</v>
      </c>
      <c r="H10" s="2">
        <v>374.001947419668</v>
      </c>
      <c r="I10" s="1">
        <v>1.6044226044226</v>
      </c>
      <c r="J10" s="2">
        <v>372.98387816479698</v>
      </c>
      <c r="K10" s="1">
        <v>0.58485181119648699</v>
      </c>
      <c r="N10" s="47">
        <f t="shared" ref="N10:N18" si="0">B10</f>
        <v>374.17860497937397</v>
      </c>
      <c r="O10" s="48">
        <f t="shared" ref="O10:O18" si="1">C10*10000</f>
        <v>105324.459468079</v>
      </c>
      <c r="P10" s="47">
        <f t="shared" ref="P10:P18" si="2">F10</f>
        <v>374.14829659318599</v>
      </c>
      <c r="Q10" s="54">
        <f t="shared" ref="Q10:Q18" si="3">G10*0.000001</f>
        <v>-1.54805290927427E-4</v>
      </c>
      <c r="R10" s="47">
        <f t="shared" ref="R10:U18" si="4">H10</f>
        <v>374.001947419668</v>
      </c>
      <c r="S10" s="48">
        <f t="shared" si="4"/>
        <v>1.6044226044226</v>
      </c>
      <c r="T10" s="47">
        <f t="shared" si="4"/>
        <v>372.98387816479698</v>
      </c>
      <c r="U10" s="48">
        <f t="shared" si="4"/>
        <v>0.58485181119648699</v>
      </c>
      <c r="V10" s="35">
        <f t="shared" ref="V10:V18" si="5">((O10*(Q10)^2)/S10)*T10</f>
        <v>0.58677570918725697</v>
      </c>
      <c r="W10" s="35"/>
      <c r="X10" s="35">
        <f t="shared" ref="X10:X18" si="6">U10-V10</f>
        <v>-1.9238979907699738E-3</v>
      </c>
    </row>
    <row r="11" spans="1:24" x14ac:dyDescent="0.6">
      <c r="B11" s="2">
        <v>423.54416516776803</v>
      </c>
      <c r="C11" s="1">
        <v>9.2310964840507808</v>
      </c>
      <c r="D11" s="2"/>
      <c r="E11" s="1"/>
      <c r="F11" s="2">
        <v>423.74749498997897</v>
      </c>
      <c r="G11" s="1">
        <v>-167.353713907296</v>
      </c>
      <c r="H11" s="2">
        <v>423.661148977604</v>
      </c>
      <c r="I11" s="1">
        <v>1.4533169533169501</v>
      </c>
      <c r="J11" s="2">
        <v>422.72652227071097</v>
      </c>
      <c r="K11" s="1">
        <v>0.75521405049396195</v>
      </c>
      <c r="N11" s="47">
        <f t="shared" si="0"/>
        <v>423.54416516776803</v>
      </c>
      <c r="O11" s="48">
        <f t="shared" si="1"/>
        <v>92310.964840507804</v>
      </c>
      <c r="P11" s="47">
        <f t="shared" si="2"/>
        <v>423.74749498997897</v>
      </c>
      <c r="Q11" s="54">
        <f t="shared" si="3"/>
        <v>-1.6735371390729599E-4</v>
      </c>
      <c r="R11" s="47">
        <f t="shared" si="4"/>
        <v>423.661148977604</v>
      </c>
      <c r="S11" s="48">
        <f t="shared" si="4"/>
        <v>1.4533169533169501</v>
      </c>
      <c r="T11" s="47">
        <f t="shared" si="4"/>
        <v>422.72652227071097</v>
      </c>
      <c r="U11" s="48">
        <f t="shared" si="4"/>
        <v>0.75521405049396195</v>
      </c>
      <c r="V11" s="35">
        <f t="shared" si="5"/>
        <v>0.75200920489314038</v>
      </c>
      <c r="W11" s="35"/>
      <c r="X11" s="35">
        <f t="shared" si="6"/>
        <v>3.2048456008215709E-3</v>
      </c>
    </row>
    <row r="12" spans="1:24" x14ac:dyDescent="0.6">
      <c r="B12" s="2">
        <v>473.01787376209001</v>
      </c>
      <c r="C12" s="1">
        <v>7.9681053991776496</v>
      </c>
      <c r="D12" s="2"/>
      <c r="E12" s="1"/>
      <c r="F12" s="2">
        <v>473.34669338677298</v>
      </c>
      <c r="G12" s="1">
        <v>-179.686154165782</v>
      </c>
      <c r="H12" s="2">
        <v>473.32035053554</v>
      </c>
      <c r="I12" s="1">
        <v>1.3022113022113</v>
      </c>
      <c r="J12" s="2">
        <v>472.97618091438801</v>
      </c>
      <c r="K12" s="1">
        <v>0.92908891328210697</v>
      </c>
      <c r="N12" s="47">
        <f t="shared" si="0"/>
        <v>473.01787376209001</v>
      </c>
      <c r="O12" s="48">
        <f t="shared" si="1"/>
        <v>79681.053991776498</v>
      </c>
      <c r="P12" s="47">
        <f t="shared" si="2"/>
        <v>473.34669338677298</v>
      </c>
      <c r="Q12" s="54">
        <f t="shared" si="3"/>
        <v>-1.79686154165782E-4</v>
      </c>
      <c r="R12" s="47">
        <f t="shared" si="4"/>
        <v>473.32035053554</v>
      </c>
      <c r="S12" s="48">
        <f t="shared" si="4"/>
        <v>1.3022113022113</v>
      </c>
      <c r="T12" s="47">
        <f t="shared" si="4"/>
        <v>472.97618091438801</v>
      </c>
      <c r="U12" s="48">
        <f t="shared" si="4"/>
        <v>0.92908891328210697</v>
      </c>
      <c r="V12" s="35">
        <f t="shared" si="5"/>
        <v>0.93441996069016564</v>
      </c>
      <c r="W12" s="35"/>
      <c r="X12" s="35">
        <f t="shared" si="6"/>
        <v>-5.3310474080586756E-3</v>
      </c>
    </row>
    <row r="13" spans="1:24" x14ac:dyDescent="0.6">
      <c r="B13" s="2">
        <v>522.71759483160395</v>
      </c>
      <c r="C13" s="1">
        <v>7.0917288685048403</v>
      </c>
      <c r="D13" s="2"/>
      <c r="E13" s="1"/>
      <c r="F13" s="2">
        <v>523.44689378757505</v>
      </c>
      <c r="G13" s="1">
        <v>-187.915139133558</v>
      </c>
      <c r="H13" s="2">
        <v>522.97955209347595</v>
      </c>
      <c r="I13" s="1">
        <v>1.2174447174447101</v>
      </c>
      <c r="J13" s="2">
        <v>522.72774936860196</v>
      </c>
      <c r="K13" s="1">
        <v>1.0713501646542201</v>
      </c>
      <c r="N13" s="47">
        <f t="shared" si="0"/>
        <v>522.71759483160395</v>
      </c>
      <c r="O13" s="48">
        <f t="shared" si="1"/>
        <v>70917.288685048406</v>
      </c>
      <c r="P13" s="47">
        <f t="shared" si="2"/>
        <v>523.44689378757505</v>
      </c>
      <c r="Q13" s="54">
        <f t="shared" si="3"/>
        <v>-1.8791513913355798E-4</v>
      </c>
      <c r="R13" s="47">
        <f t="shared" si="4"/>
        <v>522.97955209347595</v>
      </c>
      <c r="S13" s="48">
        <f t="shared" si="4"/>
        <v>1.2174447174447101</v>
      </c>
      <c r="T13" s="47">
        <f t="shared" si="4"/>
        <v>522.72774936860196</v>
      </c>
      <c r="U13" s="48">
        <f t="shared" si="4"/>
        <v>1.0713501646542201</v>
      </c>
      <c r="V13" s="35">
        <f t="shared" si="5"/>
        <v>1.0752314751175944</v>
      </c>
      <c r="W13" s="35"/>
      <c r="X13" s="35">
        <f t="shared" si="6"/>
        <v>-3.8813104633743656E-3</v>
      </c>
    </row>
    <row r="14" spans="1:24" x14ac:dyDescent="0.6">
      <c r="B14" s="2">
        <v>572.66655445170898</v>
      </c>
      <c r="C14" s="1">
        <v>6.2351728522355296</v>
      </c>
      <c r="D14" s="2"/>
      <c r="E14" s="1"/>
      <c r="F14" s="2">
        <v>573.04609218436804</v>
      </c>
      <c r="G14" s="1">
        <v>-196.14390768578099</v>
      </c>
      <c r="H14" s="2">
        <v>572.63875365141098</v>
      </c>
      <c r="I14" s="1">
        <v>1.12899262899262</v>
      </c>
      <c r="J14" s="2">
        <v>571.969514426209</v>
      </c>
      <c r="K14" s="1">
        <v>1.2188803512623401</v>
      </c>
      <c r="N14" s="47">
        <f t="shared" si="0"/>
        <v>572.66655445170898</v>
      </c>
      <c r="O14" s="48">
        <f t="shared" si="1"/>
        <v>62351.728522355297</v>
      </c>
      <c r="P14" s="47">
        <f t="shared" si="2"/>
        <v>573.04609218436804</v>
      </c>
      <c r="Q14" s="54">
        <f t="shared" si="3"/>
        <v>-1.9614390768578097E-4</v>
      </c>
      <c r="R14" s="47">
        <f t="shared" si="4"/>
        <v>572.63875365141098</v>
      </c>
      <c r="S14" s="48">
        <f t="shared" si="4"/>
        <v>1.12899262899262</v>
      </c>
      <c r="T14" s="47">
        <f t="shared" si="4"/>
        <v>571.969514426209</v>
      </c>
      <c r="U14" s="48">
        <f t="shared" si="4"/>
        <v>1.2188803512623401</v>
      </c>
      <c r="V14" s="35">
        <f t="shared" si="5"/>
        <v>1.2152899864029174</v>
      </c>
      <c r="W14" s="35"/>
      <c r="X14" s="35">
        <f t="shared" si="6"/>
        <v>3.5903648594226567E-3</v>
      </c>
    </row>
    <row r="15" spans="1:24" x14ac:dyDescent="0.6">
      <c r="B15" s="2">
        <v>621.39026735263701</v>
      </c>
      <c r="C15" s="1">
        <v>5.5837563378750596</v>
      </c>
      <c r="D15" s="2"/>
      <c r="E15" s="1"/>
      <c r="F15" s="2">
        <v>622.64529058116204</v>
      </c>
      <c r="G15" s="1">
        <v>-203.50874535247601</v>
      </c>
      <c r="H15" s="2">
        <v>621.811100292113</v>
      </c>
      <c r="I15" s="1">
        <v>1.0884520884520801</v>
      </c>
      <c r="J15" s="2">
        <v>620.72155587088196</v>
      </c>
      <c r="K15" s="1">
        <v>1.30845225027442</v>
      </c>
      <c r="N15" s="47">
        <f t="shared" si="0"/>
        <v>621.39026735263701</v>
      </c>
      <c r="O15" s="48">
        <f t="shared" si="1"/>
        <v>55837.563378750594</v>
      </c>
      <c r="P15" s="47">
        <f t="shared" si="2"/>
        <v>622.64529058116204</v>
      </c>
      <c r="Q15" s="54">
        <f t="shared" si="3"/>
        <v>-2.03508745352476E-4</v>
      </c>
      <c r="R15" s="47">
        <f t="shared" si="4"/>
        <v>621.811100292113</v>
      </c>
      <c r="S15" s="48">
        <f t="shared" si="4"/>
        <v>1.0884520884520801</v>
      </c>
      <c r="T15" s="47">
        <f t="shared" si="4"/>
        <v>620.72155587088196</v>
      </c>
      <c r="U15" s="48">
        <f t="shared" si="4"/>
        <v>1.30845225027442</v>
      </c>
      <c r="V15" s="35">
        <f t="shared" si="5"/>
        <v>1.3188035956336983</v>
      </c>
      <c r="W15" s="35"/>
      <c r="X15" s="35">
        <f t="shared" si="6"/>
        <v>-1.0351345359278286E-2</v>
      </c>
    </row>
    <row r="16" spans="1:24" x14ac:dyDescent="0.6">
      <c r="B16" s="2">
        <v>670.38429187445604</v>
      </c>
      <c r="C16" s="1">
        <v>4.9396916304928498</v>
      </c>
      <c r="D16" s="2"/>
      <c r="E16" s="1"/>
      <c r="F16" s="2">
        <v>671.24248496993903</v>
      </c>
      <c r="G16" s="1">
        <v>-210.44118474530001</v>
      </c>
      <c r="H16" s="2">
        <v>670.98344693281399</v>
      </c>
      <c r="I16" s="1">
        <v>1.04791154791154</v>
      </c>
      <c r="J16" s="2">
        <v>669.98005408154995</v>
      </c>
      <c r="K16" s="1">
        <v>1.4032930845225</v>
      </c>
      <c r="N16" s="47">
        <f t="shared" si="0"/>
        <v>670.38429187445604</v>
      </c>
      <c r="O16" s="48">
        <f t="shared" si="1"/>
        <v>49396.916304928498</v>
      </c>
      <c r="P16" s="47">
        <f t="shared" si="2"/>
        <v>671.24248496993903</v>
      </c>
      <c r="Q16" s="54">
        <f t="shared" si="3"/>
        <v>-2.1044118474529999E-4</v>
      </c>
      <c r="R16" s="47">
        <f t="shared" si="4"/>
        <v>670.98344693281399</v>
      </c>
      <c r="S16" s="48">
        <f t="shared" si="4"/>
        <v>1.04791154791154</v>
      </c>
      <c r="T16" s="47">
        <f t="shared" si="4"/>
        <v>669.98005408154995</v>
      </c>
      <c r="U16" s="48">
        <f t="shared" si="4"/>
        <v>1.4032930845225</v>
      </c>
      <c r="V16" s="35">
        <f t="shared" si="5"/>
        <v>1.3986162236440765</v>
      </c>
      <c r="W16" s="35"/>
      <c r="X16" s="35">
        <f t="shared" si="6"/>
        <v>4.676860878423561E-3</v>
      </c>
    </row>
    <row r="17" spans="2:24" x14ac:dyDescent="0.6">
      <c r="B17" s="2">
        <v>719.77569159008101</v>
      </c>
      <c r="C17" s="1">
        <v>4.4782103922675702</v>
      </c>
      <c r="D17" s="2"/>
      <c r="E17" s="1"/>
      <c r="F17" s="2">
        <v>720.84168336673304</v>
      </c>
      <c r="G17" s="1">
        <v>-216.94209152646499</v>
      </c>
      <c r="H17" s="2">
        <v>720.15579357351498</v>
      </c>
      <c r="I17" s="1">
        <v>1.0663390663390599</v>
      </c>
      <c r="J17" s="2">
        <v>719.77680204903004</v>
      </c>
      <c r="K17" s="1">
        <v>1.4032930845225</v>
      </c>
      <c r="N17" s="47">
        <f t="shared" si="0"/>
        <v>719.77569159008101</v>
      </c>
      <c r="O17" s="48">
        <f t="shared" si="1"/>
        <v>44782.103922675706</v>
      </c>
      <c r="P17" s="47">
        <f t="shared" si="2"/>
        <v>720.84168336673304</v>
      </c>
      <c r="Q17" s="54">
        <f t="shared" si="3"/>
        <v>-2.1694209152646498E-4</v>
      </c>
      <c r="R17" s="47">
        <f t="shared" si="4"/>
        <v>720.15579357351498</v>
      </c>
      <c r="S17" s="48">
        <f t="shared" si="4"/>
        <v>1.0663390663390599</v>
      </c>
      <c r="T17" s="47">
        <f t="shared" si="4"/>
        <v>719.77680204903004</v>
      </c>
      <c r="U17" s="48">
        <f t="shared" si="4"/>
        <v>1.4032930845225</v>
      </c>
      <c r="V17" s="35">
        <f t="shared" si="5"/>
        <v>1.4226388498602331</v>
      </c>
      <c r="W17" s="35"/>
      <c r="X17" s="35">
        <f t="shared" si="6"/>
        <v>-1.9345765337733134E-2</v>
      </c>
    </row>
    <row r="18" spans="2:24" x14ac:dyDescent="0.6">
      <c r="B18" s="2">
        <v>769.10296304529504</v>
      </c>
      <c r="C18" s="1">
        <v>3.9860897584465098</v>
      </c>
      <c r="D18" s="2"/>
      <c r="E18" s="1"/>
      <c r="F18" s="2">
        <v>770.44088176352705</v>
      </c>
      <c r="G18" s="1">
        <v>-223.44299830763001</v>
      </c>
      <c r="H18" s="2">
        <v>769.81499513145002</v>
      </c>
      <c r="I18" s="1">
        <v>1.0884520884520801</v>
      </c>
      <c r="J18" s="2">
        <v>768.55561653860195</v>
      </c>
      <c r="K18" s="1">
        <v>1.4085620197585</v>
      </c>
      <c r="N18" s="47">
        <f t="shared" si="0"/>
        <v>769.10296304529504</v>
      </c>
      <c r="O18" s="48">
        <f t="shared" si="1"/>
        <v>39860.897584465099</v>
      </c>
      <c r="P18" s="47">
        <f t="shared" si="2"/>
        <v>770.44088176352705</v>
      </c>
      <c r="Q18" s="54">
        <f t="shared" si="3"/>
        <v>-2.2344299830763E-4</v>
      </c>
      <c r="R18" s="47">
        <f t="shared" si="4"/>
        <v>769.81499513145002</v>
      </c>
      <c r="S18" s="48">
        <f t="shared" si="4"/>
        <v>1.0884520884520801</v>
      </c>
      <c r="T18" s="47">
        <f t="shared" si="4"/>
        <v>768.55561653860195</v>
      </c>
      <c r="U18" s="48">
        <f t="shared" si="4"/>
        <v>1.4085620197585</v>
      </c>
      <c r="V18" s="35">
        <f t="shared" si="5"/>
        <v>1.4052272350108419</v>
      </c>
      <c r="W18" s="35"/>
      <c r="X18" s="35">
        <f t="shared" si="6"/>
        <v>3.3347847476581371E-3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X53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62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298.04031354983198</v>
      </c>
      <c r="C9" s="1">
        <v>1239.7594747123301</v>
      </c>
      <c r="D9" s="2"/>
      <c r="E9" s="1"/>
      <c r="F9" s="2">
        <v>298.05555555555497</v>
      </c>
      <c r="G9" s="1">
        <v>186.464403292181</v>
      </c>
      <c r="H9" s="71">
        <v>298.33333333333297</v>
      </c>
      <c r="I9" s="71">
        <v>1.11363526570048</v>
      </c>
      <c r="J9" s="71">
        <v>298.668270584048</v>
      </c>
      <c r="K9" s="71">
        <v>1.10107993563086</v>
      </c>
      <c r="N9" s="47">
        <f>B9</f>
        <v>298.04031354983198</v>
      </c>
      <c r="O9" s="48">
        <f>C9*100</f>
        <v>123975.94747123301</v>
      </c>
      <c r="P9" s="47">
        <f>F9</f>
        <v>298.05555555555497</v>
      </c>
      <c r="Q9" s="54">
        <f>G9*0.000001</f>
        <v>1.8646440329218099E-4</v>
      </c>
      <c r="R9" s="47">
        <f>H9</f>
        <v>298.33333333333297</v>
      </c>
      <c r="S9" s="48">
        <f>I9</f>
        <v>1.11363526570048</v>
      </c>
      <c r="T9" s="47">
        <f>J9</f>
        <v>298.668270584048</v>
      </c>
      <c r="U9" s="48">
        <f>K9</f>
        <v>1.10107993563086</v>
      </c>
      <c r="V9" s="35">
        <f>((O9*(Q9)^2)/S9)*T9</f>
        <v>1.1560468090629898</v>
      </c>
      <c r="W9" s="35"/>
      <c r="X9" s="35">
        <f>U9-V9</f>
        <v>-5.4966873432129804E-2</v>
      </c>
    </row>
    <row r="10" spans="1:24" x14ac:dyDescent="0.6">
      <c r="B10" s="2">
        <v>322.956326987681</v>
      </c>
      <c r="C10" s="1">
        <v>1076.58129537983</v>
      </c>
      <c r="D10" s="2"/>
      <c r="E10" s="1"/>
      <c r="F10" s="2">
        <v>323.05555555555497</v>
      </c>
      <c r="G10" s="1">
        <v>201.44588477366199</v>
      </c>
      <c r="H10" s="2">
        <v>325</v>
      </c>
      <c r="I10" s="1">
        <v>1.07229468599033</v>
      </c>
      <c r="J10" s="2">
        <v>324.00060545225602</v>
      </c>
      <c r="K10" s="1">
        <v>1.2447061697709301</v>
      </c>
      <c r="N10" s="47">
        <f t="shared" ref="N10:N18" si="0">B10</f>
        <v>322.956326987681</v>
      </c>
      <c r="O10" s="48">
        <f t="shared" ref="O10:O18" si="1">C10*100</f>
        <v>107658.129537983</v>
      </c>
      <c r="P10" s="47">
        <f t="shared" ref="P10:P18" si="2">F10</f>
        <v>323.05555555555497</v>
      </c>
      <c r="Q10" s="54">
        <f t="shared" ref="Q10:Q18" si="3">G10*0.000001</f>
        <v>2.0144588477366199E-4</v>
      </c>
      <c r="R10" s="47">
        <f t="shared" ref="R10:R18" si="4">H10</f>
        <v>325</v>
      </c>
      <c r="S10" s="48">
        <f t="shared" ref="S10:S18" si="5">I10</f>
        <v>1.07229468599033</v>
      </c>
      <c r="T10" s="47">
        <f t="shared" ref="T10:T18" si="6">J10</f>
        <v>324.00060545225602</v>
      </c>
      <c r="U10" s="48">
        <f t="shared" ref="U10:U18" si="7">K10</f>
        <v>1.2447061697709301</v>
      </c>
      <c r="V10" s="35">
        <f t="shared" ref="V10:V18" si="8">((O10*(Q10)^2)/S10)*T10</f>
        <v>1.3200649434855938</v>
      </c>
      <c r="W10" s="35"/>
      <c r="X10" s="35">
        <f t="shared" ref="X10:X18" si="9">U10-V10</f>
        <v>-7.5358773714663707E-2</v>
      </c>
    </row>
    <row r="11" spans="1:24" x14ac:dyDescent="0.6">
      <c r="B11" s="2">
        <v>348.15229563269799</v>
      </c>
      <c r="C11" s="1">
        <v>941.69762614656599</v>
      </c>
      <c r="D11" s="2"/>
      <c r="E11" s="1"/>
      <c r="F11" s="2">
        <v>348.33333333333297</v>
      </c>
      <c r="G11" s="1">
        <v>210.686419753086</v>
      </c>
      <c r="H11" s="2">
        <v>346.388888888888</v>
      </c>
      <c r="I11" s="1">
        <v>1.0256340579710099</v>
      </c>
      <c r="J11" s="2">
        <v>349.06739108498101</v>
      </c>
      <c r="K11" s="1">
        <v>1.33006134187339</v>
      </c>
      <c r="N11" s="47">
        <f t="shared" si="0"/>
        <v>348.15229563269799</v>
      </c>
      <c r="O11" s="48">
        <f t="shared" si="1"/>
        <v>94169.762614656604</v>
      </c>
      <c r="P11" s="47">
        <f t="shared" si="2"/>
        <v>348.33333333333297</v>
      </c>
      <c r="Q11" s="54">
        <f t="shared" si="3"/>
        <v>2.1068641975308599E-4</v>
      </c>
      <c r="R11" s="47">
        <f t="shared" si="4"/>
        <v>346.388888888888</v>
      </c>
      <c r="S11" s="48">
        <f t="shared" si="5"/>
        <v>1.0256340579710099</v>
      </c>
      <c r="T11" s="47">
        <f t="shared" si="6"/>
        <v>349.06739108498101</v>
      </c>
      <c r="U11" s="48">
        <f t="shared" si="7"/>
        <v>1.33006134187339</v>
      </c>
      <c r="V11" s="35">
        <f t="shared" si="8"/>
        <v>1.422660940722031</v>
      </c>
      <c r="W11" s="35"/>
      <c r="X11" s="35">
        <f t="shared" si="9"/>
        <v>-9.2599598848640996E-2</v>
      </c>
    </row>
    <row r="12" spans="1:24" x14ac:dyDescent="0.6">
      <c r="B12" s="2">
        <v>373.06830907054803</v>
      </c>
      <c r="C12" s="1">
        <v>826.16212671481196</v>
      </c>
      <c r="D12" s="2"/>
      <c r="E12" s="1"/>
      <c r="F12" s="2">
        <v>373.05555555555497</v>
      </c>
      <c r="G12" s="1">
        <v>217.89032921810701</v>
      </c>
      <c r="H12" s="2">
        <v>371.388888888888</v>
      </c>
      <c r="I12" s="1">
        <v>0.99791666666666601</v>
      </c>
      <c r="J12" s="2">
        <v>374.11107393421798</v>
      </c>
      <c r="K12" s="1">
        <v>1.36974693157858</v>
      </c>
      <c r="N12" s="47">
        <f t="shared" si="0"/>
        <v>373.06830907054803</v>
      </c>
      <c r="O12" s="48">
        <f t="shared" si="1"/>
        <v>82616.212671481189</v>
      </c>
      <c r="P12" s="47">
        <f t="shared" si="2"/>
        <v>373.05555555555497</v>
      </c>
      <c r="Q12" s="54">
        <f t="shared" si="3"/>
        <v>2.17890329218107E-4</v>
      </c>
      <c r="R12" s="47">
        <f t="shared" si="4"/>
        <v>371.388888888888</v>
      </c>
      <c r="S12" s="48">
        <f t="shared" si="5"/>
        <v>0.99791666666666601</v>
      </c>
      <c r="T12" s="47">
        <f t="shared" si="6"/>
        <v>374.11107393421798</v>
      </c>
      <c r="U12" s="48">
        <f t="shared" si="7"/>
        <v>1.36974693157858</v>
      </c>
      <c r="V12" s="35">
        <f t="shared" si="8"/>
        <v>1.4704405812519872</v>
      </c>
      <c r="W12" s="35"/>
      <c r="X12" s="35">
        <f t="shared" si="9"/>
        <v>-0.10069364967340722</v>
      </c>
    </row>
    <row r="13" spans="1:24" x14ac:dyDescent="0.6">
      <c r="B13" s="2">
        <v>397.98432250839801</v>
      </c>
      <c r="C13" s="1">
        <v>731.47029973963402</v>
      </c>
      <c r="D13" s="2"/>
      <c r="E13" s="1"/>
      <c r="F13" s="2">
        <v>398.05555555555497</v>
      </c>
      <c r="G13" s="1">
        <v>222.316255144032</v>
      </c>
      <c r="H13" s="2">
        <v>397.77777777777698</v>
      </c>
      <c r="I13" s="1">
        <v>0.98647342995169096</v>
      </c>
      <c r="J13" s="2">
        <v>399.129264056848</v>
      </c>
      <c r="K13" s="1">
        <v>1.3590384993281599</v>
      </c>
      <c r="N13" s="47">
        <f t="shared" si="0"/>
        <v>397.98432250839801</v>
      </c>
      <c r="O13" s="48">
        <f t="shared" si="1"/>
        <v>73147.029973963407</v>
      </c>
      <c r="P13" s="47">
        <f t="shared" si="2"/>
        <v>398.05555555555497</v>
      </c>
      <c r="Q13" s="54">
        <f t="shared" si="3"/>
        <v>2.2231625514403198E-4</v>
      </c>
      <c r="R13" s="47">
        <f t="shared" si="4"/>
        <v>397.77777777777698</v>
      </c>
      <c r="S13" s="48">
        <f t="shared" si="5"/>
        <v>0.98647342995169096</v>
      </c>
      <c r="T13" s="47">
        <f t="shared" si="6"/>
        <v>399.129264056848</v>
      </c>
      <c r="U13" s="48">
        <f t="shared" si="7"/>
        <v>1.3590384993281599</v>
      </c>
      <c r="V13" s="35">
        <f t="shared" si="8"/>
        <v>1.462740588519317</v>
      </c>
      <c r="W13" s="35"/>
      <c r="X13" s="35">
        <f t="shared" si="9"/>
        <v>-0.10370208919115709</v>
      </c>
    </row>
    <row r="14" spans="1:24" x14ac:dyDescent="0.6">
      <c r="B14" s="2">
        <v>423.180291153415</v>
      </c>
      <c r="C14" s="1">
        <v>653.16231288849804</v>
      </c>
      <c r="D14" s="2"/>
      <c r="E14" s="1"/>
      <c r="F14" s="2">
        <v>423.33333333333297</v>
      </c>
      <c r="G14" s="1">
        <v>223.59382716049299</v>
      </c>
      <c r="H14" s="2">
        <v>423.61111111111097</v>
      </c>
      <c r="I14" s="1">
        <v>1.01852053140096</v>
      </c>
      <c r="J14" s="2">
        <v>423.87154852381099</v>
      </c>
      <c r="K14" s="1">
        <v>1.2695864336206499</v>
      </c>
      <c r="N14" s="47">
        <f t="shared" si="0"/>
        <v>423.180291153415</v>
      </c>
      <c r="O14" s="48">
        <f t="shared" si="1"/>
        <v>65316.231288849805</v>
      </c>
      <c r="P14" s="47">
        <f t="shared" si="2"/>
        <v>423.33333333333297</v>
      </c>
      <c r="Q14" s="54">
        <f t="shared" si="3"/>
        <v>2.2359382716049297E-4</v>
      </c>
      <c r="R14" s="47">
        <f t="shared" si="4"/>
        <v>423.61111111111097</v>
      </c>
      <c r="S14" s="48">
        <f t="shared" si="5"/>
        <v>1.01852053140096</v>
      </c>
      <c r="T14" s="47">
        <f t="shared" si="6"/>
        <v>423.87154852381099</v>
      </c>
      <c r="U14" s="48">
        <f t="shared" si="7"/>
        <v>1.2695864336206499</v>
      </c>
      <c r="V14" s="35">
        <f t="shared" si="8"/>
        <v>1.3589554385046729</v>
      </c>
      <c r="W14" s="35"/>
      <c r="X14" s="35">
        <f t="shared" si="9"/>
        <v>-8.9369004884022996E-2</v>
      </c>
    </row>
    <row r="15" spans="1:24" x14ac:dyDescent="0.6">
      <c r="B15" s="2">
        <v>448.09630459126498</v>
      </c>
      <c r="C15" s="1">
        <v>589.73599459818399</v>
      </c>
      <c r="D15" s="2"/>
      <c r="E15" s="1"/>
      <c r="F15" s="2">
        <v>448.05555555555497</v>
      </c>
      <c r="G15" s="1">
        <v>223.01995884773601</v>
      </c>
      <c r="H15" s="2">
        <v>449.166666666666</v>
      </c>
      <c r="I15" s="1">
        <v>1.0858997584540999</v>
      </c>
      <c r="J15" s="2">
        <v>448.83476995469698</v>
      </c>
      <c r="K15" s="1">
        <v>1.1502158915284399</v>
      </c>
      <c r="N15" s="47">
        <f t="shared" si="0"/>
        <v>448.09630459126498</v>
      </c>
      <c r="O15" s="48">
        <f t="shared" si="1"/>
        <v>58973.599459818397</v>
      </c>
      <c r="P15" s="47">
        <f t="shared" si="2"/>
        <v>448.05555555555497</v>
      </c>
      <c r="Q15" s="54">
        <f t="shared" si="3"/>
        <v>2.2301995884773599E-4</v>
      </c>
      <c r="R15" s="47">
        <f t="shared" si="4"/>
        <v>449.166666666666</v>
      </c>
      <c r="S15" s="48">
        <f t="shared" si="5"/>
        <v>1.0858997584540999</v>
      </c>
      <c r="T15" s="47">
        <f t="shared" si="6"/>
        <v>448.83476995469698</v>
      </c>
      <c r="U15" s="48">
        <f t="shared" si="7"/>
        <v>1.1502158915284399</v>
      </c>
      <c r="V15" s="35">
        <f t="shared" si="8"/>
        <v>1.2123886306841043</v>
      </c>
      <c r="W15" s="35"/>
      <c r="X15" s="35">
        <f t="shared" si="9"/>
        <v>-6.2172739155664347E-2</v>
      </c>
    </row>
    <row r="16" spans="1:24" x14ac:dyDescent="0.6">
      <c r="B16" s="2">
        <v>473.01231802911502</v>
      </c>
      <c r="C16" s="1">
        <v>539.70918002995404</v>
      </c>
      <c r="D16" s="2"/>
      <c r="E16" s="1"/>
      <c r="F16" s="2">
        <v>473.05555555555497</v>
      </c>
      <c r="G16" s="1">
        <v>218.74218106995801</v>
      </c>
      <c r="H16" s="2">
        <v>474.722222222222</v>
      </c>
      <c r="I16" s="1">
        <v>1.1967572463768099</v>
      </c>
      <c r="J16" s="2">
        <v>474.02211494033099</v>
      </c>
      <c r="K16" s="1">
        <v>1.00722612579598</v>
      </c>
      <c r="N16" s="47">
        <f t="shared" si="0"/>
        <v>473.01231802911502</v>
      </c>
      <c r="O16" s="48">
        <f t="shared" si="1"/>
        <v>53970.9180029954</v>
      </c>
      <c r="P16" s="47">
        <f t="shared" si="2"/>
        <v>473.05555555555497</v>
      </c>
      <c r="Q16" s="54">
        <f t="shared" si="3"/>
        <v>2.1874218106995801E-4</v>
      </c>
      <c r="R16" s="47">
        <f t="shared" si="4"/>
        <v>474.722222222222</v>
      </c>
      <c r="S16" s="48">
        <f t="shared" si="5"/>
        <v>1.1967572463768099</v>
      </c>
      <c r="T16" s="47">
        <f t="shared" si="6"/>
        <v>474.02211494033099</v>
      </c>
      <c r="U16" s="48">
        <f t="shared" si="7"/>
        <v>1.00722612579598</v>
      </c>
      <c r="V16" s="35">
        <f t="shared" si="8"/>
        <v>1.0228628823755415</v>
      </c>
      <c r="W16" s="35"/>
      <c r="X16" s="35">
        <f t="shared" si="9"/>
        <v>-1.5636756579561428E-2</v>
      </c>
    </row>
    <row r="17" spans="2:24" x14ac:dyDescent="0.6">
      <c r="B17" s="2">
        <v>498.20828667413201</v>
      </c>
      <c r="C17" s="1">
        <v>509.04387307956199</v>
      </c>
      <c r="D17" s="1"/>
      <c r="E17" s="1"/>
      <c r="F17" s="2">
        <v>498.33333333333297</v>
      </c>
      <c r="G17" s="1">
        <v>210.94567901234501</v>
      </c>
      <c r="H17" s="2">
        <v>498.05555555555497</v>
      </c>
      <c r="I17" s="1">
        <v>1.2967934782608601</v>
      </c>
      <c r="J17" s="2">
        <v>498.73731338527398</v>
      </c>
      <c r="K17" s="1">
        <v>0.86423041176064397</v>
      </c>
      <c r="N17" s="47">
        <f t="shared" si="0"/>
        <v>498.20828667413201</v>
      </c>
      <c r="O17" s="48">
        <f t="shared" si="1"/>
        <v>50904.387307956196</v>
      </c>
      <c r="P17" s="47">
        <f t="shared" si="2"/>
        <v>498.33333333333297</v>
      </c>
      <c r="Q17" s="54">
        <f t="shared" si="3"/>
        <v>2.10945679012345E-4</v>
      </c>
      <c r="R17" s="47">
        <f t="shared" si="4"/>
        <v>498.05555555555497</v>
      </c>
      <c r="S17" s="48">
        <f t="shared" si="5"/>
        <v>1.2967934782608601</v>
      </c>
      <c r="T17" s="47">
        <f t="shared" si="6"/>
        <v>498.73731338527398</v>
      </c>
      <c r="U17" s="48">
        <f t="shared" si="7"/>
        <v>0.86423041176064397</v>
      </c>
      <c r="V17" s="35">
        <f t="shared" si="8"/>
        <v>0.87115919693810873</v>
      </c>
      <c r="W17" s="35"/>
      <c r="X17" s="35">
        <f t="shared" si="9"/>
        <v>-6.928785177464758E-3</v>
      </c>
    </row>
    <row r="18" spans="2:24" x14ac:dyDescent="0.6">
      <c r="B18" s="2">
        <v>521.72452407614696</v>
      </c>
      <c r="C18" s="1">
        <v>473.87205143951098</v>
      </c>
      <c r="D18" s="1"/>
      <c r="E18" s="1"/>
      <c r="F18" s="2">
        <v>521.66666666666595</v>
      </c>
      <c r="G18" s="1">
        <v>203.706172839506</v>
      </c>
      <c r="H18" s="2">
        <v>525.27777777777703</v>
      </c>
      <c r="I18" s="1">
        <v>1.4157669082125599</v>
      </c>
      <c r="J18" s="71">
        <v>522.02730908337696</v>
      </c>
      <c r="K18" s="71">
        <v>0.70389390776943905</v>
      </c>
      <c r="N18" s="47">
        <f t="shared" si="0"/>
        <v>521.72452407614696</v>
      </c>
      <c r="O18" s="48">
        <f t="shared" si="1"/>
        <v>47387.205143951098</v>
      </c>
      <c r="P18" s="47">
        <f t="shared" si="2"/>
        <v>521.66666666666595</v>
      </c>
      <c r="Q18" s="54">
        <f t="shared" si="3"/>
        <v>2.0370617283950598E-4</v>
      </c>
      <c r="R18" s="47">
        <f t="shared" si="4"/>
        <v>525.27777777777703</v>
      </c>
      <c r="S18" s="48">
        <f t="shared" si="5"/>
        <v>1.4157669082125599</v>
      </c>
      <c r="T18" s="47">
        <f t="shared" si="6"/>
        <v>522.02730908337696</v>
      </c>
      <c r="U18" s="48">
        <f t="shared" si="7"/>
        <v>0.70389390776943905</v>
      </c>
      <c r="V18" s="35">
        <f t="shared" si="8"/>
        <v>0.7250549805529195</v>
      </c>
      <c r="W18" s="35"/>
      <c r="X18" s="35">
        <f t="shared" si="9"/>
        <v>-2.116107278348045E-2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O28"/>
      <c r="Q28"/>
      <c r="S28"/>
      <c r="U28"/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Y58"/>
  <sheetViews>
    <sheetView zoomScaleNormal="10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7" bestFit="1" customWidth="1"/>
    <col min="16" max="16" width="8.75" bestFit="1" customWidth="1"/>
    <col min="17" max="17" width="10.5" style="14" customWidth="1"/>
    <col min="19" max="19" width="8.6875" style="20"/>
    <col min="21" max="21" width="8.6875" style="20"/>
    <col min="22" max="22" width="7" style="20" bestFit="1" customWidth="1"/>
    <col min="23" max="23" width="3.06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51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X8" t="s">
        <v>54</v>
      </c>
    </row>
    <row r="9" spans="1:25" x14ac:dyDescent="0.6">
      <c r="B9" s="3">
        <v>303.42465753424602</v>
      </c>
      <c r="C9" s="4">
        <v>14.960075702956001</v>
      </c>
      <c r="D9" s="3"/>
      <c r="E9" s="4"/>
      <c r="F9" s="3">
        <v>303.472222222222</v>
      </c>
      <c r="G9" s="4">
        <v>130.44523411371199</v>
      </c>
      <c r="H9" s="3">
        <v>305.410320527392</v>
      </c>
      <c r="I9" s="4">
        <v>2.9790179586269598</v>
      </c>
      <c r="J9" s="3">
        <v>302.40582678957497</v>
      </c>
      <c r="K9" s="4">
        <v>0.25577557755775499</v>
      </c>
      <c r="N9" s="33">
        <f>B9</f>
        <v>303.42465753424602</v>
      </c>
      <c r="O9" s="34">
        <f>C9*10000</f>
        <v>149600.75702956002</v>
      </c>
      <c r="P9" s="33">
        <f>F9</f>
        <v>303.472222222222</v>
      </c>
      <c r="Q9" s="28">
        <f>G9*0.000001</f>
        <v>1.3044523411371198E-4</v>
      </c>
      <c r="R9" s="33">
        <f>H9</f>
        <v>305.410320527392</v>
      </c>
      <c r="S9" s="34">
        <f>I9</f>
        <v>2.9790179586269598</v>
      </c>
      <c r="T9" s="33">
        <f>J9</f>
        <v>302.40582678957497</v>
      </c>
      <c r="U9" s="34">
        <f>K9</f>
        <v>0.25577557755775499</v>
      </c>
      <c r="V9" s="35">
        <f>((O9*(Q9)^2)/S9)*T9</f>
        <v>0.25840877539442697</v>
      </c>
      <c r="X9" s="51">
        <f>U9-V9</f>
        <v>-2.6331978366719855E-3</v>
      </c>
      <c r="Y9">
        <f>U9/V9-1</f>
        <v>-1.0190048045592759E-2</v>
      </c>
    </row>
    <row r="10" spans="1:25" x14ac:dyDescent="0.6">
      <c r="B10" s="3">
        <v>373.28767123287599</v>
      </c>
      <c r="C10" s="4">
        <v>13.2666726748377</v>
      </c>
      <c r="D10" s="3"/>
      <c r="E10" s="4"/>
      <c r="F10" s="3">
        <v>373.61111111111097</v>
      </c>
      <c r="G10" s="4">
        <v>147.017837235228</v>
      </c>
      <c r="H10" s="3">
        <v>376.35068576191497</v>
      </c>
      <c r="I10" s="4">
        <v>2.9653709176327898</v>
      </c>
      <c r="J10" s="3">
        <v>373.301468077842</v>
      </c>
      <c r="K10" s="4">
        <v>0.35643564356435598</v>
      </c>
      <c r="N10" s="33">
        <f t="shared" ref="N10:N16" si="0">B10</f>
        <v>373.28767123287599</v>
      </c>
      <c r="O10" s="34">
        <f t="shared" ref="O10:O16" si="1">C10*10000</f>
        <v>132666.726748377</v>
      </c>
      <c r="P10" s="33">
        <f t="shared" ref="P10:P16" si="2">F10</f>
        <v>373.61111111111097</v>
      </c>
      <c r="Q10" s="28">
        <f t="shared" ref="Q10:Q16" si="3">G10*0.000001</f>
        <v>1.47017837235228E-4</v>
      </c>
      <c r="R10" s="33">
        <f t="shared" ref="R10:U16" si="4">H10</f>
        <v>376.35068576191497</v>
      </c>
      <c r="S10" s="34">
        <f t="shared" si="4"/>
        <v>2.9653709176327898</v>
      </c>
      <c r="T10" s="33">
        <f t="shared" si="4"/>
        <v>373.301468077842</v>
      </c>
      <c r="U10" s="34">
        <f t="shared" si="4"/>
        <v>0.35643564356435598</v>
      </c>
      <c r="V10" s="35">
        <f t="shared" ref="V10:V16" si="5">((O10*(Q10)^2)/S10)*T10</f>
        <v>0.36097967295027844</v>
      </c>
      <c r="X10" s="51">
        <f t="shared" ref="X10:X16" si="6">U10-V10</f>
        <v>-4.5440293859224656E-3</v>
      </c>
      <c r="Y10">
        <f t="shared" ref="Y10:Y16" si="7">U10/V10-1</f>
        <v>-1.2588047822150839E-2</v>
      </c>
    </row>
    <row r="11" spans="1:25" x14ac:dyDescent="0.6">
      <c r="B11" s="2">
        <v>472.60273972602698</v>
      </c>
      <c r="C11" s="1">
        <v>11.358868060562299</v>
      </c>
      <c r="D11" s="2"/>
      <c r="E11" s="1"/>
      <c r="F11" s="2">
        <v>473.61111111111097</v>
      </c>
      <c r="G11" s="1">
        <v>170.59643255295401</v>
      </c>
      <c r="H11" s="2">
        <v>475.62324770781203</v>
      </c>
      <c r="I11" s="1">
        <v>2.8598923997878298</v>
      </c>
      <c r="J11" s="2">
        <v>472.365995220211</v>
      </c>
      <c r="K11" s="1">
        <v>0.53465346534653402</v>
      </c>
      <c r="N11" s="33">
        <f t="shared" si="0"/>
        <v>472.60273972602698</v>
      </c>
      <c r="O11" s="34">
        <f t="shared" si="1"/>
        <v>113588.680605623</v>
      </c>
      <c r="P11" s="33">
        <f t="shared" si="2"/>
        <v>473.61111111111097</v>
      </c>
      <c r="Q11" s="28">
        <f t="shared" si="3"/>
        <v>1.70596432552954E-4</v>
      </c>
      <c r="R11" s="33">
        <f t="shared" si="4"/>
        <v>475.62324770781203</v>
      </c>
      <c r="S11" s="34">
        <f t="shared" si="4"/>
        <v>2.8598923997878298</v>
      </c>
      <c r="T11" s="33">
        <f t="shared" si="4"/>
        <v>472.365995220211</v>
      </c>
      <c r="U11" s="34">
        <f t="shared" si="4"/>
        <v>0.53465346534653402</v>
      </c>
      <c r="V11" s="35">
        <f t="shared" si="5"/>
        <v>0.54601412488367862</v>
      </c>
      <c r="X11" s="51">
        <f t="shared" si="6"/>
        <v>-1.1360659537144602E-2</v>
      </c>
      <c r="Y11">
        <f t="shared" si="7"/>
        <v>-2.0806530489600128E-2</v>
      </c>
    </row>
    <row r="12" spans="1:25" x14ac:dyDescent="0.6">
      <c r="B12" s="2">
        <v>570.54794520547898</v>
      </c>
      <c r="C12" s="1">
        <v>10.2144015861571</v>
      </c>
      <c r="D12" s="2"/>
      <c r="E12" s="1"/>
      <c r="F12" s="2">
        <v>572.91666666666595</v>
      </c>
      <c r="G12" s="1">
        <v>189.32204570791501</v>
      </c>
      <c r="H12" s="2">
        <v>575.13828900507599</v>
      </c>
      <c r="I12" s="1">
        <v>2.7895733878911799</v>
      </c>
      <c r="J12" s="2">
        <v>571.39410492773402</v>
      </c>
      <c r="K12" s="1">
        <v>0.73927392739273901</v>
      </c>
      <c r="N12" s="33">
        <f t="shared" si="0"/>
        <v>570.54794520547898</v>
      </c>
      <c r="O12" s="34">
        <f t="shared" si="1"/>
        <v>102144.01586157101</v>
      </c>
      <c r="P12" s="33">
        <f t="shared" si="2"/>
        <v>572.91666666666595</v>
      </c>
      <c r="Q12" s="28">
        <f t="shared" si="3"/>
        <v>1.8932204570791501E-4</v>
      </c>
      <c r="R12" s="33">
        <f t="shared" si="4"/>
        <v>575.13828900507599</v>
      </c>
      <c r="S12" s="34">
        <f t="shared" si="4"/>
        <v>2.7895733878911799</v>
      </c>
      <c r="T12" s="33">
        <f t="shared" si="4"/>
        <v>571.39410492773402</v>
      </c>
      <c r="U12" s="34">
        <f t="shared" si="4"/>
        <v>0.73927392739273901</v>
      </c>
      <c r="V12" s="35">
        <f t="shared" si="5"/>
        <v>0.74991712247412579</v>
      </c>
      <c r="X12" s="51">
        <f t="shared" si="6"/>
        <v>-1.064319508138678E-2</v>
      </c>
      <c r="Y12">
        <f t="shared" si="7"/>
        <v>-1.419249509368814E-2</v>
      </c>
    </row>
    <row r="13" spans="1:25" x14ac:dyDescent="0.6">
      <c r="B13" s="2">
        <v>671.23287671232799</v>
      </c>
      <c r="C13" s="1">
        <v>9.2801009372746908</v>
      </c>
      <c r="D13" s="2"/>
      <c r="E13" s="1"/>
      <c r="F13" s="2">
        <v>672.22222222222194</v>
      </c>
      <c r="G13" s="1">
        <v>202.52926421404601</v>
      </c>
      <c r="H13" s="2">
        <v>674.60786542395999</v>
      </c>
      <c r="I13" s="1">
        <v>2.7126619686292299</v>
      </c>
      <c r="J13" s="2">
        <v>671.14145897348305</v>
      </c>
      <c r="K13" s="1">
        <v>0.922442244224422</v>
      </c>
      <c r="N13" s="33">
        <f t="shared" si="0"/>
        <v>671.23287671232799</v>
      </c>
      <c r="O13" s="34">
        <f t="shared" si="1"/>
        <v>92801.009372746907</v>
      </c>
      <c r="P13" s="33">
        <f t="shared" si="2"/>
        <v>672.22222222222194</v>
      </c>
      <c r="Q13" s="28">
        <f t="shared" si="3"/>
        <v>2.02529264214046E-4</v>
      </c>
      <c r="R13" s="33">
        <f t="shared" si="4"/>
        <v>674.60786542395999</v>
      </c>
      <c r="S13" s="34">
        <f t="shared" si="4"/>
        <v>2.7126619686292299</v>
      </c>
      <c r="T13" s="33">
        <f t="shared" si="4"/>
        <v>671.14145897348305</v>
      </c>
      <c r="U13" s="34">
        <f t="shared" si="4"/>
        <v>0.922442244224422</v>
      </c>
      <c r="V13" s="35">
        <f t="shared" si="5"/>
        <v>0.94177391832151724</v>
      </c>
      <c r="X13" s="51">
        <f t="shared" si="6"/>
        <v>-1.9331674097095242E-2</v>
      </c>
      <c r="Y13">
        <f t="shared" si="7"/>
        <v>-2.0526873510735233E-2</v>
      </c>
    </row>
    <row r="14" spans="1:25" x14ac:dyDescent="0.6">
      <c r="B14" s="2">
        <v>770.54794520547898</v>
      </c>
      <c r="C14" s="1">
        <v>8.4512436914203306</v>
      </c>
      <c r="D14" s="2"/>
      <c r="E14" s="1"/>
      <c r="F14" s="2">
        <v>772.22222222222194</v>
      </c>
      <c r="G14" s="1">
        <v>214.06772575250801</v>
      </c>
      <c r="H14" s="2">
        <v>775.10040160642495</v>
      </c>
      <c r="I14" s="1">
        <v>2.6840797150867601</v>
      </c>
      <c r="J14" s="2">
        <v>772.29088426083899</v>
      </c>
      <c r="K14" s="1">
        <v>1.0891089108910801</v>
      </c>
      <c r="N14" s="33">
        <f t="shared" si="0"/>
        <v>770.54794520547898</v>
      </c>
      <c r="O14" s="34">
        <f t="shared" si="1"/>
        <v>84512.43691420331</v>
      </c>
      <c r="P14" s="33">
        <f t="shared" si="2"/>
        <v>772.22222222222194</v>
      </c>
      <c r="Q14" s="28">
        <f t="shared" si="3"/>
        <v>2.14067725752508E-4</v>
      </c>
      <c r="R14" s="33">
        <f t="shared" si="4"/>
        <v>775.10040160642495</v>
      </c>
      <c r="S14" s="34">
        <f t="shared" si="4"/>
        <v>2.6840797150867601</v>
      </c>
      <c r="T14" s="33">
        <f t="shared" si="4"/>
        <v>772.29088426083899</v>
      </c>
      <c r="U14" s="34">
        <f t="shared" si="4"/>
        <v>1.0891089108910801</v>
      </c>
      <c r="V14" s="35">
        <f t="shared" si="5"/>
        <v>1.1143163782835557</v>
      </c>
      <c r="X14" s="51">
        <f t="shared" si="6"/>
        <v>-2.5207467392475591E-2</v>
      </c>
      <c r="Y14">
        <f t="shared" si="7"/>
        <v>-2.2621463602019443E-2</v>
      </c>
    </row>
    <row r="15" spans="1:25" x14ac:dyDescent="0.6">
      <c r="B15" s="2">
        <v>869.86301369862997</v>
      </c>
      <c r="C15" s="1">
        <v>7.7276496034606996</v>
      </c>
      <c r="D15" s="2"/>
      <c r="E15" s="1"/>
      <c r="F15" s="2">
        <v>870.83333333333303</v>
      </c>
      <c r="G15" s="1">
        <v>228.609253065774</v>
      </c>
      <c r="H15" s="2">
        <v>876.46434795786899</v>
      </c>
      <c r="I15" s="1">
        <v>2.68185193604607</v>
      </c>
      <c r="J15" s="2">
        <v>870.63844315465997</v>
      </c>
      <c r="K15" s="1">
        <v>1.2871287128712801</v>
      </c>
      <c r="N15" s="33">
        <f t="shared" si="0"/>
        <v>869.86301369862997</v>
      </c>
      <c r="O15" s="34">
        <f t="shared" si="1"/>
        <v>77276.496034607</v>
      </c>
      <c r="P15" s="33">
        <f t="shared" si="2"/>
        <v>870.83333333333303</v>
      </c>
      <c r="Q15" s="28">
        <f t="shared" si="3"/>
        <v>2.2860925306577399E-4</v>
      </c>
      <c r="R15" s="33">
        <f t="shared" si="4"/>
        <v>876.46434795786899</v>
      </c>
      <c r="S15" s="34">
        <f t="shared" si="4"/>
        <v>2.68185193604607</v>
      </c>
      <c r="T15" s="33">
        <f t="shared" si="4"/>
        <v>870.63844315465997</v>
      </c>
      <c r="U15" s="34">
        <f t="shared" si="4"/>
        <v>1.2871287128712801</v>
      </c>
      <c r="V15" s="35">
        <f t="shared" si="5"/>
        <v>1.3111068111332709</v>
      </c>
      <c r="X15" s="51">
        <f t="shared" si="6"/>
        <v>-2.3978098261990821E-2</v>
      </c>
      <c r="Y15">
        <f t="shared" si="7"/>
        <v>-1.8288440009906592E-2</v>
      </c>
    </row>
    <row r="16" spans="1:25" x14ac:dyDescent="0.6">
      <c r="B16" s="2">
        <v>971.23287671232799</v>
      </c>
      <c r="C16" s="1">
        <v>7.2932588320115297</v>
      </c>
      <c r="D16" s="2"/>
      <c r="E16" s="1"/>
      <c r="F16" s="2">
        <v>971.52777777777806</v>
      </c>
      <c r="G16" s="1">
        <v>235.80337235228501</v>
      </c>
      <c r="H16" s="2">
        <v>977.36606804576797</v>
      </c>
      <c r="I16" s="1">
        <v>2.7126013487913898</v>
      </c>
      <c r="J16" s="2">
        <v>971.83566632525299</v>
      </c>
      <c r="K16" s="1">
        <v>1.4191419141914099</v>
      </c>
      <c r="N16" s="33">
        <f t="shared" si="0"/>
        <v>971.23287671232799</v>
      </c>
      <c r="O16" s="34">
        <f t="shared" si="1"/>
        <v>72932.58832011529</v>
      </c>
      <c r="P16" s="33">
        <f t="shared" si="2"/>
        <v>971.52777777777806</v>
      </c>
      <c r="Q16" s="28">
        <f t="shared" si="3"/>
        <v>2.35803372352285E-4</v>
      </c>
      <c r="R16" s="33">
        <f t="shared" si="4"/>
        <v>977.36606804576797</v>
      </c>
      <c r="S16" s="34">
        <f t="shared" si="4"/>
        <v>2.7126013487913898</v>
      </c>
      <c r="T16" s="33">
        <f t="shared" si="4"/>
        <v>971.83566632525299</v>
      </c>
      <c r="U16" s="34">
        <f t="shared" si="4"/>
        <v>1.4191419141914099</v>
      </c>
      <c r="V16" s="35">
        <f t="shared" si="5"/>
        <v>1.4528758691551471</v>
      </c>
      <c r="X16" s="51">
        <f t="shared" si="6"/>
        <v>-3.3733954963737212E-2</v>
      </c>
      <c r="Y16">
        <f t="shared" si="7"/>
        <v>-2.3218745441311306E-2</v>
      </c>
    </row>
    <row r="17" spans="2:22" x14ac:dyDescent="0.6">
      <c r="B17" s="25"/>
      <c r="C17" s="25"/>
      <c r="D17" s="25"/>
      <c r="E17" s="25"/>
      <c r="F17" s="25"/>
      <c r="G17" s="25"/>
      <c r="H17" s="25"/>
      <c r="I17" s="25"/>
      <c r="J17" s="25"/>
      <c r="K17" s="25"/>
      <c r="V17"/>
    </row>
    <row r="19" spans="2:22" x14ac:dyDescent="0.6">
      <c r="V19"/>
    </row>
    <row r="20" spans="2:22" x14ac:dyDescent="0.6">
      <c r="V20"/>
    </row>
    <row r="21" spans="2:22" x14ac:dyDescent="0.6">
      <c r="V21"/>
    </row>
    <row r="22" spans="2:22" x14ac:dyDescent="0.6">
      <c r="V22"/>
    </row>
    <row r="23" spans="2:22" x14ac:dyDescent="0.6">
      <c r="V23"/>
    </row>
    <row r="24" spans="2:22" x14ac:dyDescent="0.6">
      <c r="V24"/>
    </row>
    <row r="25" spans="2:22" x14ac:dyDescent="0.6">
      <c r="V25"/>
    </row>
    <row r="26" spans="2:22" x14ac:dyDescent="0.6">
      <c r="V26"/>
    </row>
    <row r="27" spans="2:22" x14ac:dyDescent="0.6">
      <c r="V27"/>
    </row>
    <row r="28" spans="2:22" x14ac:dyDescent="0.6">
      <c r="V28"/>
    </row>
    <row r="29" spans="2:22" x14ac:dyDescent="0.6">
      <c r="V29"/>
    </row>
    <row r="30" spans="2:22" x14ac:dyDescent="0.6">
      <c r="V30"/>
    </row>
    <row r="31" spans="2:22" x14ac:dyDescent="0.6">
      <c r="V31"/>
    </row>
    <row r="32" spans="2:22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63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71">
        <v>298.35610586425003</v>
      </c>
      <c r="C9" s="71">
        <v>14.777524481075</v>
      </c>
      <c r="D9" s="2"/>
      <c r="E9" s="1"/>
      <c r="F9" s="71">
        <v>298.86037133282099</v>
      </c>
      <c r="G9" s="71">
        <v>-86.9695336218427</v>
      </c>
      <c r="H9" s="71">
        <v>299.60257410917598</v>
      </c>
      <c r="I9" s="71">
        <v>2.0199004975124302</v>
      </c>
      <c r="J9" s="2">
        <v>300</v>
      </c>
      <c r="K9" s="1">
        <v>0.15874439461883399</v>
      </c>
      <c r="N9" s="47">
        <f>B9</f>
        <v>298.35610586425003</v>
      </c>
      <c r="O9" s="48">
        <f>C9*10000</f>
        <v>147775.24481075001</v>
      </c>
      <c r="P9" s="47">
        <f>F9</f>
        <v>298.86037133282099</v>
      </c>
      <c r="Q9" s="54">
        <f>G9*0.000001</f>
        <v>-8.6969533621842691E-5</v>
      </c>
      <c r="R9" s="47">
        <f>H9</f>
        <v>299.60257410917598</v>
      </c>
      <c r="S9" s="48">
        <f>I9</f>
        <v>2.0199004975124302</v>
      </c>
      <c r="T9" s="47">
        <f>J9</f>
        <v>300</v>
      </c>
      <c r="U9" s="48">
        <f>K9</f>
        <v>0.15874439461883399</v>
      </c>
      <c r="V9" s="35">
        <f>((O9*(Q9)^2)/S9)*T9</f>
        <v>0.16600732379709501</v>
      </c>
      <c r="W9" s="35"/>
      <c r="X9" s="35">
        <f>U9-V9</f>
        <v>-7.2629291782610184E-3</v>
      </c>
    </row>
    <row r="10" spans="1:24" x14ac:dyDescent="0.6">
      <c r="B10" s="2">
        <v>322.77006973496998</v>
      </c>
      <c r="C10" s="1">
        <v>14.4066396551883</v>
      </c>
      <c r="D10" s="2"/>
      <c r="E10" s="1"/>
      <c r="F10" s="2">
        <v>322.18461882701098</v>
      </c>
      <c r="G10" s="1">
        <v>-94.543029754428105</v>
      </c>
      <c r="H10" s="2">
        <v>323.92041924847399</v>
      </c>
      <c r="I10" s="1">
        <v>1.92537313432835</v>
      </c>
      <c r="J10" s="2">
        <v>323.45276872964098</v>
      </c>
      <c r="K10" s="1">
        <v>0.20986547085201701</v>
      </c>
      <c r="N10" s="47">
        <f t="shared" ref="N10:N21" si="0">B10</f>
        <v>322.77006973496998</v>
      </c>
      <c r="O10" s="48">
        <f t="shared" ref="O10:O21" si="1">C10*10000</f>
        <v>144066.39655188299</v>
      </c>
      <c r="P10" s="47">
        <f t="shared" ref="P10:P21" si="2">F10</f>
        <v>322.18461882701098</v>
      </c>
      <c r="Q10" s="54">
        <f t="shared" ref="Q10:Q21" si="3">G10*0.000001</f>
        <v>-9.4543029754428094E-5</v>
      </c>
      <c r="R10" s="47">
        <f t="shared" ref="R10:U21" si="4">H10</f>
        <v>323.92041924847399</v>
      </c>
      <c r="S10" s="48">
        <f t="shared" si="4"/>
        <v>1.92537313432835</v>
      </c>
      <c r="T10" s="47">
        <f t="shared" si="4"/>
        <v>323.45276872964098</v>
      </c>
      <c r="U10" s="48">
        <f t="shared" si="4"/>
        <v>0.20986547085201701</v>
      </c>
      <c r="V10" s="35">
        <f t="shared" ref="V10:V21" si="5">((O10*(Q10)^2)/S10)*T10</f>
        <v>0.21633046830047173</v>
      </c>
      <c r="W10" s="35"/>
      <c r="X10" s="35">
        <f t="shared" ref="X10:X21" si="6">U10-V10</f>
        <v>-6.4649974484547179E-3</v>
      </c>
    </row>
    <row r="11" spans="1:24" x14ac:dyDescent="0.6">
      <c r="B11" s="2">
        <v>372.29574272555698</v>
      </c>
      <c r="C11" s="1">
        <v>12.6437715161192</v>
      </c>
      <c r="D11" s="2"/>
      <c r="E11" s="1"/>
      <c r="F11" s="2">
        <v>372.16427739609298</v>
      </c>
      <c r="G11" s="1">
        <v>-110.379215125888</v>
      </c>
      <c r="H11" s="2">
        <v>373.83519966867902</v>
      </c>
      <c r="I11" s="1">
        <v>1.7263681592039699</v>
      </c>
      <c r="J11" s="2">
        <v>373.615635179153</v>
      </c>
      <c r="K11" s="1">
        <v>0.33632286995515598</v>
      </c>
      <c r="N11" s="47">
        <f t="shared" si="0"/>
        <v>372.29574272555698</v>
      </c>
      <c r="O11" s="48">
        <f t="shared" si="1"/>
        <v>126437.715161192</v>
      </c>
      <c r="P11" s="47">
        <f t="shared" si="2"/>
        <v>372.16427739609298</v>
      </c>
      <c r="Q11" s="54">
        <f t="shared" si="3"/>
        <v>-1.1037921512588799E-4</v>
      </c>
      <c r="R11" s="47">
        <f t="shared" si="4"/>
        <v>373.83519966867902</v>
      </c>
      <c r="S11" s="48">
        <f t="shared" si="4"/>
        <v>1.7263681592039699</v>
      </c>
      <c r="T11" s="47">
        <f t="shared" si="4"/>
        <v>373.615635179153</v>
      </c>
      <c r="U11" s="48">
        <f t="shared" si="4"/>
        <v>0.33632286995515598</v>
      </c>
      <c r="V11" s="35">
        <f t="shared" si="5"/>
        <v>0.33338255252422616</v>
      </c>
      <c r="W11" s="35"/>
      <c r="X11" s="35">
        <f t="shared" si="6"/>
        <v>2.9403174309298175E-3</v>
      </c>
    </row>
    <row r="12" spans="1:24" x14ac:dyDescent="0.6">
      <c r="B12" s="2">
        <v>423.167858362461</v>
      </c>
      <c r="C12" s="1">
        <v>11.3708017609761</v>
      </c>
      <c r="D12" s="2"/>
      <c r="E12" s="1"/>
      <c r="F12" s="2">
        <v>423.48036797648501</v>
      </c>
      <c r="G12" s="1">
        <v>-128.27802159242799</v>
      </c>
      <c r="H12" s="2">
        <v>423.75077653355402</v>
      </c>
      <c r="I12" s="1">
        <v>1.53233830845771</v>
      </c>
      <c r="J12" s="2">
        <v>424.42996742670999</v>
      </c>
      <c r="K12" s="1">
        <v>0.50852017937219696</v>
      </c>
      <c r="N12" s="47">
        <f t="shared" si="0"/>
        <v>423.167858362461</v>
      </c>
      <c r="O12" s="48">
        <f t="shared" si="1"/>
        <v>113708.01760976099</v>
      </c>
      <c r="P12" s="47">
        <f t="shared" si="2"/>
        <v>423.48036797648501</v>
      </c>
      <c r="Q12" s="54">
        <f t="shared" si="3"/>
        <v>-1.2827802159242799E-4</v>
      </c>
      <c r="R12" s="47">
        <f t="shared" si="4"/>
        <v>423.75077653355402</v>
      </c>
      <c r="S12" s="48">
        <f t="shared" si="4"/>
        <v>1.53233830845771</v>
      </c>
      <c r="T12" s="47">
        <f t="shared" si="4"/>
        <v>424.42996742670999</v>
      </c>
      <c r="U12" s="48">
        <f t="shared" si="4"/>
        <v>0.50852017937219696</v>
      </c>
      <c r="V12" s="35">
        <f t="shared" si="5"/>
        <v>0.51825914685438068</v>
      </c>
      <c r="W12" s="35"/>
      <c r="X12" s="35">
        <f t="shared" si="6"/>
        <v>-9.7389674821837247E-3</v>
      </c>
    </row>
    <row r="13" spans="1:24" x14ac:dyDescent="0.6">
      <c r="B13" s="2">
        <v>472.01319018040903</v>
      </c>
      <c r="C13" s="1">
        <v>9.7305466594061798</v>
      </c>
      <c r="D13" s="2"/>
      <c r="E13" s="1"/>
      <c r="F13" s="2">
        <v>473.46612897484198</v>
      </c>
      <c r="G13" s="1">
        <v>-146.86335135245</v>
      </c>
      <c r="H13" s="2">
        <v>473.67352140046802</v>
      </c>
      <c r="I13" s="1">
        <v>1.38308457711442</v>
      </c>
      <c r="J13" s="2">
        <v>473.28990228012998</v>
      </c>
      <c r="K13" s="1">
        <v>0.71031390134529104</v>
      </c>
      <c r="N13" s="47">
        <f t="shared" si="0"/>
        <v>472.01319018040903</v>
      </c>
      <c r="O13" s="48">
        <f t="shared" si="1"/>
        <v>97305.4665940618</v>
      </c>
      <c r="P13" s="47">
        <f t="shared" si="2"/>
        <v>473.46612897484198</v>
      </c>
      <c r="Q13" s="54">
        <f t="shared" si="3"/>
        <v>-1.4686335135244999E-4</v>
      </c>
      <c r="R13" s="47">
        <f t="shared" si="4"/>
        <v>473.67352140046802</v>
      </c>
      <c r="S13" s="48">
        <f t="shared" si="4"/>
        <v>1.38308457711442</v>
      </c>
      <c r="T13" s="47">
        <f t="shared" si="4"/>
        <v>473.28990228012998</v>
      </c>
      <c r="U13" s="48">
        <f t="shared" si="4"/>
        <v>0.71031390134529104</v>
      </c>
      <c r="V13" s="35">
        <f t="shared" si="5"/>
        <v>0.71819538249185177</v>
      </c>
      <c r="W13" s="35"/>
      <c r="X13" s="35">
        <f t="shared" si="6"/>
        <v>-7.8814811465607315E-3</v>
      </c>
    </row>
    <row r="14" spans="1:24" x14ac:dyDescent="0.6">
      <c r="B14" s="2">
        <v>522.21603996608803</v>
      </c>
      <c r="C14" s="1">
        <v>8.0084264737099602</v>
      </c>
      <c r="D14" s="2"/>
      <c r="E14" s="1"/>
      <c r="F14" s="2">
        <v>522.78214836022596</v>
      </c>
      <c r="G14" s="1">
        <v>-163.73008446779099</v>
      </c>
      <c r="H14" s="2">
        <v>522.95592475190699</v>
      </c>
      <c r="I14" s="1">
        <v>1.23383084577114</v>
      </c>
      <c r="J14" s="2">
        <v>523.45276872964098</v>
      </c>
      <c r="K14" s="1">
        <v>0.91479820627802599</v>
      </c>
      <c r="N14" s="47">
        <f t="shared" si="0"/>
        <v>522.21603996608803</v>
      </c>
      <c r="O14" s="48">
        <f t="shared" si="1"/>
        <v>80084.264737099598</v>
      </c>
      <c r="P14" s="47">
        <f t="shared" si="2"/>
        <v>522.78214836022596</v>
      </c>
      <c r="Q14" s="54">
        <f t="shared" si="3"/>
        <v>-1.6373008446779098E-4</v>
      </c>
      <c r="R14" s="47">
        <f t="shared" si="4"/>
        <v>522.95592475190699</v>
      </c>
      <c r="S14" s="48">
        <f t="shared" si="4"/>
        <v>1.23383084577114</v>
      </c>
      <c r="T14" s="47">
        <f t="shared" si="4"/>
        <v>523.45276872964098</v>
      </c>
      <c r="U14" s="48">
        <f t="shared" si="4"/>
        <v>0.91479820627802599</v>
      </c>
      <c r="V14" s="35">
        <f t="shared" si="5"/>
        <v>0.91080633420028101</v>
      </c>
      <c r="W14" s="35"/>
      <c r="X14" s="35">
        <f t="shared" si="6"/>
        <v>3.9918720777449845E-3</v>
      </c>
    </row>
    <row r="15" spans="1:24" x14ac:dyDescent="0.6">
      <c r="B15" s="2">
        <v>571.73854857912795</v>
      </c>
      <c r="C15" s="1">
        <v>6.4089193255129304</v>
      </c>
      <c r="D15" s="2"/>
      <c r="E15" s="1"/>
      <c r="F15" s="2">
        <v>573.44756741913</v>
      </c>
      <c r="G15" s="1">
        <v>-188.50137050390799</v>
      </c>
      <c r="H15" s="2">
        <v>573.52617913633503</v>
      </c>
      <c r="I15" s="1">
        <v>1.1293532338308401</v>
      </c>
      <c r="J15" s="2">
        <v>573.61563517915295</v>
      </c>
      <c r="K15" s="1">
        <v>1.17040358744394</v>
      </c>
      <c r="N15" s="47">
        <f t="shared" si="0"/>
        <v>571.73854857912795</v>
      </c>
      <c r="O15" s="48">
        <f t="shared" si="1"/>
        <v>64089.193255129307</v>
      </c>
      <c r="P15" s="47">
        <f t="shared" si="2"/>
        <v>573.44756741913</v>
      </c>
      <c r="Q15" s="54">
        <f t="shared" si="3"/>
        <v>-1.8850137050390798E-4</v>
      </c>
      <c r="R15" s="47">
        <f t="shared" si="4"/>
        <v>573.52617913633503</v>
      </c>
      <c r="S15" s="48">
        <f t="shared" si="4"/>
        <v>1.1293532338308401</v>
      </c>
      <c r="T15" s="47">
        <f t="shared" si="4"/>
        <v>573.61563517915295</v>
      </c>
      <c r="U15" s="48">
        <f t="shared" si="4"/>
        <v>1.17040358744394</v>
      </c>
      <c r="V15" s="35">
        <f t="shared" si="5"/>
        <v>1.156658116463555</v>
      </c>
      <c r="W15" s="35"/>
      <c r="X15" s="35">
        <f t="shared" si="6"/>
        <v>1.3745470980385033E-2</v>
      </c>
    </row>
    <row r="16" spans="1:24" x14ac:dyDescent="0.6">
      <c r="B16" s="2">
        <v>621.255519531461</v>
      </c>
      <c r="C16" s="1">
        <v>5.0952939113420603</v>
      </c>
      <c r="D16" s="2"/>
      <c r="E16" s="1"/>
      <c r="F16" s="2">
        <v>624.10078161948297</v>
      </c>
      <c r="G16" s="1">
        <v>-207.7743677629</v>
      </c>
      <c r="H16" s="2">
        <v>623.45688844995902</v>
      </c>
      <c r="I16" s="1">
        <v>1.0298507462686499</v>
      </c>
      <c r="J16" s="2">
        <v>624.42996742671005</v>
      </c>
      <c r="K16" s="1">
        <v>1.33183856502242</v>
      </c>
      <c r="N16" s="47">
        <f t="shared" si="0"/>
        <v>621.255519531461</v>
      </c>
      <c r="O16" s="48">
        <f t="shared" si="1"/>
        <v>50952.939113420602</v>
      </c>
      <c r="P16" s="47">
        <f t="shared" si="2"/>
        <v>624.10078161948297</v>
      </c>
      <c r="Q16" s="54">
        <f t="shared" si="3"/>
        <v>-2.077743677629E-4</v>
      </c>
      <c r="R16" s="47">
        <f t="shared" si="4"/>
        <v>623.45688844995902</v>
      </c>
      <c r="S16" s="48">
        <f t="shared" si="4"/>
        <v>1.0298507462686499</v>
      </c>
      <c r="T16" s="47">
        <f t="shared" si="4"/>
        <v>624.42996742671005</v>
      </c>
      <c r="U16" s="48">
        <f t="shared" si="4"/>
        <v>1.33183856502242</v>
      </c>
      <c r="V16" s="35">
        <f t="shared" si="5"/>
        <v>1.3337137504718326</v>
      </c>
      <c r="W16" s="35"/>
      <c r="X16" s="35">
        <f t="shared" si="6"/>
        <v>-1.8751854494125642E-3</v>
      </c>
    </row>
    <row r="17" spans="2:24" x14ac:dyDescent="0.6">
      <c r="B17" s="2">
        <v>671.44175633501698</v>
      </c>
      <c r="C17" s="1">
        <v>4.2308189277243002</v>
      </c>
      <c r="D17" s="2"/>
      <c r="E17" s="1"/>
      <c r="F17" s="2">
        <v>674.07433775928905</v>
      </c>
      <c r="G17" s="1">
        <v>-220.861408745798</v>
      </c>
      <c r="H17" s="2">
        <v>672.11248984532995</v>
      </c>
      <c r="I17" s="1">
        <v>0.96517412935323299</v>
      </c>
      <c r="J17" s="2">
        <v>673.94136807817495</v>
      </c>
      <c r="K17" s="1">
        <v>1.45829596412556</v>
      </c>
      <c r="N17" s="47">
        <f t="shared" si="0"/>
        <v>671.44175633501698</v>
      </c>
      <c r="O17" s="48">
        <f t="shared" si="1"/>
        <v>42308.189277243</v>
      </c>
      <c r="P17" s="47">
        <f t="shared" si="2"/>
        <v>674.07433775928905</v>
      </c>
      <c r="Q17" s="54">
        <f t="shared" si="3"/>
        <v>-2.2086140874579799E-4</v>
      </c>
      <c r="R17" s="47">
        <f t="shared" si="4"/>
        <v>672.11248984532995</v>
      </c>
      <c r="S17" s="48">
        <f t="shared" si="4"/>
        <v>0.96517412935323299</v>
      </c>
      <c r="T17" s="47">
        <f t="shared" si="4"/>
        <v>673.94136807817495</v>
      </c>
      <c r="U17" s="48">
        <f t="shared" si="4"/>
        <v>1.45829596412556</v>
      </c>
      <c r="V17" s="35">
        <f t="shared" si="5"/>
        <v>1.4410550019110953</v>
      </c>
      <c r="W17" s="35"/>
      <c r="X17" s="35">
        <f t="shared" si="6"/>
        <v>1.7240962214464695E-2</v>
      </c>
    </row>
    <row r="18" spans="2:24" x14ac:dyDescent="0.6">
      <c r="B18" s="2">
        <v>721.62324657225304</v>
      </c>
      <c r="C18" s="1">
        <v>3.6113854304146802</v>
      </c>
      <c r="D18" s="2"/>
      <c r="E18" s="1"/>
      <c r="F18" s="2">
        <v>722.70841067314802</v>
      </c>
      <c r="G18" s="1">
        <v>-230.51125643933401</v>
      </c>
      <c r="H18" s="2">
        <v>722.69389445515196</v>
      </c>
      <c r="I18" s="1">
        <v>0.93034825870646698</v>
      </c>
      <c r="J18" s="2">
        <v>724.10423452768703</v>
      </c>
      <c r="K18" s="1">
        <v>1.5309417040358699</v>
      </c>
      <c r="N18" s="47">
        <f t="shared" si="0"/>
        <v>721.62324657225304</v>
      </c>
      <c r="O18" s="48">
        <f t="shared" si="1"/>
        <v>36113.8543041468</v>
      </c>
      <c r="P18" s="47">
        <f t="shared" si="2"/>
        <v>722.70841067314802</v>
      </c>
      <c r="Q18" s="54">
        <f t="shared" si="3"/>
        <v>-2.3051125643933399E-4</v>
      </c>
      <c r="R18" s="47">
        <f t="shared" si="4"/>
        <v>722.69389445515196</v>
      </c>
      <c r="S18" s="48">
        <f t="shared" si="4"/>
        <v>0.93034825870646698</v>
      </c>
      <c r="T18" s="47">
        <f t="shared" si="4"/>
        <v>724.10423452768703</v>
      </c>
      <c r="U18" s="48">
        <f t="shared" si="4"/>
        <v>1.5309417040358699</v>
      </c>
      <c r="V18" s="35">
        <f t="shared" si="5"/>
        <v>1.4935289856024994</v>
      </c>
      <c r="W18" s="35"/>
      <c r="X18" s="35">
        <f t="shared" si="6"/>
        <v>3.7412718433370573E-2</v>
      </c>
    </row>
    <row r="19" spans="2:24" x14ac:dyDescent="0.6">
      <c r="B19" s="2">
        <v>773.15671711651305</v>
      </c>
      <c r="C19" s="1">
        <v>3.19596858300492</v>
      </c>
      <c r="D19" s="2"/>
      <c r="E19" s="1"/>
      <c r="F19" s="2">
        <v>772.67128756172303</v>
      </c>
      <c r="G19" s="1">
        <v>-238.78729474224801</v>
      </c>
      <c r="H19" s="2">
        <v>773.28246706701202</v>
      </c>
      <c r="I19" s="1">
        <v>0.94029850746268595</v>
      </c>
      <c r="J19" s="2">
        <v>774.26710097719797</v>
      </c>
      <c r="K19" s="1">
        <v>1.54439461883408</v>
      </c>
      <c r="N19" s="47">
        <f t="shared" si="0"/>
        <v>773.15671711651305</v>
      </c>
      <c r="O19" s="48">
        <f t="shared" si="1"/>
        <v>31959.685830049202</v>
      </c>
      <c r="P19" s="47">
        <f t="shared" si="2"/>
        <v>772.67128756172303</v>
      </c>
      <c r="Q19" s="54">
        <f t="shared" si="3"/>
        <v>-2.3878729474224799E-4</v>
      </c>
      <c r="R19" s="47">
        <f t="shared" si="4"/>
        <v>773.28246706701202</v>
      </c>
      <c r="S19" s="48">
        <f t="shared" si="4"/>
        <v>0.94029850746268595</v>
      </c>
      <c r="T19" s="47">
        <f t="shared" si="4"/>
        <v>774.26710097719797</v>
      </c>
      <c r="U19" s="48">
        <f t="shared" si="4"/>
        <v>1.54439461883408</v>
      </c>
      <c r="V19" s="35">
        <f t="shared" si="5"/>
        <v>1.5005483434063307</v>
      </c>
      <c r="W19" s="35"/>
      <c r="X19" s="35">
        <f t="shared" si="6"/>
        <v>4.3846275427749326E-2</v>
      </c>
    </row>
    <row r="20" spans="2:24" x14ac:dyDescent="0.6">
      <c r="B20" s="2">
        <v>821.97752500847105</v>
      </c>
      <c r="C20" s="1">
        <v>2.8217611606936899</v>
      </c>
      <c r="D20" s="2"/>
      <c r="E20" s="1"/>
      <c r="F20" s="2">
        <v>823.29398961569905</v>
      </c>
      <c r="G20" s="1">
        <v>-244.31457005843001</v>
      </c>
      <c r="H20" s="2">
        <v>823.23069816339796</v>
      </c>
      <c r="I20" s="1">
        <v>0.95024875621890503</v>
      </c>
      <c r="J20" s="2">
        <v>823.778501628664</v>
      </c>
      <c r="K20" s="1">
        <v>1.52825112107623</v>
      </c>
      <c r="N20" s="47">
        <f t="shared" si="0"/>
        <v>821.97752500847105</v>
      </c>
      <c r="O20" s="48">
        <f t="shared" si="1"/>
        <v>28217.611606936898</v>
      </c>
      <c r="P20" s="47">
        <f t="shared" si="2"/>
        <v>823.29398961569905</v>
      </c>
      <c r="Q20" s="54">
        <f t="shared" si="3"/>
        <v>-2.4431457005843002E-4</v>
      </c>
      <c r="R20" s="47">
        <f t="shared" si="4"/>
        <v>823.23069816339796</v>
      </c>
      <c r="S20" s="48">
        <f t="shared" si="4"/>
        <v>0.95024875621890503</v>
      </c>
      <c r="T20" s="47">
        <f t="shared" si="4"/>
        <v>823.778501628664</v>
      </c>
      <c r="U20" s="48">
        <f t="shared" si="4"/>
        <v>1.52825112107623</v>
      </c>
      <c r="V20" s="35">
        <f t="shared" si="5"/>
        <v>1.4601320389065846</v>
      </c>
      <c r="W20" s="35"/>
      <c r="X20" s="35">
        <f t="shared" si="6"/>
        <v>6.8119082169645351E-2</v>
      </c>
    </row>
    <row r="21" spans="2:24" x14ac:dyDescent="0.6">
      <c r="B21" s="71">
        <v>872.15110430183904</v>
      </c>
      <c r="C21" s="71">
        <v>2.6107301405643</v>
      </c>
      <c r="D21" s="2"/>
      <c r="E21" s="1"/>
      <c r="F21" s="71">
        <v>873.90601241844297</v>
      </c>
      <c r="G21" s="71">
        <v>-245.030842694629</v>
      </c>
      <c r="H21" s="71">
        <v>873.18211503846805</v>
      </c>
      <c r="I21" s="71">
        <v>0.98009950248756095</v>
      </c>
      <c r="J21" s="2">
        <v>873.94136807817495</v>
      </c>
      <c r="K21" s="1">
        <v>1.4636771300448399</v>
      </c>
      <c r="N21" s="47">
        <f t="shared" si="0"/>
        <v>872.15110430183904</v>
      </c>
      <c r="O21" s="48">
        <f t="shared" si="1"/>
        <v>26107.301405643</v>
      </c>
      <c r="P21" s="47">
        <f t="shared" si="2"/>
        <v>873.90601241844297</v>
      </c>
      <c r="Q21" s="54">
        <f t="shared" si="3"/>
        <v>-2.4503084269462901E-4</v>
      </c>
      <c r="R21" s="47">
        <f t="shared" si="4"/>
        <v>873.18211503846805</v>
      </c>
      <c r="S21" s="48">
        <f t="shared" si="4"/>
        <v>0.98009950248756095</v>
      </c>
      <c r="T21" s="47">
        <f t="shared" si="4"/>
        <v>873.94136807817495</v>
      </c>
      <c r="U21" s="48">
        <f t="shared" si="4"/>
        <v>1.4636771300448399</v>
      </c>
      <c r="V21" s="35">
        <f t="shared" si="5"/>
        <v>1.397705321869785</v>
      </c>
      <c r="W21" s="35"/>
      <c r="X21" s="35">
        <f t="shared" si="6"/>
        <v>6.597180817505488E-2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301.191658391261</v>
      </c>
      <c r="C9" s="71">
        <v>970.182094182269</v>
      </c>
      <c r="D9" s="2"/>
      <c r="E9" s="1"/>
      <c r="F9" s="71">
        <v>303.71793124292498</v>
      </c>
      <c r="G9" s="71">
        <v>-73.852636319997202</v>
      </c>
      <c r="H9" s="71">
        <v>303.498542274052</v>
      </c>
      <c r="I9" s="71">
        <v>1.52181113894249</v>
      </c>
      <c r="J9" s="2">
        <v>302.698945817067</v>
      </c>
      <c r="K9" s="1">
        <v>0.105808054664044</v>
      </c>
      <c r="N9" s="47">
        <f>B9</f>
        <v>301.191658391261</v>
      </c>
      <c r="O9" s="48">
        <f>C9*100</f>
        <v>97018.209418226907</v>
      </c>
      <c r="P9" s="47">
        <f>F9</f>
        <v>303.71793124292498</v>
      </c>
      <c r="Q9" s="54">
        <f>G9*0.000001</f>
        <v>-7.3852636319997193E-5</v>
      </c>
      <c r="R9" s="47">
        <f>H9</f>
        <v>303.498542274052</v>
      </c>
      <c r="S9" s="48">
        <f>I9</f>
        <v>1.52181113894249</v>
      </c>
      <c r="T9" s="47">
        <f>J9</f>
        <v>302.698945817067</v>
      </c>
      <c r="U9" s="48">
        <f>K9</f>
        <v>0.105808054664044</v>
      </c>
      <c r="V9" s="35">
        <f>((O9*(Q9)^2)/S9)*T9</f>
        <v>0.10525322477459891</v>
      </c>
      <c r="W9" s="35"/>
      <c r="X9" s="35">
        <f>U9-V9</f>
        <v>5.548298894450937E-4</v>
      </c>
      <c r="Y9" s="67">
        <f>U9/V9-1</f>
        <v>5.2713813817417687E-3</v>
      </c>
    </row>
    <row r="10" spans="1:25" x14ac:dyDescent="0.6">
      <c r="B10" s="2">
        <v>329.19563058589802</v>
      </c>
      <c r="C10" s="1">
        <v>915.69466464442598</v>
      </c>
      <c r="D10" s="2"/>
      <c r="E10" s="1"/>
      <c r="F10" s="2">
        <v>332.91236762099999</v>
      </c>
      <c r="G10" s="1">
        <v>-87.848570869804803</v>
      </c>
      <c r="H10" s="2">
        <v>325.07288629737599</v>
      </c>
      <c r="I10" s="1">
        <v>1.42372602964727</v>
      </c>
      <c r="J10" s="2">
        <v>324.89091246810301</v>
      </c>
      <c r="K10" s="1">
        <v>0.159966626675517</v>
      </c>
      <c r="N10" s="47">
        <f t="shared" ref="N10:N21" si="0">B10</f>
        <v>329.19563058589802</v>
      </c>
      <c r="O10" s="48">
        <f t="shared" ref="O10:O21" si="1">C10*100</f>
        <v>91569.466464442594</v>
      </c>
      <c r="P10" s="47">
        <f t="shared" ref="P10:P21" si="2">F10</f>
        <v>332.91236762099999</v>
      </c>
      <c r="Q10" s="54">
        <f t="shared" ref="Q10:Q21" si="3">G10*0.000001</f>
        <v>-8.78485708698048E-5</v>
      </c>
      <c r="R10" s="47">
        <f t="shared" ref="R10:U21" si="4">H10</f>
        <v>325.07288629737599</v>
      </c>
      <c r="S10" s="48">
        <f t="shared" si="4"/>
        <v>1.42372602964727</v>
      </c>
      <c r="T10" s="47">
        <f t="shared" si="4"/>
        <v>324.89091246810301</v>
      </c>
      <c r="U10" s="48">
        <f t="shared" si="4"/>
        <v>0.159966626675517</v>
      </c>
      <c r="V10" s="35">
        <f t="shared" ref="V10:V21" si="5">((O10*(Q10)^2)/S10)*T10</f>
        <v>0.16126169632426604</v>
      </c>
      <c r="W10" s="35"/>
      <c r="X10" s="35">
        <f t="shared" ref="X10:X21" si="6">U10-V10</f>
        <v>-1.2950696487490365E-3</v>
      </c>
      <c r="Y10" s="67">
        <f t="shared" ref="Y10:Y22" si="7">U10/V10-1</f>
        <v>-8.0308571611754642E-3</v>
      </c>
    </row>
    <row r="11" spans="1:25" x14ac:dyDescent="0.6">
      <c r="B11" s="2">
        <v>378.64945382323702</v>
      </c>
      <c r="C11" s="1">
        <v>812.84272410040501</v>
      </c>
      <c r="D11" s="2"/>
      <c r="E11" s="1"/>
      <c r="F11" s="2">
        <v>379.37015153580302</v>
      </c>
      <c r="G11" s="1">
        <v>-102.57166393068501</v>
      </c>
      <c r="H11" s="2">
        <v>370.553935860058</v>
      </c>
      <c r="I11" s="1">
        <v>1.32620211062292</v>
      </c>
      <c r="J11" s="2">
        <v>369.28375242839599</v>
      </c>
      <c r="K11" s="1">
        <v>0.237803207005962</v>
      </c>
      <c r="N11" s="47">
        <f t="shared" si="0"/>
        <v>378.64945382323702</v>
      </c>
      <c r="O11" s="48">
        <f t="shared" si="1"/>
        <v>81284.272410040503</v>
      </c>
      <c r="P11" s="47">
        <f t="shared" si="2"/>
        <v>379.37015153580302</v>
      </c>
      <c r="Q11" s="54">
        <f t="shared" si="3"/>
        <v>-1.02571663930685E-4</v>
      </c>
      <c r="R11" s="47">
        <f t="shared" si="4"/>
        <v>370.553935860058</v>
      </c>
      <c r="S11" s="48">
        <f t="shared" si="4"/>
        <v>1.32620211062292</v>
      </c>
      <c r="T11" s="47">
        <f t="shared" si="4"/>
        <v>369.28375242839599</v>
      </c>
      <c r="U11" s="48">
        <f t="shared" si="4"/>
        <v>0.237803207005962</v>
      </c>
      <c r="V11" s="35">
        <f t="shared" si="5"/>
        <v>0.2381287375747452</v>
      </c>
      <c r="W11" s="35"/>
      <c r="X11" s="35">
        <f t="shared" si="6"/>
        <v>-3.2553056878320552E-4</v>
      </c>
      <c r="Y11" s="67">
        <f t="shared" si="7"/>
        <v>-1.3670360499056233E-3</v>
      </c>
    </row>
    <row r="12" spans="1:25" x14ac:dyDescent="0.6">
      <c r="B12" s="2">
        <v>427.50744786494499</v>
      </c>
      <c r="C12" s="1">
        <v>775.91480144977197</v>
      </c>
      <c r="D12" s="2"/>
      <c r="E12" s="1"/>
      <c r="F12" s="2">
        <v>426.42957466857098</v>
      </c>
      <c r="G12" s="1">
        <v>-120.520922845341</v>
      </c>
      <c r="H12" s="2">
        <v>423.61516034985402</v>
      </c>
      <c r="I12" s="1">
        <v>1.23589838349826</v>
      </c>
      <c r="J12" s="2">
        <v>423.00597431228402</v>
      </c>
      <c r="K12" s="1">
        <v>0.38842164881274999</v>
      </c>
      <c r="N12" s="47">
        <f t="shared" si="0"/>
        <v>427.50744786494499</v>
      </c>
      <c r="O12" s="48">
        <f t="shared" si="1"/>
        <v>77591.480144977191</v>
      </c>
      <c r="P12" s="47">
        <f t="shared" si="2"/>
        <v>426.42957466857098</v>
      </c>
      <c r="Q12" s="54">
        <f t="shared" si="3"/>
        <v>-1.20520922845341E-4</v>
      </c>
      <c r="R12" s="47">
        <f t="shared" si="4"/>
        <v>423.61516034985402</v>
      </c>
      <c r="S12" s="48">
        <f t="shared" si="4"/>
        <v>1.23589838349826</v>
      </c>
      <c r="T12" s="47">
        <f t="shared" si="4"/>
        <v>423.00597431228402</v>
      </c>
      <c r="U12" s="48">
        <f t="shared" si="4"/>
        <v>0.38842164881274999</v>
      </c>
      <c r="V12" s="35">
        <f t="shared" si="5"/>
        <v>0.38574710064655682</v>
      </c>
      <c r="W12" s="35"/>
      <c r="X12" s="35">
        <f t="shared" si="6"/>
        <v>2.6745481661931692E-3</v>
      </c>
      <c r="Y12" s="67">
        <f t="shared" si="7"/>
        <v>6.9334238979639196E-3</v>
      </c>
    </row>
    <row r="13" spans="1:25" x14ac:dyDescent="0.6">
      <c r="B13" s="2">
        <v>475.76961271102198</v>
      </c>
      <c r="C13" s="1">
        <v>768.95883277774601</v>
      </c>
      <c r="D13" s="2"/>
      <c r="E13" s="1"/>
      <c r="F13" s="2">
        <v>474.07854734234502</v>
      </c>
      <c r="G13" s="1">
        <v>-135.60315042758299</v>
      </c>
      <c r="H13" s="2">
        <v>473.760932944606</v>
      </c>
      <c r="I13" s="1">
        <v>1.1666529790990801</v>
      </c>
      <c r="J13" s="2">
        <v>472.62154162834997</v>
      </c>
      <c r="K13" s="1">
        <v>0.59292461160880106</v>
      </c>
      <c r="N13" s="47">
        <f t="shared" si="0"/>
        <v>475.76961271102198</v>
      </c>
      <c r="O13" s="48">
        <f t="shared" si="1"/>
        <v>76895.883277774599</v>
      </c>
      <c r="P13" s="47">
        <f t="shared" si="2"/>
        <v>474.07854734234502</v>
      </c>
      <c r="Q13" s="54">
        <f t="shared" si="3"/>
        <v>-1.3560315042758297E-4</v>
      </c>
      <c r="R13" s="47">
        <f t="shared" si="4"/>
        <v>473.760932944606</v>
      </c>
      <c r="S13" s="48">
        <f t="shared" si="4"/>
        <v>1.1666529790990801</v>
      </c>
      <c r="T13" s="47">
        <f t="shared" si="4"/>
        <v>472.62154162834997</v>
      </c>
      <c r="U13" s="48">
        <f t="shared" si="4"/>
        <v>0.59292461160880106</v>
      </c>
      <c r="V13" s="35">
        <f t="shared" si="5"/>
        <v>0.57281511194223733</v>
      </c>
      <c r="W13" s="35"/>
      <c r="X13" s="35">
        <f t="shared" si="6"/>
        <v>2.0109499666563724E-2</v>
      </c>
      <c r="Y13" s="67">
        <f t="shared" si="7"/>
        <v>3.5106440537818084E-2</v>
      </c>
    </row>
    <row r="14" spans="1:25" x14ac:dyDescent="0.6">
      <c r="B14" s="2">
        <v>523.43594836146895</v>
      </c>
      <c r="C14" s="1">
        <v>690.11063699245096</v>
      </c>
      <c r="D14" s="2"/>
      <c r="E14" s="1"/>
      <c r="F14" s="2">
        <v>522.32631460421101</v>
      </c>
      <c r="G14" s="1">
        <v>-152.477850408026</v>
      </c>
      <c r="H14" s="2">
        <v>525.07288629737604</v>
      </c>
      <c r="I14" s="1">
        <v>1.10447720335619</v>
      </c>
      <c r="J14" s="2">
        <v>523.396344768365</v>
      </c>
      <c r="K14" s="1">
        <v>0.83026497688836398</v>
      </c>
      <c r="N14" s="47">
        <f t="shared" si="0"/>
        <v>523.43594836146895</v>
      </c>
      <c r="O14" s="48">
        <f t="shared" si="1"/>
        <v>69011.063699245104</v>
      </c>
      <c r="P14" s="47">
        <f t="shared" si="2"/>
        <v>522.32631460421101</v>
      </c>
      <c r="Q14" s="54">
        <f t="shared" si="3"/>
        <v>-1.5247785040802599E-4</v>
      </c>
      <c r="R14" s="47">
        <f t="shared" si="4"/>
        <v>525.07288629737604</v>
      </c>
      <c r="S14" s="48">
        <f t="shared" si="4"/>
        <v>1.10447720335619</v>
      </c>
      <c r="T14" s="47">
        <f t="shared" si="4"/>
        <v>523.396344768365</v>
      </c>
      <c r="U14" s="48">
        <f t="shared" si="4"/>
        <v>0.83026497688836398</v>
      </c>
      <c r="V14" s="35">
        <f t="shared" si="5"/>
        <v>0.760337082347747</v>
      </c>
      <c r="W14" s="35"/>
      <c r="X14" s="35">
        <f t="shared" si="6"/>
        <v>6.9927894540616986E-2</v>
      </c>
      <c r="Y14" s="67">
        <f t="shared" si="7"/>
        <v>9.1969596333110193E-2</v>
      </c>
    </row>
    <row r="15" spans="1:25" x14ac:dyDescent="0.6">
      <c r="B15" s="2">
        <v>573.48560079443905</v>
      </c>
      <c r="C15" s="1">
        <v>617.20684899445496</v>
      </c>
      <c r="D15" s="2"/>
      <c r="E15" s="1"/>
      <c r="F15" s="2">
        <v>571.76313715264405</v>
      </c>
      <c r="G15" s="1">
        <v>-168.636414818151</v>
      </c>
      <c r="H15" s="2">
        <v>573.46938775510205</v>
      </c>
      <c r="I15" s="1">
        <v>1.01406397569087</v>
      </c>
      <c r="J15" s="2">
        <v>573.58810435862904</v>
      </c>
      <c r="K15" s="1">
        <v>1.06290993465405</v>
      </c>
      <c r="N15" s="47">
        <f t="shared" si="0"/>
        <v>573.48560079443905</v>
      </c>
      <c r="O15" s="48">
        <f t="shared" si="1"/>
        <v>61720.684899445492</v>
      </c>
      <c r="P15" s="47">
        <f t="shared" si="2"/>
        <v>571.76313715264405</v>
      </c>
      <c r="Q15" s="54">
        <f t="shared" si="3"/>
        <v>-1.68636414818151E-4</v>
      </c>
      <c r="R15" s="47">
        <f t="shared" si="4"/>
        <v>573.46938775510205</v>
      </c>
      <c r="S15" s="48">
        <f t="shared" si="4"/>
        <v>1.01406397569087</v>
      </c>
      <c r="T15" s="47">
        <f t="shared" si="4"/>
        <v>573.58810435862904</v>
      </c>
      <c r="U15" s="48">
        <f t="shared" si="4"/>
        <v>1.06290993465405</v>
      </c>
      <c r="V15" s="35">
        <f t="shared" si="5"/>
        <v>0.9928147917195711</v>
      </c>
      <c r="W15" s="35"/>
      <c r="X15" s="35">
        <f t="shared" si="6"/>
        <v>7.0095142934478938E-2</v>
      </c>
      <c r="Y15" s="67">
        <f t="shared" si="7"/>
        <v>7.0602436143273994E-2</v>
      </c>
    </row>
    <row r="16" spans="1:25" x14ac:dyDescent="0.6">
      <c r="B16" s="2">
        <v>622.34359483614696</v>
      </c>
      <c r="C16" s="1">
        <v>544.32686242904197</v>
      </c>
      <c r="D16" s="2"/>
      <c r="E16" s="1"/>
      <c r="F16" s="2">
        <v>620.60329858538898</v>
      </c>
      <c r="G16" s="1">
        <v>-184.07777692175401</v>
      </c>
      <c r="H16" s="2">
        <v>624.19825072886294</v>
      </c>
      <c r="I16" s="1">
        <v>0.96595901942265705</v>
      </c>
      <c r="J16" s="2">
        <v>623.21394858802796</v>
      </c>
      <c r="K16" s="1">
        <v>1.2322430162664499</v>
      </c>
      <c r="N16" s="47">
        <f t="shared" si="0"/>
        <v>622.34359483614696</v>
      </c>
      <c r="O16" s="48">
        <f t="shared" si="1"/>
        <v>54432.686242904194</v>
      </c>
      <c r="P16" s="47">
        <f t="shared" si="2"/>
        <v>620.60329858538898</v>
      </c>
      <c r="Q16" s="54">
        <f t="shared" si="3"/>
        <v>-1.84077776921754E-4</v>
      </c>
      <c r="R16" s="47">
        <f t="shared" si="4"/>
        <v>624.19825072886294</v>
      </c>
      <c r="S16" s="48">
        <f t="shared" si="4"/>
        <v>0.96595901942265705</v>
      </c>
      <c r="T16" s="47">
        <f t="shared" si="4"/>
        <v>623.21394858802796</v>
      </c>
      <c r="U16" s="48">
        <f t="shared" si="4"/>
        <v>1.2322430162664499</v>
      </c>
      <c r="V16" s="35">
        <f t="shared" si="5"/>
        <v>1.1899835334392346</v>
      </c>
      <c r="W16" s="35"/>
      <c r="X16" s="35">
        <f t="shared" si="6"/>
        <v>4.2259482827215367E-2</v>
      </c>
      <c r="Y16" s="67">
        <f t="shared" si="7"/>
        <v>3.5512661847579619E-2</v>
      </c>
    </row>
    <row r="17" spans="2:25" x14ac:dyDescent="0.6">
      <c r="B17" s="2">
        <v>668.81827209533196</v>
      </c>
      <c r="C17" s="1">
        <v>465.50246807632902</v>
      </c>
      <c r="D17" s="2"/>
      <c r="E17" s="1"/>
      <c r="F17" s="2">
        <v>668.84537658751003</v>
      </c>
      <c r="G17" s="1">
        <v>-198.08508999105101</v>
      </c>
      <c r="H17" s="2">
        <v>674.34402332361503</v>
      </c>
      <c r="I17" s="1">
        <v>0.92488262910798102</v>
      </c>
      <c r="J17" s="2">
        <v>672.84527383787099</v>
      </c>
      <c r="K17" s="1">
        <v>1.38281882791422</v>
      </c>
      <c r="N17" s="47">
        <f t="shared" si="0"/>
        <v>668.81827209533196</v>
      </c>
      <c r="O17" s="48">
        <f t="shared" si="1"/>
        <v>46550.246807632902</v>
      </c>
      <c r="P17" s="47">
        <f t="shared" si="2"/>
        <v>668.84537658751003</v>
      </c>
      <c r="Q17" s="54">
        <f t="shared" si="3"/>
        <v>-1.9808508999105099E-4</v>
      </c>
      <c r="R17" s="47">
        <f t="shared" si="4"/>
        <v>674.34402332361503</v>
      </c>
      <c r="S17" s="48">
        <f t="shared" si="4"/>
        <v>0.92488262910798102</v>
      </c>
      <c r="T17" s="47">
        <f t="shared" si="4"/>
        <v>672.84527383787099</v>
      </c>
      <c r="U17" s="48">
        <f t="shared" si="4"/>
        <v>1.38281882791422</v>
      </c>
      <c r="V17" s="35">
        <f t="shared" si="5"/>
        <v>1.3287832520345115</v>
      </c>
      <c r="W17" s="35"/>
      <c r="X17" s="35">
        <f t="shared" si="6"/>
        <v>5.403557587970842E-2</v>
      </c>
      <c r="Y17" s="67">
        <f t="shared" si="7"/>
        <v>4.0665455255380456E-2</v>
      </c>
    </row>
    <row r="18" spans="2:25" x14ac:dyDescent="0.6">
      <c r="B18" s="2">
        <v>719.46375372393197</v>
      </c>
      <c r="C18" s="1">
        <v>344.65069414233398</v>
      </c>
      <c r="D18" s="2"/>
      <c r="E18" s="1"/>
      <c r="F18" s="2">
        <v>718.89023877111902</v>
      </c>
      <c r="G18" s="1">
        <v>-220.69563052999001</v>
      </c>
      <c r="H18" s="2">
        <v>724.48979591836701</v>
      </c>
      <c r="I18" s="1">
        <v>0.87676398527217803</v>
      </c>
      <c r="J18" s="2">
        <v>722.500578552158</v>
      </c>
      <c r="K18" s="1">
        <v>1.4513315834667999</v>
      </c>
      <c r="N18" s="47">
        <f t="shared" si="0"/>
        <v>719.46375372393197</v>
      </c>
      <c r="O18" s="48">
        <f t="shared" si="1"/>
        <v>34465.069414233396</v>
      </c>
      <c r="P18" s="47">
        <f t="shared" si="2"/>
        <v>718.89023877111902</v>
      </c>
      <c r="Q18" s="54">
        <f t="shared" si="3"/>
        <v>-2.2069563052999001E-4</v>
      </c>
      <c r="R18" s="47">
        <f t="shared" si="4"/>
        <v>724.48979591836701</v>
      </c>
      <c r="S18" s="48">
        <f t="shared" si="4"/>
        <v>0.87676398527217803</v>
      </c>
      <c r="T18" s="47">
        <f t="shared" si="4"/>
        <v>722.500578552158</v>
      </c>
      <c r="U18" s="48">
        <f t="shared" si="4"/>
        <v>1.4513315834667999</v>
      </c>
      <c r="V18" s="35">
        <f t="shared" si="5"/>
        <v>1.3833183064117291</v>
      </c>
      <c r="W18" s="35"/>
      <c r="X18" s="35">
        <f t="shared" si="6"/>
        <v>6.8013277055070764E-2</v>
      </c>
      <c r="Y18" s="67">
        <f t="shared" si="7"/>
        <v>4.916675846753904E-2</v>
      </c>
    </row>
    <row r="19" spans="2:25" x14ac:dyDescent="0.6">
      <c r="B19" s="2">
        <v>764.74677259185705</v>
      </c>
      <c r="C19" s="1">
        <v>319.77819709437398</v>
      </c>
      <c r="D19" s="2"/>
      <c r="E19" s="1"/>
      <c r="F19" s="2">
        <v>766.51858787831998</v>
      </c>
      <c r="G19" s="1">
        <v>-225.383580559325</v>
      </c>
      <c r="H19" s="2">
        <v>775.21865889212802</v>
      </c>
      <c r="I19" s="1">
        <v>0.870912550130716</v>
      </c>
      <c r="J19" s="2">
        <v>772.733445795752</v>
      </c>
      <c r="K19" s="1">
        <v>1.5432970164978701</v>
      </c>
      <c r="N19" s="47">
        <f t="shared" si="0"/>
        <v>764.74677259185705</v>
      </c>
      <c r="O19" s="48">
        <f t="shared" si="1"/>
        <v>31977.819709437397</v>
      </c>
      <c r="P19" s="47">
        <f t="shared" si="2"/>
        <v>766.51858787831998</v>
      </c>
      <c r="Q19" s="54">
        <f t="shared" si="3"/>
        <v>-2.2538358055932499E-4</v>
      </c>
      <c r="R19" s="47">
        <f t="shared" si="4"/>
        <v>775.21865889212802</v>
      </c>
      <c r="S19" s="48">
        <f t="shared" si="4"/>
        <v>0.870912550130716</v>
      </c>
      <c r="T19" s="47">
        <f t="shared" si="4"/>
        <v>772.733445795752</v>
      </c>
      <c r="U19" s="48">
        <f t="shared" si="4"/>
        <v>1.5432970164978701</v>
      </c>
      <c r="V19" s="35">
        <f t="shared" si="5"/>
        <v>1.4412806591059633</v>
      </c>
      <c r="W19" s="35"/>
      <c r="X19" s="35">
        <f t="shared" si="6"/>
        <v>0.10201635739190684</v>
      </c>
      <c r="Y19" s="67">
        <f t="shared" si="7"/>
        <v>7.0781743130576835E-2</v>
      </c>
    </row>
    <row r="20" spans="2:25" x14ac:dyDescent="0.6">
      <c r="B20" s="2">
        <v>816.58391261171801</v>
      </c>
      <c r="C20" s="1">
        <v>246.83870694750499</v>
      </c>
      <c r="D20" s="2"/>
      <c r="E20" s="1"/>
      <c r="F20" s="2">
        <v>816.54709344016499</v>
      </c>
      <c r="G20" s="1">
        <v>-239.750383728717</v>
      </c>
      <c r="H20" s="2">
        <v>823.61516034985402</v>
      </c>
      <c r="I20" s="1">
        <v>0.87909087176117995</v>
      </c>
      <c r="J20" s="2">
        <v>822.42985816337</v>
      </c>
      <c r="K20" s="1">
        <v>1.4711302473158201</v>
      </c>
      <c r="N20" s="47">
        <f t="shared" si="0"/>
        <v>816.58391261171801</v>
      </c>
      <c r="O20" s="48">
        <f t="shared" si="1"/>
        <v>24683.870694750498</v>
      </c>
      <c r="P20" s="47">
        <f t="shared" si="2"/>
        <v>816.54709344016499</v>
      </c>
      <c r="Q20" s="54">
        <f t="shared" si="3"/>
        <v>-2.3975038372871699E-4</v>
      </c>
      <c r="R20" s="47">
        <f t="shared" si="4"/>
        <v>823.61516034985402</v>
      </c>
      <c r="S20" s="48">
        <f t="shared" si="4"/>
        <v>0.87909087176117995</v>
      </c>
      <c r="T20" s="47">
        <f t="shared" si="4"/>
        <v>822.42985816337</v>
      </c>
      <c r="U20" s="48">
        <f t="shared" si="4"/>
        <v>1.4711302473158201</v>
      </c>
      <c r="V20" s="35">
        <f t="shared" si="5"/>
        <v>1.3273852366267018</v>
      </c>
      <c r="W20" s="35"/>
      <c r="X20" s="35">
        <f t="shared" si="6"/>
        <v>0.14374501068911827</v>
      </c>
      <c r="Y20" s="67">
        <f t="shared" si="7"/>
        <v>0.10829185584014711</v>
      </c>
    </row>
    <row r="21" spans="2:25" x14ac:dyDescent="0.6">
      <c r="B21" s="2">
        <v>864.84607745779499</v>
      </c>
      <c r="C21" s="1">
        <v>233.890727623017</v>
      </c>
      <c r="D21" s="2"/>
      <c r="E21" s="1"/>
      <c r="F21" s="2">
        <v>864.77352597798904</v>
      </c>
      <c r="G21" s="1">
        <v>-245.87238279235899</v>
      </c>
      <c r="H21" s="2">
        <v>874.34402332361503</v>
      </c>
      <c r="I21" s="1">
        <v>0.90140845070422504</v>
      </c>
      <c r="J21" s="2">
        <v>872.689445381631</v>
      </c>
      <c r="K21" s="1">
        <v>1.4716539892693801</v>
      </c>
      <c r="N21" s="47">
        <f t="shared" si="0"/>
        <v>864.84607745779499</v>
      </c>
      <c r="O21" s="48">
        <f t="shared" si="1"/>
        <v>23389.072762301701</v>
      </c>
      <c r="P21" s="47">
        <f t="shared" si="2"/>
        <v>864.77352597798904</v>
      </c>
      <c r="Q21" s="54">
        <f t="shared" si="3"/>
        <v>-2.4587238279235896E-4</v>
      </c>
      <c r="R21" s="47">
        <f t="shared" si="4"/>
        <v>874.34402332361503</v>
      </c>
      <c r="S21" s="48">
        <f t="shared" si="4"/>
        <v>0.90140845070422504</v>
      </c>
      <c r="T21" s="47">
        <f t="shared" si="4"/>
        <v>872.689445381631</v>
      </c>
      <c r="U21" s="48">
        <f t="shared" si="4"/>
        <v>1.4716539892693801</v>
      </c>
      <c r="V21" s="35">
        <f t="shared" si="5"/>
        <v>1.3688964692057708</v>
      </c>
      <c r="W21" s="35"/>
      <c r="X21" s="35">
        <f t="shared" si="6"/>
        <v>0.10275752006360928</v>
      </c>
      <c r="Y21" s="67">
        <f t="shared" si="7"/>
        <v>7.5065954493424014E-2</v>
      </c>
    </row>
    <row r="22" spans="2:25" x14ac:dyDescent="0.6">
      <c r="B22" s="71">
        <v>914.89572989076396</v>
      </c>
      <c r="C22" s="71">
        <v>190.94699288733801</v>
      </c>
      <c r="D22" s="1"/>
      <c r="E22" s="1"/>
      <c r="F22" s="71">
        <v>914.184035700104</v>
      </c>
      <c r="G22" s="71">
        <v>-248.76928273843001</v>
      </c>
      <c r="H22" s="71">
        <v>923.90670553935797</v>
      </c>
      <c r="I22" s="71">
        <v>0.93074090803323295</v>
      </c>
      <c r="J22" s="71">
        <v>921.82542340882901</v>
      </c>
      <c r="K22" s="71">
        <v>1.3174180739694099</v>
      </c>
      <c r="N22" s="47">
        <f t="shared" ref="N22" si="8">B22</f>
        <v>914.89572989076396</v>
      </c>
      <c r="O22" s="48">
        <f t="shared" ref="O22" si="9">C22*100</f>
        <v>19094.699288733802</v>
      </c>
      <c r="P22" s="47">
        <f t="shared" ref="P22" si="10">F22</f>
        <v>914.184035700104</v>
      </c>
      <c r="Q22" s="54">
        <f t="shared" ref="Q22" si="11">G22*0.000001</f>
        <v>-2.4876928273842998E-4</v>
      </c>
      <c r="R22" s="47">
        <f t="shared" ref="R22" si="12">H22</f>
        <v>923.90670553935797</v>
      </c>
      <c r="S22" s="48">
        <f t="shared" ref="S22" si="13">I22</f>
        <v>0.93074090803323295</v>
      </c>
      <c r="T22" s="47">
        <f t="shared" ref="T22" si="14">J22</f>
        <v>921.82542340882901</v>
      </c>
      <c r="U22" s="48">
        <f t="shared" ref="U22" si="15">K22</f>
        <v>1.3174180739694099</v>
      </c>
      <c r="V22" s="35">
        <f t="shared" ref="V22" si="16">((O22*(Q22)^2)/S22)*T22</f>
        <v>1.170378163663941</v>
      </c>
      <c r="W22" s="35"/>
      <c r="X22" s="35">
        <f t="shared" ref="X22" si="17">U22-V22</f>
        <v>0.14703991030546892</v>
      </c>
      <c r="Y22" s="67">
        <f t="shared" si="7"/>
        <v>0.12563452982167012</v>
      </c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Y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62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296.77744209466198</v>
      </c>
      <c r="C9" s="71">
        <v>1988.7096774193501</v>
      </c>
      <c r="D9" s="71"/>
      <c r="E9" s="71"/>
      <c r="F9" s="71">
        <v>296.01809954751099</v>
      </c>
      <c r="G9" s="71">
        <v>67.614213197969505</v>
      </c>
      <c r="H9" s="71">
        <v>296.17021276595699</v>
      </c>
      <c r="I9" s="71">
        <v>1.66986155484557</v>
      </c>
      <c r="J9" s="71">
        <v>295.64823209428801</v>
      </c>
      <c r="K9" s="71">
        <v>0.160436137071651</v>
      </c>
      <c r="N9" s="47">
        <f>B9</f>
        <v>296.77744209466198</v>
      </c>
      <c r="O9" s="48">
        <f>C9*100</f>
        <v>198870.96774193502</v>
      </c>
      <c r="P9" s="47">
        <f>F9</f>
        <v>296.01809954751099</v>
      </c>
      <c r="Q9" s="54">
        <f>G9*0.000001</f>
        <v>6.7614213197969499E-5</v>
      </c>
      <c r="R9" s="47">
        <f>H9</f>
        <v>296.17021276595699</v>
      </c>
      <c r="S9" s="48">
        <f>I9</f>
        <v>1.66986155484557</v>
      </c>
      <c r="T9" s="47">
        <f>J9</f>
        <v>295.64823209428801</v>
      </c>
      <c r="U9" s="48">
        <f>K9</f>
        <v>0.160436137071651</v>
      </c>
      <c r="V9" s="35">
        <f>((O9*(Q9)^2)/S9)*T9</f>
        <v>0.16096898467937182</v>
      </c>
      <c r="W9" s="35"/>
      <c r="X9" s="35">
        <f>U9-V9</f>
        <v>-5.3284760772082107E-4</v>
      </c>
      <c r="Y9" s="66">
        <f>U9/V9-1</f>
        <v>-3.310250162676831E-3</v>
      </c>
    </row>
    <row r="10" spans="1:25" x14ac:dyDescent="0.6">
      <c r="B10" s="71">
        <v>324.16918429002999</v>
      </c>
      <c r="C10" s="71">
        <v>1937.9032258064501</v>
      </c>
      <c r="D10" s="71"/>
      <c r="E10" s="71"/>
      <c r="F10" s="71">
        <v>324.253393665158</v>
      </c>
      <c r="G10" s="71">
        <v>74.923857868020306</v>
      </c>
      <c r="H10" s="71">
        <v>324.255319148936</v>
      </c>
      <c r="I10" s="71">
        <v>1.63578274760383</v>
      </c>
      <c r="J10" s="71">
        <v>323.93472348141398</v>
      </c>
      <c r="K10" s="71">
        <v>0.21495327102803799</v>
      </c>
      <c r="N10" s="47">
        <f t="shared" ref="N10:N18" si="0">B10</f>
        <v>324.16918429002999</v>
      </c>
      <c r="O10" s="48">
        <f t="shared" ref="O10:O18" si="1">C10*100</f>
        <v>193790.32258064501</v>
      </c>
      <c r="P10" s="47">
        <f t="shared" ref="P10:P18" si="2">F10</f>
        <v>324.253393665158</v>
      </c>
      <c r="Q10" s="54">
        <f t="shared" ref="Q10:Q18" si="3">G10*0.000001</f>
        <v>7.4923857868020301E-5</v>
      </c>
      <c r="R10" s="47">
        <f t="shared" ref="R10:U18" si="4">H10</f>
        <v>324.255319148936</v>
      </c>
      <c r="S10" s="48">
        <f t="shared" si="4"/>
        <v>1.63578274760383</v>
      </c>
      <c r="T10" s="47">
        <f t="shared" si="4"/>
        <v>323.93472348141398</v>
      </c>
      <c r="U10" s="48">
        <f t="shared" si="4"/>
        <v>0.21495327102803799</v>
      </c>
      <c r="V10" s="35">
        <f t="shared" ref="V10:V18" si="5">((O10*(Q10)^2)/S10)*T10</f>
        <v>0.2154290313130961</v>
      </c>
      <c r="W10" s="35"/>
      <c r="X10" s="35">
        <f t="shared" ref="X10:X18" si="6">U10-V10</f>
        <v>-4.7576028505810775E-4</v>
      </c>
      <c r="Y10" s="66">
        <f t="shared" ref="Y10:Y18" si="7">U10/V10-1</f>
        <v>-2.2084316220437605E-3</v>
      </c>
    </row>
    <row r="11" spans="1:25" x14ac:dyDescent="0.6">
      <c r="B11" s="71">
        <v>374.52165156092599</v>
      </c>
      <c r="C11" s="71">
        <v>1792.7419354838701</v>
      </c>
      <c r="D11" s="71"/>
      <c r="E11" s="71"/>
      <c r="F11" s="71">
        <v>374.20814479638</v>
      </c>
      <c r="G11" s="71">
        <v>86.540971718636698</v>
      </c>
      <c r="H11" s="71">
        <v>374.04255319148899</v>
      </c>
      <c r="I11" s="71">
        <v>1.64430244941426</v>
      </c>
      <c r="J11" s="71">
        <v>374.52402538531197</v>
      </c>
      <c r="K11" s="71">
        <v>0.305295950155763</v>
      </c>
      <c r="N11" s="47">
        <f t="shared" si="0"/>
        <v>374.52165156092599</v>
      </c>
      <c r="O11" s="48">
        <f t="shared" si="1"/>
        <v>179274.193548387</v>
      </c>
      <c r="P11" s="47">
        <f t="shared" si="2"/>
        <v>374.20814479638</v>
      </c>
      <c r="Q11" s="54">
        <f t="shared" si="3"/>
        <v>8.6540971718636689E-5</v>
      </c>
      <c r="R11" s="47">
        <f t="shared" si="4"/>
        <v>374.04255319148899</v>
      </c>
      <c r="S11" s="48">
        <f t="shared" si="4"/>
        <v>1.64430244941426</v>
      </c>
      <c r="T11" s="47">
        <f t="shared" si="4"/>
        <v>374.52402538531197</v>
      </c>
      <c r="U11" s="48">
        <f t="shared" si="4"/>
        <v>0.305295950155763</v>
      </c>
      <c r="V11" s="35">
        <f t="shared" si="5"/>
        <v>0.30581535742138216</v>
      </c>
      <c r="W11" s="35"/>
      <c r="X11" s="35">
        <f t="shared" si="6"/>
        <v>-5.1940726561916506E-4</v>
      </c>
      <c r="Y11" s="66">
        <f t="shared" si="7"/>
        <v>-1.6984342120643925E-3</v>
      </c>
    </row>
    <row r="12" spans="1:25" x14ac:dyDescent="0.6">
      <c r="B12" s="71">
        <v>424.87411883182199</v>
      </c>
      <c r="C12" s="71">
        <v>1596.77419354838</v>
      </c>
      <c r="D12" s="71"/>
      <c r="E12" s="71"/>
      <c r="F12" s="71">
        <v>424.88687782805403</v>
      </c>
      <c r="G12" s="71">
        <v>100.89920232052199</v>
      </c>
      <c r="H12" s="71">
        <v>424.68085106382898</v>
      </c>
      <c r="I12" s="71">
        <v>1.6017039403620801</v>
      </c>
      <c r="J12" s="71">
        <v>424.56935630099701</v>
      </c>
      <c r="K12" s="71">
        <v>0.43146417445482899</v>
      </c>
      <c r="N12" s="47">
        <f t="shared" si="0"/>
        <v>424.87411883182199</v>
      </c>
      <c r="O12" s="48">
        <f t="shared" si="1"/>
        <v>159677.419354838</v>
      </c>
      <c r="P12" s="47">
        <f t="shared" si="2"/>
        <v>424.88687782805403</v>
      </c>
      <c r="Q12" s="54">
        <f t="shared" si="3"/>
        <v>1.0089920232052199E-4</v>
      </c>
      <c r="R12" s="47">
        <f t="shared" si="4"/>
        <v>424.68085106382898</v>
      </c>
      <c r="S12" s="48">
        <f t="shared" si="4"/>
        <v>1.6017039403620801</v>
      </c>
      <c r="T12" s="47">
        <f t="shared" si="4"/>
        <v>424.56935630099701</v>
      </c>
      <c r="U12" s="48">
        <f t="shared" si="4"/>
        <v>0.43146417445482899</v>
      </c>
      <c r="V12" s="35">
        <f t="shared" si="5"/>
        <v>0.43090880875328469</v>
      </c>
      <c r="W12" s="35"/>
      <c r="X12" s="35">
        <f t="shared" si="6"/>
        <v>5.5536570154429699E-4</v>
      </c>
      <c r="Y12" s="66">
        <f t="shared" si="7"/>
        <v>1.2888242019259977E-3</v>
      </c>
    </row>
    <row r="13" spans="1:25" x14ac:dyDescent="0.6">
      <c r="B13" s="71">
        <v>476.03222557905298</v>
      </c>
      <c r="C13" s="71">
        <v>1437.0967741935401</v>
      </c>
      <c r="D13" s="71"/>
      <c r="E13" s="71"/>
      <c r="F13" s="71">
        <v>474.84162895927602</v>
      </c>
      <c r="G13" s="71">
        <v>112.907904278462</v>
      </c>
      <c r="H13" s="71">
        <v>474.89361702127599</v>
      </c>
      <c r="I13" s="71">
        <v>1.53354632587859</v>
      </c>
      <c r="J13" s="71">
        <v>476.246600181323</v>
      </c>
      <c r="K13" s="71">
        <v>0.58099688473520195</v>
      </c>
      <c r="N13" s="47">
        <f t="shared" si="0"/>
        <v>476.03222557905298</v>
      </c>
      <c r="O13" s="48">
        <f t="shared" si="1"/>
        <v>143709.677419354</v>
      </c>
      <c r="P13" s="47">
        <f t="shared" si="2"/>
        <v>474.84162895927602</v>
      </c>
      <c r="Q13" s="54">
        <f t="shared" si="3"/>
        <v>1.1290790427846199E-4</v>
      </c>
      <c r="R13" s="47">
        <f t="shared" si="4"/>
        <v>474.89361702127599</v>
      </c>
      <c r="S13" s="48">
        <f t="shared" si="4"/>
        <v>1.53354632587859</v>
      </c>
      <c r="T13" s="47">
        <f t="shared" si="4"/>
        <v>476.246600181323</v>
      </c>
      <c r="U13" s="48">
        <f t="shared" si="4"/>
        <v>0.58099688473520195</v>
      </c>
      <c r="V13" s="35">
        <f t="shared" si="5"/>
        <v>0.56894422805246458</v>
      </c>
      <c r="W13" s="35"/>
      <c r="X13" s="35">
        <f t="shared" si="6"/>
        <v>1.2052656682737362E-2</v>
      </c>
      <c r="Y13" s="66">
        <f t="shared" si="7"/>
        <v>2.1184249858715365E-2</v>
      </c>
    </row>
    <row r="14" spans="1:25" x14ac:dyDescent="0.6">
      <c r="B14" s="71">
        <v>526.38469284994903</v>
      </c>
      <c r="C14" s="71">
        <v>1277.41935483871</v>
      </c>
      <c r="D14" s="71"/>
      <c r="E14" s="71"/>
      <c r="F14" s="71">
        <v>525.88235294117601</v>
      </c>
      <c r="G14" s="71">
        <v>129.485134155184</v>
      </c>
      <c r="H14" s="71">
        <v>525.53191489361598</v>
      </c>
      <c r="I14" s="71">
        <v>1.4142705005324701</v>
      </c>
      <c r="J14" s="71">
        <v>525.74796010879402</v>
      </c>
      <c r="K14" s="71">
        <v>0.80062305295950198</v>
      </c>
      <c r="N14" s="47">
        <f t="shared" si="0"/>
        <v>526.38469284994903</v>
      </c>
      <c r="O14" s="48">
        <f t="shared" si="1"/>
        <v>127741.935483871</v>
      </c>
      <c r="P14" s="47">
        <f t="shared" si="2"/>
        <v>525.88235294117601</v>
      </c>
      <c r="Q14" s="54">
        <f t="shared" si="3"/>
        <v>1.2948513415518399E-4</v>
      </c>
      <c r="R14" s="47">
        <f t="shared" si="4"/>
        <v>525.53191489361598</v>
      </c>
      <c r="S14" s="48">
        <f t="shared" si="4"/>
        <v>1.4142705005324701</v>
      </c>
      <c r="T14" s="47">
        <f t="shared" si="4"/>
        <v>525.74796010879402</v>
      </c>
      <c r="U14" s="48">
        <f t="shared" si="4"/>
        <v>0.80062305295950198</v>
      </c>
      <c r="V14" s="35">
        <f t="shared" si="5"/>
        <v>0.79619313342513476</v>
      </c>
      <c r="W14" s="35"/>
      <c r="X14" s="35">
        <f t="shared" si="6"/>
        <v>4.4299195343672215E-3</v>
      </c>
      <c r="Y14" s="66">
        <f t="shared" si="7"/>
        <v>5.5638755829383602E-3</v>
      </c>
    </row>
    <row r="15" spans="1:25" x14ac:dyDescent="0.6">
      <c r="B15" s="71">
        <v>575.93152064451101</v>
      </c>
      <c r="C15" s="71">
        <v>1103.22580645161</v>
      </c>
      <c r="D15" s="71"/>
      <c r="E15" s="71"/>
      <c r="F15" s="71">
        <v>575.83710407239801</v>
      </c>
      <c r="G15" s="71">
        <v>145.01812907904201</v>
      </c>
      <c r="H15" s="71">
        <v>575.31914893617</v>
      </c>
      <c r="I15" s="71">
        <v>1.31203407880724</v>
      </c>
      <c r="J15" s="71">
        <v>575.24932003626395</v>
      </c>
      <c r="K15" s="71">
        <v>1.0404984423676</v>
      </c>
      <c r="N15" s="47">
        <f t="shared" si="0"/>
        <v>575.93152064451101</v>
      </c>
      <c r="O15" s="48">
        <f t="shared" si="1"/>
        <v>110322.580645161</v>
      </c>
      <c r="P15" s="47">
        <f t="shared" si="2"/>
        <v>575.83710407239801</v>
      </c>
      <c r="Q15" s="54">
        <f t="shared" si="3"/>
        <v>1.4501812907904201E-4</v>
      </c>
      <c r="R15" s="47">
        <f t="shared" si="4"/>
        <v>575.31914893617</v>
      </c>
      <c r="S15" s="48">
        <f t="shared" si="4"/>
        <v>1.31203407880724</v>
      </c>
      <c r="T15" s="47">
        <f t="shared" si="4"/>
        <v>575.24932003626395</v>
      </c>
      <c r="U15" s="48">
        <f t="shared" si="4"/>
        <v>1.0404984423676</v>
      </c>
      <c r="V15" s="35">
        <f t="shared" si="5"/>
        <v>1.017231982827316</v>
      </c>
      <c r="W15" s="35"/>
      <c r="X15" s="35">
        <f t="shared" si="6"/>
        <v>2.3266459540284057E-2</v>
      </c>
      <c r="Y15" s="66">
        <f t="shared" si="7"/>
        <v>2.2872324045117853E-2</v>
      </c>
    </row>
    <row r="16" spans="1:25" x14ac:dyDescent="0.6">
      <c r="B16" s="71">
        <v>625.07552870090603</v>
      </c>
      <c r="C16" s="71">
        <v>972.58064516129105</v>
      </c>
      <c r="D16" s="71"/>
      <c r="E16" s="71"/>
      <c r="F16" s="71">
        <v>624.70588235294099</v>
      </c>
      <c r="G16" s="71">
        <v>159.89847715735999</v>
      </c>
      <c r="H16" s="71">
        <v>625.10638297872299</v>
      </c>
      <c r="I16" s="71">
        <v>1.2438764643237401</v>
      </c>
      <c r="J16" s="71">
        <v>624.75067996373502</v>
      </c>
      <c r="K16" s="71">
        <v>1.2803738317757001</v>
      </c>
      <c r="N16" s="47">
        <f t="shared" si="0"/>
        <v>625.07552870090603</v>
      </c>
      <c r="O16" s="48">
        <f t="shared" si="1"/>
        <v>97258.064516129103</v>
      </c>
      <c r="P16" s="47">
        <f t="shared" si="2"/>
        <v>624.70588235294099</v>
      </c>
      <c r="Q16" s="54">
        <f t="shared" si="3"/>
        <v>1.5989847715735999E-4</v>
      </c>
      <c r="R16" s="47">
        <f t="shared" si="4"/>
        <v>625.10638297872299</v>
      </c>
      <c r="S16" s="48">
        <f t="shared" si="4"/>
        <v>1.2438764643237401</v>
      </c>
      <c r="T16" s="47">
        <f t="shared" si="4"/>
        <v>624.75067996373502</v>
      </c>
      <c r="U16" s="48">
        <f t="shared" si="4"/>
        <v>1.2803738317757001</v>
      </c>
      <c r="V16" s="35">
        <f t="shared" si="5"/>
        <v>1.2489462974639534</v>
      </c>
      <c r="W16" s="35"/>
      <c r="X16" s="35">
        <f t="shared" si="6"/>
        <v>3.1427534311746719E-2</v>
      </c>
      <c r="Y16" s="66">
        <f t="shared" si="7"/>
        <v>2.5163239104484925E-2</v>
      </c>
    </row>
    <row r="17" spans="2:25" x14ac:dyDescent="0.6">
      <c r="B17" s="71">
        <v>674.21953675730094</v>
      </c>
      <c r="C17" s="71">
        <v>885.48387096774195</v>
      </c>
      <c r="D17" s="71"/>
      <c r="E17" s="71"/>
      <c r="F17" s="71">
        <v>673.57466063348397</v>
      </c>
      <c r="G17" s="71">
        <v>168.905003625815</v>
      </c>
      <c r="H17" s="71">
        <v>674.04255319148899</v>
      </c>
      <c r="I17" s="71">
        <v>1.2097976570819899</v>
      </c>
      <c r="J17" s="71">
        <v>673.70806890299104</v>
      </c>
      <c r="K17" s="71">
        <v>1.43146417445482</v>
      </c>
      <c r="N17" s="47">
        <f t="shared" si="0"/>
        <v>674.21953675730094</v>
      </c>
      <c r="O17" s="48">
        <f t="shared" si="1"/>
        <v>88548.387096774197</v>
      </c>
      <c r="P17" s="47">
        <f t="shared" si="2"/>
        <v>673.57466063348397</v>
      </c>
      <c r="Q17" s="54">
        <f t="shared" si="3"/>
        <v>1.6890500362581499E-4</v>
      </c>
      <c r="R17" s="47">
        <f t="shared" si="4"/>
        <v>674.04255319148899</v>
      </c>
      <c r="S17" s="48">
        <f t="shared" si="4"/>
        <v>1.2097976570819899</v>
      </c>
      <c r="T17" s="47">
        <f t="shared" si="4"/>
        <v>673.70806890299104</v>
      </c>
      <c r="U17" s="48">
        <f t="shared" si="4"/>
        <v>1.43146417445482</v>
      </c>
      <c r="V17" s="35">
        <f t="shared" si="5"/>
        <v>1.4067751730536335</v>
      </c>
      <c r="W17" s="35"/>
      <c r="X17" s="35">
        <f t="shared" si="6"/>
        <v>2.4689001401186461E-2</v>
      </c>
      <c r="Y17" s="66">
        <f t="shared" si="7"/>
        <v>1.7550069033131166E-2</v>
      </c>
    </row>
    <row r="18" spans="2:25" x14ac:dyDescent="0.6">
      <c r="B18" s="71">
        <v>722.96072507552799</v>
      </c>
      <c r="C18" s="71">
        <v>841.935483870967</v>
      </c>
      <c r="D18" s="71"/>
      <c r="E18" s="71"/>
      <c r="F18" s="71">
        <v>722.80542986425303</v>
      </c>
      <c r="G18" s="71">
        <v>173.86511965192099</v>
      </c>
      <c r="H18" s="71">
        <v>722.55319148936098</v>
      </c>
      <c r="I18" s="71">
        <v>1.2353567625133</v>
      </c>
      <c r="J18" s="71">
        <v>723.209428830462</v>
      </c>
      <c r="K18" s="71">
        <v>1.5249221183800601</v>
      </c>
      <c r="N18" s="47">
        <f t="shared" si="0"/>
        <v>722.96072507552799</v>
      </c>
      <c r="O18" s="48">
        <f t="shared" si="1"/>
        <v>84193.5483870967</v>
      </c>
      <c r="P18" s="47">
        <f t="shared" si="2"/>
        <v>722.80542986425303</v>
      </c>
      <c r="Q18" s="54">
        <f t="shared" si="3"/>
        <v>1.7386511965192098E-4</v>
      </c>
      <c r="R18" s="47">
        <f t="shared" si="4"/>
        <v>722.55319148936098</v>
      </c>
      <c r="S18" s="48">
        <f t="shared" si="4"/>
        <v>1.2353567625133</v>
      </c>
      <c r="T18" s="47">
        <f t="shared" si="4"/>
        <v>723.209428830462</v>
      </c>
      <c r="U18" s="48">
        <f t="shared" si="4"/>
        <v>1.5249221183800601</v>
      </c>
      <c r="V18" s="35">
        <f t="shared" si="5"/>
        <v>1.4899627937875868</v>
      </c>
      <c r="W18" s="35"/>
      <c r="X18" s="35">
        <f t="shared" si="6"/>
        <v>3.4959324592473306E-2</v>
      </c>
      <c r="Y18" s="66">
        <f t="shared" si="7"/>
        <v>2.3463219845647476E-2</v>
      </c>
    </row>
    <row r="19" spans="2:25" x14ac:dyDescent="0.6">
      <c r="V19"/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B23" s="2">
        <v>296.12724757952901</v>
      </c>
      <c r="C23" s="1">
        <v>1991.15044247787</v>
      </c>
      <c r="D23" s="2"/>
      <c r="E23" s="1"/>
      <c r="F23" s="2">
        <v>296.27659574467998</v>
      </c>
      <c r="G23" s="1">
        <v>67.432193596628395</v>
      </c>
      <c r="H23" s="2">
        <v>296.985255879703</v>
      </c>
      <c r="I23" s="1">
        <v>1.6719085322532099</v>
      </c>
      <c r="J23" s="2">
        <v>295.43147208121798</v>
      </c>
      <c r="K23" s="1">
        <v>0.16322089227421099</v>
      </c>
      <c r="V23"/>
    </row>
    <row r="24" spans="2:25" x14ac:dyDescent="0.6">
      <c r="B24" s="2">
        <v>324.896265560166</v>
      </c>
      <c r="C24" s="1">
        <v>1951.32743362831</v>
      </c>
      <c r="D24" s="2"/>
      <c r="E24" s="1"/>
      <c r="F24" s="2">
        <v>324.468085106383</v>
      </c>
      <c r="G24" s="1">
        <v>74.689518047719403</v>
      </c>
      <c r="H24" s="2">
        <v>325.08917519354799</v>
      </c>
      <c r="I24" s="1">
        <v>1.64091145470925</v>
      </c>
      <c r="J24" s="2">
        <v>323.60406091370498</v>
      </c>
      <c r="K24" s="1">
        <v>0.21980413492927101</v>
      </c>
      <c r="V24"/>
    </row>
    <row r="25" spans="2:25" x14ac:dyDescent="0.6">
      <c r="B25" s="2">
        <v>374.68879668049698</v>
      </c>
      <c r="C25" s="1">
        <v>1801.9911504424699</v>
      </c>
      <c r="D25" s="2"/>
      <c r="E25" s="1"/>
      <c r="F25" s="2">
        <v>374.468085106383</v>
      </c>
      <c r="G25" s="1">
        <v>86.334885459859905</v>
      </c>
      <c r="H25" s="2">
        <v>374.82073405649999</v>
      </c>
      <c r="I25" s="1">
        <v>1.6544470405554801</v>
      </c>
      <c r="J25" s="2">
        <v>373.85786802030401</v>
      </c>
      <c r="K25" s="1">
        <v>0.30903155603917298</v>
      </c>
      <c r="V25"/>
    </row>
    <row r="26" spans="2:25" x14ac:dyDescent="0.6">
      <c r="B26" s="2">
        <v>424.48132780082898</v>
      </c>
      <c r="C26" s="1">
        <v>1602.87610619468</v>
      </c>
      <c r="D26" s="2"/>
      <c r="E26" s="1"/>
      <c r="F26" s="2">
        <v>425</v>
      </c>
      <c r="G26" s="1">
        <v>100.855142410441</v>
      </c>
      <c r="H26" s="2">
        <v>425.08697785818299</v>
      </c>
      <c r="I26" s="1">
        <v>1.6246511730108599</v>
      </c>
      <c r="J26" s="2">
        <v>424.11167512690298</v>
      </c>
      <c r="K26" s="1">
        <v>0.43525571273122898</v>
      </c>
      <c r="V26"/>
    </row>
    <row r="27" spans="2:25" x14ac:dyDescent="0.6">
      <c r="B27" s="2">
        <v>475.38035961272402</v>
      </c>
      <c r="C27" s="1">
        <v>1453.5398230088399</v>
      </c>
      <c r="D27" s="2"/>
      <c r="E27" s="1"/>
      <c r="F27" s="2">
        <v>476.063829787234</v>
      </c>
      <c r="G27" s="1">
        <v>112.691183468153</v>
      </c>
      <c r="H27" s="2">
        <v>474.80681759919099</v>
      </c>
      <c r="I27" s="1">
        <v>1.5514652564656499</v>
      </c>
      <c r="J27" s="2">
        <v>475.888324873096</v>
      </c>
      <c r="K27" s="1">
        <v>0.58324265505984796</v>
      </c>
      <c r="V27"/>
    </row>
    <row r="28" spans="2:25" x14ac:dyDescent="0.6">
      <c r="B28" s="2">
        <v>525.72614107883805</v>
      </c>
      <c r="C28" s="1">
        <v>1284.2920353982299</v>
      </c>
      <c r="D28" s="2"/>
      <c r="E28" s="1"/>
      <c r="F28" s="2">
        <v>526.595744680851</v>
      </c>
      <c r="G28" s="1">
        <v>129.128373326082</v>
      </c>
      <c r="H28" s="2">
        <v>525.06134227892903</v>
      </c>
      <c r="I28" s="1">
        <v>1.4349478865295999</v>
      </c>
      <c r="J28" s="2">
        <v>526.14213197969502</v>
      </c>
      <c r="K28" s="1">
        <v>0.80304678998911805</v>
      </c>
      <c r="V28"/>
    </row>
    <row r="29" spans="2:25" x14ac:dyDescent="0.6">
      <c r="B29" s="2">
        <v>575.51867219917006</v>
      </c>
      <c r="C29" s="1">
        <v>1134.95575221238</v>
      </c>
      <c r="D29" s="2"/>
      <c r="E29" s="1"/>
      <c r="F29" s="2">
        <v>576.063829787234</v>
      </c>
      <c r="G29" s="1">
        <v>144.99150295697001</v>
      </c>
      <c r="H29" s="2">
        <v>574.77825223945001</v>
      </c>
      <c r="I29" s="1">
        <v>1.3400815943865301</v>
      </c>
      <c r="J29" s="2">
        <v>575.63451776649697</v>
      </c>
      <c r="K29" s="1">
        <v>1.0424374319912899</v>
      </c>
      <c r="V29"/>
    </row>
    <row r="30" spans="2:25" x14ac:dyDescent="0.6">
      <c r="B30" s="2">
        <v>625.31120331950206</v>
      </c>
      <c r="C30" s="1">
        <v>995.57522123893796</v>
      </c>
      <c r="D30" s="2"/>
      <c r="E30" s="1"/>
      <c r="F30" s="2">
        <v>625</v>
      </c>
      <c r="G30" s="1">
        <v>159.70498266603201</v>
      </c>
      <c r="H30" s="2">
        <v>624.49809198045796</v>
      </c>
      <c r="I30" s="1">
        <v>1.2668956778413301</v>
      </c>
      <c r="J30" s="2">
        <v>625.12690355329903</v>
      </c>
      <c r="K30" s="1">
        <v>1.27747551686615</v>
      </c>
      <c r="O30"/>
      <c r="Q30"/>
      <c r="S30"/>
      <c r="U30"/>
      <c r="V30"/>
    </row>
    <row r="31" spans="2:25" x14ac:dyDescent="0.6">
      <c r="B31" s="2">
        <v>674.55048409405197</v>
      </c>
      <c r="C31" s="1">
        <v>886.061946902655</v>
      </c>
      <c r="D31" s="2"/>
      <c r="E31" s="1"/>
      <c r="F31" s="2">
        <v>673.936170212766</v>
      </c>
      <c r="G31" s="1">
        <v>168.47597036231301</v>
      </c>
      <c r="H31" s="2">
        <v>673.14270228303099</v>
      </c>
      <c r="I31" s="1">
        <v>1.2370119168821201</v>
      </c>
      <c r="J31" s="2">
        <v>673.85786802030395</v>
      </c>
      <c r="K31" s="1">
        <v>1.42981501632208</v>
      </c>
      <c r="O31"/>
      <c r="Q31"/>
      <c r="S31"/>
      <c r="U31"/>
      <c r="V31"/>
    </row>
    <row r="32" spans="2:25" x14ac:dyDescent="0.6">
      <c r="B32" s="2">
        <v>723.23651452282104</v>
      </c>
      <c r="C32" s="1">
        <v>856.194690265487</v>
      </c>
      <c r="D32" s="2"/>
      <c r="E32" s="1"/>
      <c r="F32" s="2">
        <v>722.34042553191398</v>
      </c>
      <c r="G32" s="1">
        <v>173.22190877574599</v>
      </c>
      <c r="H32" s="2">
        <v>721.79756681730601</v>
      </c>
      <c r="I32" s="1">
        <v>1.28300947051542</v>
      </c>
      <c r="J32" s="2">
        <v>723.35025380710601</v>
      </c>
      <c r="K32" s="1">
        <v>1.5212187159956401</v>
      </c>
      <c r="O32"/>
      <c r="Q32"/>
      <c r="S32"/>
      <c r="U32"/>
      <c r="V32"/>
    </row>
    <row r="33" spans="2:11" customFormat="1" x14ac:dyDescent="0.6">
      <c r="B33" s="71">
        <v>296.77744209466198</v>
      </c>
      <c r="C33" s="71">
        <v>1988.7096774193501</v>
      </c>
      <c r="D33" s="71"/>
      <c r="E33" s="71"/>
      <c r="F33" s="71">
        <v>296.01809954751099</v>
      </c>
      <c r="G33" s="71">
        <v>67.614213197969505</v>
      </c>
      <c r="H33" s="71">
        <v>296.17021276595699</v>
      </c>
      <c r="I33" s="71">
        <v>1.66986155484557</v>
      </c>
      <c r="J33" s="71">
        <v>295.64823209428801</v>
      </c>
      <c r="K33" s="71">
        <v>0.160436137071651</v>
      </c>
    </row>
    <row r="34" spans="2:11" customFormat="1" x14ac:dyDescent="0.6">
      <c r="B34" s="71">
        <v>324.16918429002999</v>
      </c>
      <c r="C34" s="71">
        <v>1937.9032258064501</v>
      </c>
      <c r="D34" s="71"/>
      <c r="E34" s="71"/>
      <c r="F34" s="71">
        <v>324.253393665158</v>
      </c>
      <c r="G34" s="71">
        <v>74.923857868020306</v>
      </c>
      <c r="H34" s="71">
        <v>324.255319148936</v>
      </c>
      <c r="I34" s="71">
        <v>1.63578274760383</v>
      </c>
      <c r="J34" s="71">
        <v>323.93472348141398</v>
      </c>
      <c r="K34" s="71">
        <v>0.21495327102803799</v>
      </c>
    </row>
    <row r="35" spans="2:11" customFormat="1" x14ac:dyDescent="0.6">
      <c r="B35" s="71">
        <v>374.52165156092599</v>
      </c>
      <c r="C35" s="71">
        <v>1792.7419354838701</v>
      </c>
      <c r="D35" s="71"/>
      <c r="E35" s="71"/>
      <c r="F35" s="71">
        <v>374.20814479638</v>
      </c>
      <c r="G35" s="71">
        <v>86.540971718636698</v>
      </c>
      <c r="H35" s="71">
        <v>374.04255319148899</v>
      </c>
      <c r="I35" s="71">
        <v>1.64430244941426</v>
      </c>
      <c r="J35" s="71">
        <v>374.52402538531197</v>
      </c>
      <c r="K35" s="71">
        <v>0.305295950155763</v>
      </c>
    </row>
    <row r="36" spans="2:11" customFormat="1" x14ac:dyDescent="0.6">
      <c r="B36" s="71">
        <v>424.87411883182199</v>
      </c>
      <c r="C36" s="71">
        <v>1596.77419354838</v>
      </c>
      <c r="D36" s="71"/>
      <c r="E36" s="71"/>
      <c r="F36" s="71">
        <v>424.88687782805403</v>
      </c>
      <c r="G36" s="71">
        <v>100.89920232052199</v>
      </c>
      <c r="H36" s="71">
        <v>424.68085106382898</v>
      </c>
      <c r="I36" s="71">
        <v>1.6017039403620801</v>
      </c>
      <c r="J36" s="71">
        <v>424.56935630099701</v>
      </c>
      <c r="K36" s="71">
        <v>0.43146417445482899</v>
      </c>
    </row>
    <row r="37" spans="2:11" customFormat="1" x14ac:dyDescent="0.6">
      <c r="B37" s="71">
        <v>476.03222557905298</v>
      </c>
      <c r="C37" s="71">
        <v>1437.0967741935401</v>
      </c>
      <c r="D37" s="71"/>
      <c r="E37" s="71"/>
      <c r="F37" s="71">
        <v>474.84162895927602</v>
      </c>
      <c r="G37" s="71">
        <v>112.907904278462</v>
      </c>
      <c r="H37" s="71">
        <v>474.89361702127599</v>
      </c>
      <c r="I37" s="71">
        <v>1.53354632587859</v>
      </c>
      <c r="J37" s="71">
        <v>476.246600181323</v>
      </c>
      <c r="K37" s="71">
        <v>0.58099688473520195</v>
      </c>
    </row>
    <row r="38" spans="2:11" customFormat="1" x14ac:dyDescent="0.6">
      <c r="B38" s="71">
        <v>526.38469284994903</v>
      </c>
      <c r="C38" s="71">
        <v>1277.41935483871</v>
      </c>
      <c r="D38" s="71"/>
      <c r="E38" s="71"/>
      <c r="F38" s="71">
        <v>525.88235294117601</v>
      </c>
      <c r="G38" s="71">
        <v>129.485134155184</v>
      </c>
      <c r="H38" s="71">
        <v>525.53191489361598</v>
      </c>
      <c r="I38" s="71">
        <v>1.4142705005324701</v>
      </c>
      <c r="J38" s="71">
        <v>525.74796010879402</v>
      </c>
      <c r="K38" s="71">
        <v>0.80062305295950198</v>
      </c>
    </row>
    <row r="39" spans="2:11" customFormat="1" x14ac:dyDescent="0.6">
      <c r="B39" s="71">
        <v>575.93152064451101</v>
      </c>
      <c r="C39" s="71">
        <v>1103.22580645161</v>
      </c>
      <c r="D39" s="71"/>
      <c r="E39" s="71"/>
      <c r="F39" s="71">
        <v>575.83710407239801</v>
      </c>
      <c r="G39" s="71">
        <v>145.01812907904201</v>
      </c>
      <c r="H39" s="71">
        <v>575.31914893617</v>
      </c>
      <c r="I39" s="71">
        <v>1.31203407880724</v>
      </c>
      <c r="J39" s="71">
        <v>575.24932003626395</v>
      </c>
      <c r="K39" s="71">
        <v>1.0404984423676</v>
      </c>
    </row>
    <row r="40" spans="2:11" customFormat="1" x14ac:dyDescent="0.6">
      <c r="B40" s="71">
        <v>625.07552870090603</v>
      </c>
      <c r="C40" s="71">
        <v>972.58064516129105</v>
      </c>
      <c r="D40" s="71"/>
      <c r="E40" s="71"/>
      <c r="F40" s="71">
        <v>624.70588235294099</v>
      </c>
      <c r="G40" s="71">
        <v>159.89847715735999</v>
      </c>
      <c r="H40" s="71">
        <v>625.10638297872299</v>
      </c>
      <c r="I40" s="71">
        <v>1.2438764643237401</v>
      </c>
      <c r="J40" s="71">
        <v>624.75067996373502</v>
      </c>
      <c r="K40" s="71">
        <v>1.2803738317757001</v>
      </c>
    </row>
    <row r="41" spans="2:11" customFormat="1" x14ac:dyDescent="0.6">
      <c r="B41" s="71">
        <v>674.21953675730094</v>
      </c>
      <c r="C41" s="71">
        <v>885.48387096774195</v>
      </c>
      <c r="D41" s="71"/>
      <c r="E41" s="71"/>
      <c r="F41" s="71">
        <v>673.57466063348397</v>
      </c>
      <c r="G41" s="71">
        <v>168.905003625815</v>
      </c>
      <c r="H41" s="71">
        <v>674.04255319148899</v>
      </c>
      <c r="I41" s="71">
        <v>1.2097976570819899</v>
      </c>
      <c r="J41" s="71">
        <v>673.70806890299104</v>
      </c>
      <c r="K41" s="71">
        <v>1.43146417445482</v>
      </c>
    </row>
    <row r="42" spans="2:11" customFormat="1" x14ac:dyDescent="0.6">
      <c r="B42" s="71">
        <v>722.96072507552799</v>
      </c>
      <c r="C42" s="71">
        <v>841.935483870967</v>
      </c>
      <c r="D42" s="71"/>
      <c r="E42" s="71"/>
      <c r="F42" s="71">
        <v>722.80542986425303</v>
      </c>
      <c r="G42" s="71">
        <v>173.86511965192099</v>
      </c>
      <c r="H42" s="71">
        <v>722.55319148936098</v>
      </c>
      <c r="I42" s="71">
        <v>1.2353567625133</v>
      </c>
      <c r="J42" s="71">
        <v>723.209428830462</v>
      </c>
      <c r="K42" s="71">
        <v>1.5249221183800601</v>
      </c>
    </row>
    <row r="43" spans="2:11" customFormat="1" x14ac:dyDescent="0.6"/>
    <row r="44" spans="2:11" customFormat="1" x14ac:dyDescent="0.6">
      <c r="B44" s="66">
        <f>B23/B33-1</f>
        <v>-2.1908488412861749E-3</v>
      </c>
      <c r="C44" s="66">
        <f t="shared" ref="C44:C53" si="8">C23/C33-1</f>
        <v>1.2273108972282731E-3</v>
      </c>
      <c r="F44" s="66">
        <f>F23/F33-1</f>
        <v>8.7324456701853848E-4</v>
      </c>
      <c r="G44" s="66">
        <f t="shared" ref="G44:I53" si="9">G23/G33-1</f>
        <v>-2.6920316414563716E-3</v>
      </c>
      <c r="H44" s="66">
        <f>H23/H33-1</f>
        <v>2.7519415478494125E-3</v>
      </c>
      <c r="I44" s="66">
        <f t="shared" si="9"/>
        <v>1.2258365980701846E-3</v>
      </c>
      <c r="J44" s="66">
        <f>J23/J33-1</f>
        <v>-7.3316864279737715E-4</v>
      </c>
      <c r="K44" s="66">
        <f t="shared" ref="K44" si="10">K23/K33-1</f>
        <v>1.7357406214014715E-2</v>
      </c>
    </row>
    <row r="45" spans="2:11" customFormat="1" x14ac:dyDescent="0.6">
      <c r="B45" s="66">
        <f t="shared" ref="B45" si="11">B24/B34-1</f>
        <v>2.2429068072229441E-3</v>
      </c>
      <c r="C45" s="66">
        <f t="shared" si="8"/>
        <v>6.9271817307974271E-3</v>
      </c>
      <c r="F45" s="66">
        <f t="shared" ref="F45" si="12">F24/F34-1</f>
        <v>6.6211008248284742E-4</v>
      </c>
      <c r="G45" s="66">
        <f t="shared" si="9"/>
        <v>-3.1277062736637662E-3</v>
      </c>
      <c r="H45" s="66">
        <f t="shared" si="9"/>
        <v>2.5716032871891947E-3</v>
      </c>
      <c r="I45" s="66">
        <f t="shared" si="9"/>
        <v>3.1353228984305481E-3</v>
      </c>
      <c r="J45" s="66">
        <f t="shared" ref="J45:K45" si="13">J24/J34-1</f>
        <v>-1.0207691356927118E-3</v>
      </c>
      <c r="K45" s="66">
        <f t="shared" si="13"/>
        <v>2.2567062497040435E-2</v>
      </c>
    </row>
    <row r="46" spans="2:11" customFormat="1" x14ac:dyDescent="0.6">
      <c r="B46" s="66">
        <f t="shared" ref="B46" si="14">B25/B35-1</f>
        <v>4.4628960401715823E-4</v>
      </c>
      <c r="C46" s="66">
        <f t="shared" si="8"/>
        <v>5.1592562072262371E-3</v>
      </c>
      <c r="F46" s="66">
        <f t="shared" ref="F46" si="15">F25/F35-1</f>
        <v>6.9464097352667231E-4</v>
      </c>
      <c r="G46" s="66">
        <f t="shared" si="9"/>
        <v>-2.3813721371979124E-3</v>
      </c>
      <c r="H46" s="66">
        <f t="shared" si="9"/>
        <v>2.0804607881408366E-3</v>
      </c>
      <c r="I46" s="66">
        <f t="shared" si="9"/>
        <v>6.1695408559623299E-3</v>
      </c>
      <c r="J46" s="66">
        <f t="shared" ref="J46:K46" si="16">J25/J35-1</f>
        <v>-1.778677253942873E-3</v>
      </c>
      <c r="K46" s="66">
        <f t="shared" si="16"/>
        <v>1.2236015189536875E-2</v>
      </c>
    </row>
    <row r="47" spans="2:11" customFormat="1" x14ac:dyDescent="0.6">
      <c r="B47" s="66">
        <f t="shared" ref="B47" si="17">B26/B36-1</f>
        <v>-9.244880155867552E-4</v>
      </c>
      <c r="C47" s="66">
        <f t="shared" si="8"/>
        <v>3.8213998390970172E-3</v>
      </c>
      <c r="F47" s="66">
        <f t="shared" ref="F47" si="18">F26/F36-1</f>
        <v>2.6624068157676817E-4</v>
      </c>
      <c r="G47" s="66">
        <f t="shared" si="9"/>
        <v>-4.3667253127555039E-4</v>
      </c>
      <c r="H47" s="66">
        <f t="shared" si="9"/>
        <v>9.5631058790779377E-4</v>
      </c>
      <c r="I47" s="66">
        <f t="shared" si="9"/>
        <v>1.4326762936970994E-2</v>
      </c>
      <c r="J47" s="66">
        <f t="shared" ref="J47:K47" si="19">J26/J36-1</f>
        <v>-1.0779891843385458E-3</v>
      </c>
      <c r="K47" s="66">
        <f t="shared" si="19"/>
        <v>8.7876085684071015E-3</v>
      </c>
    </row>
    <row r="48" spans="2:11" customFormat="1" x14ac:dyDescent="0.6">
      <c r="B48" s="66">
        <f t="shared" ref="B48" si="20">B27/B37-1</f>
        <v>-1.369373608133384E-3</v>
      </c>
      <c r="C48" s="66">
        <f t="shared" si="8"/>
        <v>1.1441852149815857E-2</v>
      </c>
      <c r="F48" s="66">
        <f t="shared" ref="F48" si="21">F27/F37-1</f>
        <v>2.573912549825641E-3</v>
      </c>
      <c r="G48" s="66">
        <f t="shared" si="9"/>
        <v>-1.9194476391529713E-3</v>
      </c>
      <c r="H48" s="66">
        <f t="shared" si="9"/>
        <v>-1.827765608420906E-4</v>
      </c>
      <c r="I48" s="66">
        <f t="shared" si="9"/>
        <v>1.1684635986978664E-2</v>
      </c>
      <c r="J48" s="66">
        <f t="shared" ref="J48:K48" si="22">J27/J37-1</f>
        <v>-7.5228948215189106E-4</v>
      </c>
      <c r="K48" s="66">
        <f t="shared" si="22"/>
        <v>3.8653741244576434E-3</v>
      </c>
    </row>
    <row r="49" spans="2:11" customFormat="1" x14ac:dyDescent="0.6">
      <c r="B49" s="66">
        <f t="shared" ref="B49" si="23">B28/B38-1</f>
        <v>-1.2510845776032564E-3</v>
      </c>
      <c r="C49" s="66">
        <f t="shared" si="8"/>
        <v>5.3801287208363746E-3</v>
      </c>
      <c r="F49" s="66">
        <f t="shared" ref="F49" si="24">F28/F38-1</f>
        <v>1.3565614736548159E-3</v>
      </c>
      <c r="G49" s="66">
        <f t="shared" si="9"/>
        <v>-2.7552261611316631E-3</v>
      </c>
      <c r="H49" s="66">
        <f t="shared" si="9"/>
        <v>-8.9542157450550608E-4</v>
      </c>
      <c r="I49" s="66">
        <f t="shared" si="9"/>
        <v>1.4620531213332066E-2</v>
      </c>
      <c r="J49" s="66">
        <f t="shared" ref="J49:K49" si="25">J28/J38-1</f>
        <v>7.4973542611456168E-4</v>
      </c>
      <c r="K49" s="66">
        <f t="shared" si="25"/>
        <v>3.0273135661742501E-3</v>
      </c>
    </row>
    <row r="50" spans="2:11" customFormat="1" x14ac:dyDescent="0.6">
      <c r="B50" s="66">
        <f t="shared" ref="B50" si="26">B29/B39-1</f>
        <v>-7.168359961944315E-4</v>
      </c>
      <c r="C50" s="66">
        <f t="shared" si="8"/>
        <v>2.8761061946896982E-2</v>
      </c>
      <c r="F50" s="66">
        <f t="shared" ref="F50" si="27">F29/F39-1</f>
        <v>3.9373238235707042E-4</v>
      </c>
      <c r="G50" s="66">
        <f t="shared" si="9"/>
        <v>-1.836054722337277E-4</v>
      </c>
      <c r="H50" s="66">
        <f t="shared" si="9"/>
        <v>-9.4016807492014465E-4</v>
      </c>
      <c r="I50" s="66">
        <f t="shared" si="9"/>
        <v>2.1377124292981664E-2</v>
      </c>
      <c r="J50" s="66">
        <f t="shared" ref="J50:K50" si="28">J29/J39-1</f>
        <v>6.6961874932558452E-4</v>
      </c>
      <c r="K50" s="66">
        <f t="shared" si="28"/>
        <v>1.8635199676779735E-3</v>
      </c>
    </row>
    <row r="51" spans="2:11" customFormat="1" x14ac:dyDescent="0.6">
      <c r="B51" s="66">
        <f t="shared" ref="B51" si="29">B30/B40-1</f>
        <v>3.7703382675347008E-4</v>
      </c>
      <c r="C51" s="66">
        <f t="shared" si="8"/>
        <v>2.3642847708359893E-2</v>
      </c>
      <c r="F51" s="66">
        <f t="shared" ref="F51" si="30">F30/F40-1</f>
        <v>4.7080979284408464E-4</v>
      </c>
      <c r="G51" s="66">
        <f t="shared" si="9"/>
        <v>-1.2101084060829326E-3</v>
      </c>
      <c r="H51" s="66">
        <f t="shared" si="9"/>
        <v>-9.7309996318772907E-4</v>
      </c>
      <c r="I51" s="66">
        <f t="shared" si="9"/>
        <v>1.8506028675528308E-2</v>
      </c>
      <c r="J51" s="66">
        <f t="shared" ref="J51:K51" si="31">J30/J40-1</f>
        <v>6.0219796733296249E-4</v>
      </c>
      <c r="K51" s="66">
        <f t="shared" si="31"/>
        <v>-2.2636474111084048E-3</v>
      </c>
    </row>
    <row r="52" spans="2:11" customFormat="1" x14ac:dyDescent="0.6">
      <c r="B52" s="66">
        <f t="shared" ref="B52:B53" si="32">B31/B41-1</f>
        <v>4.9085990350072883E-4</v>
      </c>
      <c r="C52" s="66">
        <f t="shared" si="8"/>
        <v>6.5283621064859965E-4</v>
      </c>
      <c r="F52" s="66">
        <f t="shared" ref="F52:F53" si="33">F31/F41-1</f>
        <v>5.3670305670650009E-4</v>
      </c>
      <c r="G52" s="66">
        <f t="shared" si="9"/>
        <v>-2.5400861685095366E-3</v>
      </c>
      <c r="H52" s="66">
        <f t="shared" si="9"/>
        <v>-1.3350060826239352E-3</v>
      </c>
      <c r="I52" s="66">
        <f t="shared" si="9"/>
        <v>2.2494885521410657E-2</v>
      </c>
      <c r="J52" s="66">
        <f t="shared" ref="J52:K52" si="34">J31/J41-1</f>
        <v>2.223501902787195E-4</v>
      </c>
      <c r="K52" s="66">
        <f t="shared" si="34"/>
        <v>-1.1520778250480035E-3</v>
      </c>
    </row>
    <row r="53" spans="2:11" customFormat="1" x14ac:dyDescent="0.6">
      <c r="B53" s="66">
        <f t="shared" si="32"/>
        <v>3.8147224009188463E-4</v>
      </c>
      <c r="C53" s="66">
        <f t="shared" si="8"/>
        <v>1.6936222154410707E-2</v>
      </c>
      <c r="F53" s="66">
        <f t="shared" si="33"/>
        <v>-6.4333264959892666E-4</v>
      </c>
      <c r="G53" s="66">
        <f t="shared" si="9"/>
        <v>-3.699481974663521E-3</v>
      </c>
      <c r="H53" s="66">
        <f t="shared" si="9"/>
        <v>-1.0457703058476264E-3</v>
      </c>
      <c r="I53" s="66">
        <f t="shared" si="9"/>
        <v>3.8574045529302659E-2</v>
      </c>
      <c r="J53" s="66">
        <f t="shared" ref="J53:K53" si="35">J32/J42-1</f>
        <v>1.9472226305428109E-4</v>
      </c>
      <c r="K53" s="66">
        <f t="shared" si="35"/>
        <v>-2.42858460755635E-3</v>
      </c>
    </row>
    <row r="54" spans="2:11" customFormat="1" x14ac:dyDescent="0.6"/>
    <row r="55" spans="2:11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64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300</v>
      </c>
      <c r="E9" s="1">
        <v>0.79190435258263603</v>
      </c>
      <c r="F9" s="2">
        <v>300.13993129321398</v>
      </c>
      <c r="G9" s="1">
        <v>130.250596658711</v>
      </c>
      <c r="H9" s="2">
        <v>299.88264404383102</v>
      </c>
      <c r="I9" s="1">
        <v>1.8557794273594901</v>
      </c>
      <c r="J9" s="2">
        <v>300.075982384577</v>
      </c>
      <c r="K9" s="1">
        <v>0.34449788654476798</v>
      </c>
      <c r="N9" s="47">
        <f>D9</f>
        <v>300</v>
      </c>
      <c r="O9" s="48">
        <f>1/(E9*0.001*0.01)</f>
        <v>126277.87645549643</v>
      </c>
      <c r="P9" s="47">
        <f>F9</f>
        <v>300.13993129321398</v>
      </c>
      <c r="Q9" s="54">
        <f>G9*0.000001</f>
        <v>1.3025059665871099E-4</v>
      </c>
      <c r="R9" s="47">
        <f>H9</f>
        <v>299.88264404383102</v>
      </c>
      <c r="S9" s="48">
        <f>I9</f>
        <v>1.8557794273594901</v>
      </c>
      <c r="T9" s="47">
        <f>J9</f>
        <v>300.075982384577</v>
      </c>
      <c r="U9" s="48">
        <f>K9</f>
        <v>0.34449788654476798</v>
      </c>
      <c r="V9" s="35">
        <f>((O9*(Q9)^2)/S9)*T9</f>
        <v>0.34641093555229197</v>
      </c>
      <c r="W9" s="35"/>
      <c r="X9" s="35">
        <f>U9-V9</f>
        <v>-1.9130490075239814E-3</v>
      </c>
    </row>
    <row r="10" spans="1:24" x14ac:dyDescent="0.6">
      <c r="B10" s="2"/>
      <c r="C10" s="1"/>
      <c r="D10" s="2">
        <v>323.12390924956298</v>
      </c>
      <c r="E10" s="1">
        <v>0.82969222697284095</v>
      </c>
      <c r="F10" s="2">
        <v>323.252003254312</v>
      </c>
      <c r="G10" s="1">
        <v>135.023866348448</v>
      </c>
      <c r="H10" s="2">
        <v>322.99611170024701</v>
      </c>
      <c r="I10" s="1">
        <v>1.8186638388123</v>
      </c>
      <c r="J10" s="2">
        <v>323.19700566953401</v>
      </c>
      <c r="K10" s="1">
        <v>0.38910266885523598</v>
      </c>
      <c r="N10" s="47">
        <f t="shared" ref="N10:N20" si="0">D10</f>
        <v>323.12390924956298</v>
      </c>
      <c r="O10" s="48">
        <f t="shared" ref="O10:O20" si="1">1/(E10*0.001*0.01)</f>
        <v>120526.62029250684</v>
      </c>
      <c r="P10" s="47">
        <f t="shared" ref="P10:P20" si="2">F10</f>
        <v>323.252003254312</v>
      </c>
      <c r="Q10" s="54">
        <f t="shared" ref="Q10:Q20" si="3">G10*0.000001</f>
        <v>1.3502386634844799E-4</v>
      </c>
      <c r="R10" s="47">
        <f t="shared" ref="R10:U20" si="4">H10</f>
        <v>322.99611170024701</v>
      </c>
      <c r="S10" s="48">
        <f t="shared" si="4"/>
        <v>1.8186638388123</v>
      </c>
      <c r="T10" s="47">
        <f t="shared" si="4"/>
        <v>323.19700566953401</v>
      </c>
      <c r="U10" s="48">
        <f t="shared" si="4"/>
        <v>0.38910266885523598</v>
      </c>
      <c r="V10" s="35">
        <f t="shared" ref="V10:V20" si="5">((O10*(Q10)^2)/S10)*T10</f>
        <v>0.39049812667419292</v>
      </c>
      <c r="W10" s="35"/>
      <c r="X10" s="35">
        <f t="shared" ref="X10:X20" si="6">U10-V10</f>
        <v>-1.3954578189569466E-3</v>
      </c>
    </row>
    <row r="11" spans="1:24" x14ac:dyDescent="0.6">
      <c r="B11" s="2"/>
      <c r="C11" s="1"/>
      <c r="D11" s="2">
        <v>373.298429319371</v>
      </c>
      <c r="E11" s="1">
        <v>0.95634021366614996</v>
      </c>
      <c r="F11" s="2">
        <v>373.41711177649199</v>
      </c>
      <c r="G11" s="1">
        <v>154.71360381861501</v>
      </c>
      <c r="H11" s="2">
        <v>372.78048780487802</v>
      </c>
      <c r="I11" s="1">
        <v>1.71474019088017</v>
      </c>
      <c r="J11" s="2">
        <v>373.00866303269601</v>
      </c>
      <c r="K11" s="1">
        <v>0.54156080308176102</v>
      </c>
      <c r="N11" s="47">
        <f t="shared" si="0"/>
        <v>373.298429319371</v>
      </c>
      <c r="O11" s="48">
        <f t="shared" si="1"/>
        <v>104565.29859457434</v>
      </c>
      <c r="P11" s="47">
        <f t="shared" si="2"/>
        <v>373.41711177649199</v>
      </c>
      <c r="Q11" s="54">
        <f t="shared" si="3"/>
        <v>1.5471360381861502E-4</v>
      </c>
      <c r="R11" s="47">
        <f t="shared" si="4"/>
        <v>372.78048780487802</v>
      </c>
      <c r="S11" s="48">
        <f t="shared" si="4"/>
        <v>1.71474019088017</v>
      </c>
      <c r="T11" s="47">
        <f t="shared" si="4"/>
        <v>373.00866303269601</v>
      </c>
      <c r="U11" s="48">
        <f t="shared" si="4"/>
        <v>0.54156080308176102</v>
      </c>
      <c r="V11" s="35">
        <f t="shared" si="5"/>
        <v>0.54445899608854786</v>
      </c>
      <c r="W11" s="35"/>
      <c r="X11" s="35">
        <f t="shared" si="6"/>
        <v>-2.8981930067868422E-3</v>
      </c>
    </row>
    <row r="12" spans="1:24" x14ac:dyDescent="0.6">
      <c r="B12" s="2"/>
      <c r="C12" s="1"/>
      <c r="D12" s="2">
        <v>423.03664921465901</v>
      </c>
      <c r="E12" s="1">
        <v>1.14696524855155</v>
      </c>
      <c r="F12" s="2">
        <v>423.15202260540599</v>
      </c>
      <c r="G12" s="1">
        <v>177.684964200477</v>
      </c>
      <c r="H12" s="2">
        <v>423.011193590196</v>
      </c>
      <c r="I12" s="1">
        <v>1.5811240721102799</v>
      </c>
      <c r="J12" s="2">
        <v>423.27257171227802</v>
      </c>
      <c r="K12" s="1">
        <v>0.72914986120204095</v>
      </c>
      <c r="N12" s="47">
        <f t="shared" si="0"/>
        <v>423.03664921465901</v>
      </c>
      <c r="O12" s="48">
        <f t="shared" si="1"/>
        <v>87186.599704119566</v>
      </c>
      <c r="P12" s="47">
        <f t="shared" si="2"/>
        <v>423.15202260540599</v>
      </c>
      <c r="Q12" s="54">
        <f t="shared" si="3"/>
        <v>1.7768496420047698E-4</v>
      </c>
      <c r="R12" s="47">
        <f t="shared" si="4"/>
        <v>423.011193590196</v>
      </c>
      <c r="S12" s="48">
        <f t="shared" si="4"/>
        <v>1.5811240721102799</v>
      </c>
      <c r="T12" s="47">
        <f t="shared" si="4"/>
        <v>423.27257171227802</v>
      </c>
      <c r="U12" s="48">
        <f t="shared" si="4"/>
        <v>0.72914986120204095</v>
      </c>
      <c r="V12" s="35">
        <f t="shared" si="5"/>
        <v>0.73689443170562907</v>
      </c>
      <c r="W12" s="35"/>
      <c r="X12" s="35">
        <f t="shared" si="6"/>
        <v>-7.7445705035881218E-3</v>
      </c>
    </row>
    <row r="13" spans="1:24" x14ac:dyDescent="0.6">
      <c r="B13" s="2"/>
      <c r="C13" s="1"/>
      <c r="D13" s="2">
        <v>473.21116928446702</v>
      </c>
      <c r="E13" s="1">
        <v>1.4207347704261</v>
      </c>
      <c r="F13" s="2">
        <v>473.33169646665601</v>
      </c>
      <c r="G13" s="1">
        <v>205.72792362768399</v>
      </c>
      <c r="H13" s="2">
        <v>472.797454931071</v>
      </c>
      <c r="I13" s="1">
        <v>1.4475079533404001</v>
      </c>
      <c r="J13" s="2">
        <v>473.548970646859</v>
      </c>
      <c r="K13" s="1">
        <v>0.97294506681765902</v>
      </c>
      <c r="N13" s="47">
        <f t="shared" si="0"/>
        <v>473.21116928446702</v>
      </c>
      <c r="O13" s="48">
        <f t="shared" si="1"/>
        <v>70386.114341390043</v>
      </c>
      <c r="P13" s="47">
        <f t="shared" si="2"/>
        <v>473.33169646665601</v>
      </c>
      <c r="Q13" s="54">
        <f t="shared" si="3"/>
        <v>2.05727923627684E-4</v>
      </c>
      <c r="R13" s="47">
        <f t="shared" si="4"/>
        <v>472.797454931071</v>
      </c>
      <c r="S13" s="48">
        <f t="shared" si="4"/>
        <v>1.4475079533404001</v>
      </c>
      <c r="T13" s="47">
        <f t="shared" si="4"/>
        <v>473.548970646859</v>
      </c>
      <c r="U13" s="48">
        <f t="shared" si="4"/>
        <v>0.97294506681765902</v>
      </c>
      <c r="V13" s="35">
        <f t="shared" si="5"/>
        <v>0.97457982044915459</v>
      </c>
      <c r="W13" s="35"/>
      <c r="X13" s="35">
        <f t="shared" si="6"/>
        <v>-1.6347536314955669E-3</v>
      </c>
    </row>
    <row r="14" spans="1:24" x14ac:dyDescent="0.6">
      <c r="B14" s="2"/>
      <c r="C14" s="1"/>
      <c r="D14" s="2">
        <v>523.38568935427497</v>
      </c>
      <c r="E14" s="1">
        <v>1.79045311959276</v>
      </c>
      <c r="F14" s="2">
        <v>523.52437509493404</v>
      </c>
      <c r="G14" s="1">
        <v>241.22911694510699</v>
      </c>
      <c r="H14" s="2">
        <v>523.02816071638904</v>
      </c>
      <c r="I14" s="1">
        <v>1.3138918345705199</v>
      </c>
      <c r="J14" s="2">
        <v>523.39601706585097</v>
      </c>
      <c r="K14" s="1">
        <v>1.2846539522809799</v>
      </c>
      <c r="N14" s="47">
        <f t="shared" si="0"/>
        <v>523.38568935427497</v>
      </c>
      <c r="O14" s="48">
        <f t="shared" si="1"/>
        <v>55851.783498662662</v>
      </c>
      <c r="P14" s="47">
        <f t="shared" si="2"/>
        <v>523.52437509493404</v>
      </c>
      <c r="Q14" s="54">
        <f t="shared" si="3"/>
        <v>2.4122911694510698E-4</v>
      </c>
      <c r="R14" s="47">
        <f t="shared" si="4"/>
        <v>523.02816071638904</v>
      </c>
      <c r="S14" s="48">
        <f t="shared" si="4"/>
        <v>1.3138918345705199</v>
      </c>
      <c r="T14" s="47">
        <f t="shared" si="4"/>
        <v>523.39601706585097</v>
      </c>
      <c r="U14" s="48">
        <f t="shared" si="4"/>
        <v>1.2846539522809799</v>
      </c>
      <c r="V14" s="35">
        <f t="shared" si="5"/>
        <v>1.2946944900480568</v>
      </c>
      <c r="W14" s="35"/>
      <c r="X14" s="35">
        <f t="shared" si="6"/>
        <v>-1.0040537767076918E-2</v>
      </c>
    </row>
    <row r="15" spans="1:24" x14ac:dyDescent="0.6">
      <c r="B15" s="2"/>
      <c r="C15" s="1"/>
      <c r="D15" s="2">
        <v>573.12390924956298</v>
      </c>
      <c r="E15" s="1">
        <v>2.3328905212159099</v>
      </c>
      <c r="F15" s="2">
        <v>573.72485658342896</v>
      </c>
      <c r="G15" s="1">
        <v>281.205250596658</v>
      </c>
      <c r="H15" s="2">
        <v>572.81347943914204</v>
      </c>
      <c r="I15" s="1">
        <v>1.1951219512195099</v>
      </c>
      <c r="J15" s="2">
        <v>573.69531480126398</v>
      </c>
      <c r="K15" s="1">
        <v>1.63149376163805</v>
      </c>
      <c r="N15" s="47">
        <f t="shared" si="0"/>
        <v>573.12390924956298</v>
      </c>
      <c r="O15" s="48">
        <f t="shared" si="1"/>
        <v>42865.277684732362</v>
      </c>
      <c r="P15" s="47">
        <f t="shared" si="2"/>
        <v>573.72485658342896</v>
      </c>
      <c r="Q15" s="54">
        <f t="shared" si="3"/>
        <v>2.8120525059665798E-4</v>
      </c>
      <c r="R15" s="47">
        <f t="shared" si="4"/>
        <v>572.81347943914204</v>
      </c>
      <c r="S15" s="48">
        <f t="shared" si="4"/>
        <v>1.1951219512195099</v>
      </c>
      <c r="T15" s="47">
        <f t="shared" si="4"/>
        <v>573.69531480126398</v>
      </c>
      <c r="U15" s="48">
        <f t="shared" si="4"/>
        <v>1.63149376163805</v>
      </c>
      <c r="V15" s="35">
        <f t="shared" si="5"/>
        <v>1.6271274516788441</v>
      </c>
      <c r="W15" s="35"/>
      <c r="X15" s="35">
        <f t="shared" si="6"/>
        <v>4.3663099592059496E-3</v>
      </c>
    </row>
    <row r="16" spans="1:24" x14ac:dyDescent="0.6">
      <c r="B16" s="2"/>
      <c r="C16" s="1"/>
      <c r="D16" s="2">
        <v>622.862129144851</v>
      </c>
      <c r="E16" s="1">
        <v>1.9606157693209301</v>
      </c>
      <c r="F16" s="2">
        <v>623.39942529333496</v>
      </c>
      <c r="G16" s="1">
        <v>269.570405727923</v>
      </c>
      <c r="H16" s="2">
        <v>623.47967479674799</v>
      </c>
      <c r="I16" s="1">
        <v>1.2025450689289501</v>
      </c>
      <c r="J16" s="2">
        <v>623.53455481088099</v>
      </c>
      <c r="K16" s="1">
        <v>1.90807380491678</v>
      </c>
      <c r="N16" s="47">
        <f t="shared" si="0"/>
        <v>622.862129144851</v>
      </c>
      <c r="O16" s="48">
        <f t="shared" si="1"/>
        <v>51004.384216819562</v>
      </c>
      <c r="P16" s="47">
        <f t="shared" si="2"/>
        <v>623.39942529333496</v>
      </c>
      <c r="Q16" s="54">
        <f t="shared" si="3"/>
        <v>2.69570405727923E-4</v>
      </c>
      <c r="R16" s="47">
        <f t="shared" si="4"/>
        <v>623.47967479674799</v>
      </c>
      <c r="S16" s="48">
        <f t="shared" si="4"/>
        <v>1.2025450689289501</v>
      </c>
      <c r="T16" s="47">
        <f t="shared" si="4"/>
        <v>623.53455481088099</v>
      </c>
      <c r="U16" s="48">
        <f t="shared" si="4"/>
        <v>1.90807380491678</v>
      </c>
      <c r="V16" s="35">
        <f t="shared" si="5"/>
        <v>1.9218128700361368</v>
      </c>
      <c r="W16" s="35"/>
      <c r="X16" s="35">
        <f t="shared" si="6"/>
        <v>-1.3739065119356741E-2</v>
      </c>
    </row>
    <row r="17" spans="2:24" x14ac:dyDescent="0.6">
      <c r="B17" s="2"/>
      <c r="C17" s="1"/>
      <c r="D17" s="2">
        <v>646.858638743455</v>
      </c>
      <c r="E17" s="1">
        <v>1.46106788421393</v>
      </c>
      <c r="F17" s="2">
        <v>647.77972213494502</v>
      </c>
      <c r="G17" s="1">
        <v>251.67064439140799</v>
      </c>
      <c r="H17" s="2">
        <v>647.02203369859706</v>
      </c>
      <c r="I17" s="1">
        <v>1.41039236479321</v>
      </c>
      <c r="J17" s="2">
        <v>647.552274319307</v>
      </c>
      <c r="K17" s="1">
        <v>1.9878115928301701</v>
      </c>
      <c r="N17" s="47">
        <f t="shared" si="0"/>
        <v>646.858638743455</v>
      </c>
      <c r="O17" s="48">
        <f t="shared" si="1"/>
        <v>68443.089524071664</v>
      </c>
      <c r="P17" s="47">
        <f t="shared" si="2"/>
        <v>647.77972213494502</v>
      </c>
      <c r="Q17" s="54">
        <f t="shared" si="3"/>
        <v>2.5167064439140797E-4</v>
      </c>
      <c r="R17" s="47">
        <f t="shared" si="4"/>
        <v>647.02203369859706</v>
      </c>
      <c r="S17" s="48">
        <f t="shared" si="4"/>
        <v>1.41039236479321</v>
      </c>
      <c r="T17" s="47">
        <f t="shared" si="4"/>
        <v>647.552274319307</v>
      </c>
      <c r="U17" s="48">
        <f t="shared" si="4"/>
        <v>1.9878115928301701</v>
      </c>
      <c r="V17" s="35">
        <f t="shared" si="5"/>
        <v>1.9903507298887151</v>
      </c>
      <c r="W17" s="35"/>
      <c r="X17" s="35">
        <f t="shared" si="6"/>
        <v>-2.5391370585450268E-3</v>
      </c>
    </row>
    <row r="18" spans="2:24" x14ac:dyDescent="0.6">
      <c r="B18" s="2"/>
      <c r="C18" s="1"/>
      <c r="D18" s="2">
        <v>673.47294938917901</v>
      </c>
      <c r="E18" s="1">
        <v>1.3644380937496501</v>
      </c>
      <c r="F18" s="2">
        <v>673.92554614819596</v>
      </c>
      <c r="G18" s="1">
        <v>246.300715990453</v>
      </c>
      <c r="H18" s="2">
        <v>673.235301048662</v>
      </c>
      <c r="I18" s="1">
        <v>1.55143160127253</v>
      </c>
      <c r="J18" s="2">
        <v>673.75734973442604</v>
      </c>
      <c r="K18" s="1">
        <v>1.9106509608649</v>
      </c>
      <c r="N18" s="47">
        <f t="shared" si="0"/>
        <v>673.47294938917901</v>
      </c>
      <c r="O18" s="48">
        <f t="shared" si="1"/>
        <v>73290.24340355907</v>
      </c>
      <c r="P18" s="47">
        <f t="shared" si="2"/>
        <v>673.92554614819596</v>
      </c>
      <c r="Q18" s="54">
        <f t="shared" si="3"/>
        <v>2.4630071599045299E-4</v>
      </c>
      <c r="R18" s="47">
        <f t="shared" si="4"/>
        <v>673.235301048662</v>
      </c>
      <c r="S18" s="48">
        <f t="shared" si="4"/>
        <v>1.55143160127253</v>
      </c>
      <c r="T18" s="47">
        <f t="shared" si="4"/>
        <v>673.75734973442604</v>
      </c>
      <c r="U18" s="48">
        <f t="shared" si="4"/>
        <v>1.9106509608649</v>
      </c>
      <c r="V18" s="35">
        <f t="shared" si="5"/>
        <v>1.9308493711336123</v>
      </c>
      <c r="W18" s="35"/>
      <c r="X18" s="35">
        <f t="shared" si="6"/>
        <v>-2.0198410268712275E-2</v>
      </c>
    </row>
    <row r="19" spans="2:24" x14ac:dyDescent="0.6">
      <c r="B19" s="2"/>
      <c r="C19" s="1"/>
      <c r="D19" s="2">
        <v>698.34205933682301</v>
      </c>
      <c r="E19" s="1">
        <v>1.2998358990388299</v>
      </c>
      <c r="F19" s="2">
        <v>698.76413097985198</v>
      </c>
      <c r="G19" s="1">
        <v>241.22911694510699</v>
      </c>
      <c r="H19" s="2">
        <v>698.12041946506395</v>
      </c>
      <c r="I19" s="1">
        <v>1.6108165429480299</v>
      </c>
      <c r="J19" s="2">
        <v>698.64886666548705</v>
      </c>
      <c r="K19" s="1">
        <v>1.92247715063976</v>
      </c>
      <c r="N19" s="47">
        <f t="shared" si="0"/>
        <v>698.34205933682301</v>
      </c>
      <c r="O19" s="48">
        <f t="shared" si="1"/>
        <v>76932.788264999821</v>
      </c>
      <c r="P19" s="47">
        <f t="shared" si="2"/>
        <v>698.76413097985198</v>
      </c>
      <c r="Q19" s="54">
        <f t="shared" si="3"/>
        <v>2.4122911694510698E-4</v>
      </c>
      <c r="R19" s="47">
        <f t="shared" si="4"/>
        <v>698.12041946506395</v>
      </c>
      <c r="S19" s="48">
        <f t="shared" si="4"/>
        <v>1.6108165429480299</v>
      </c>
      <c r="T19" s="47">
        <f t="shared" si="4"/>
        <v>698.64886666548705</v>
      </c>
      <c r="U19" s="48">
        <f t="shared" si="4"/>
        <v>1.92247715063976</v>
      </c>
      <c r="V19" s="35">
        <f t="shared" si="5"/>
        <v>1.941707484473931</v>
      </c>
      <c r="W19" s="35"/>
      <c r="X19" s="35">
        <f t="shared" si="6"/>
        <v>-1.9230333834171054E-2</v>
      </c>
    </row>
    <row r="20" spans="2:24" x14ac:dyDescent="0.6">
      <c r="B20" s="2"/>
      <c r="C20" s="1"/>
      <c r="D20" s="2">
        <v>723.21116928446702</v>
      </c>
      <c r="E20" s="1">
        <v>1.2480268813002999</v>
      </c>
      <c r="F20" s="2">
        <v>724.04175674635201</v>
      </c>
      <c r="G20" s="1">
        <v>237.947494033412</v>
      </c>
      <c r="H20" s="2">
        <v>723.00648049958704</v>
      </c>
      <c r="I20" s="1">
        <v>1.6553552492046599</v>
      </c>
      <c r="J20" s="2">
        <v>723.98899192192698</v>
      </c>
      <c r="K20" s="1">
        <v>1.9530408046222201</v>
      </c>
      <c r="N20" s="47">
        <f t="shared" si="0"/>
        <v>723.21116928446702</v>
      </c>
      <c r="O20" s="48">
        <f t="shared" si="1"/>
        <v>80126.479243629379</v>
      </c>
      <c r="P20" s="47">
        <f t="shared" si="2"/>
        <v>724.04175674635201</v>
      </c>
      <c r="Q20" s="54">
        <f t="shared" si="3"/>
        <v>2.3794749403341199E-4</v>
      </c>
      <c r="R20" s="47">
        <f t="shared" si="4"/>
        <v>723.00648049958704</v>
      </c>
      <c r="S20" s="48">
        <f t="shared" si="4"/>
        <v>1.6553552492046599</v>
      </c>
      <c r="T20" s="47">
        <f t="shared" si="4"/>
        <v>723.98899192192698</v>
      </c>
      <c r="U20" s="74">
        <f t="shared" si="4"/>
        <v>1.9530408046222201</v>
      </c>
      <c r="V20" s="75">
        <f t="shared" si="5"/>
        <v>1.9841709346697227</v>
      </c>
      <c r="W20" s="35"/>
      <c r="X20" s="35">
        <f t="shared" si="6"/>
        <v>-3.1130130047502647E-2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Y9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65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</row>
    <row r="9" spans="1:25" x14ac:dyDescent="0.6">
      <c r="B9" s="71">
        <v>319.230769230769</v>
      </c>
      <c r="C9" s="71">
        <v>108743.315355042</v>
      </c>
      <c r="D9" s="2"/>
      <c r="E9" s="1"/>
      <c r="F9" s="71">
        <v>319.74483596597798</v>
      </c>
      <c r="G9" s="71">
        <v>160.48387096774101</v>
      </c>
      <c r="H9" s="71">
        <v>298.75544492843801</v>
      </c>
      <c r="I9" s="71">
        <v>1.8412790697674399</v>
      </c>
      <c r="J9" s="2">
        <v>319.65188046711899</v>
      </c>
      <c r="K9" s="1">
        <v>0.52768083122419096</v>
      </c>
      <c r="N9" s="47">
        <f>B9</f>
        <v>319.230769230769</v>
      </c>
      <c r="O9" s="48">
        <f>C9</f>
        <v>108743.315355042</v>
      </c>
      <c r="P9" s="47">
        <f>F9</f>
        <v>319.74483596597798</v>
      </c>
      <c r="Q9" s="54">
        <f>G9*0.000001</f>
        <v>1.6048387096774099E-4</v>
      </c>
      <c r="R9" s="47">
        <f>H9</f>
        <v>298.75544492843801</v>
      </c>
      <c r="S9" s="48">
        <f>I9</f>
        <v>1.8412790697674399</v>
      </c>
      <c r="T9" s="47">
        <f>J9</f>
        <v>319.65188046711899</v>
      </c>
      <c r="U9" s="48">
        <f>K9</f>
        <v>0.52768083122419096</v>
      </c>
      <c r="V9" s="35"/>
      <c r="W9" s="35"/>
      <c r="X9" s="35"/>
      <c r="Y9" s="66"/>
    </row>
    <row r="10" spans="1:25" x14ac:dyDescent="0.6">
      <c r="B10" s="71">
        <v>342.42979242979197</v>
      </c>
      <c r="C10" s="71">
        <v>91959.675565807105</v>
      </c>
      <c r="D10" s="2"/>
      <c r="E10" s="1"/>
      <c r="F10" s="71">
        <v>342.22357229647599</v>
      </c>
      <c r="G10" s="71">
        <v>168.14516129032199</v>
      </c>
      <c r="H10" s="71">
        <v>322.401991288114</v>
      </c>
      <c r="I10" s="71">
        <v>1.69738372093023</v>
      </c>
      <c r="J10" s="2">
        <v>342.79650104347002</v>
      </c>
      <c r="K10" s="1">
        <v>0.56311220638515103</v>
      </c>
      <c r="N10" s="47">
        <f t="shared" ref="N10:N29" si="0">B10</f>
        <v>342.42979242979197</v>
      </c>
      <c r="O10" s="48">
        <f t="shared" ref="O10:O29" si="1">C10</f>
        <v>91959.675565807105</v>
      </c>
      <c r="P10" s="47">
        <f t="shared" ref="P10:P29" si="2">F10</f>
        <v>342.22357229647599</v>
      </c>
      <c r="Q10" s="54">
        <f t="shared" ref="Q10:Q29" si="3">G10*0.000001</f>
        <v>1.68145161290322E-4</v>
      </c>
      <c r="R10" s="47">
        <f t="shared" ref="R10:R19" si="4">H10</f>
        <v>322.401991288114</v>
      </c>
      <c r="S10" s="48">
        <f t="shared" ref="S10:S19" si="5">I10</f>
        <v>1.69738372093023</v>
      </c>
      <c r="T10" s="47">
        <f t="shared" ref="T10:T29" si="6">J10</f>
        <v>342.79650104347002</v>
      </c>
      <c r="U10" s="48">
        <f t="shared" ref="U10:U29" si="7">K10</f>
        <v>0.56311220638515103</v>
      </c>
      <c r="V10" s="35"/>
      <c r="W10" s="35"/>
      <c r="X10" s="35"/>
      <c r="Y10" s="66"/>
    </row>
    <row r="11" spans="1:25" x14ac:dyDescent="0.6">
      <c r="B11" s="71">
        <v>361.66056166056097</v>
      </c>
      <c r="C11" s="71">
        <v>80497.3502039874</v>
      </c>
      <c r="D11" s="2"/>
      <c r="E11" s="1"/>
      <c r="F11" s="71">
        <v>361.66464155528502</v>
      </c>
      <c r="G11" s="71">
        <v>174.59677419354799</v>
      </c>
      <c r="H11" s="71">
        <v>373.73988799004297</v>
      </c>
      <c r="I11" s="71">
        <v>1.45755813953488</v>
      </c>
      <c r="J11" s="2">
        <v>361.88002308955998</v>
      </c>
      <c r="K11" s="1">
        <v>0.59036010834332397</v>
      </c>
      <c r="N11" s="47">
        <f t="shared" si="0"/>
        <v>361.66056166056097</v>
      </c>
      <c r="O11" s="48">
        <f t="shared" si="1"/>
        <v>80497.3502039874</v>
      </c>
      <c r="P11" s="47">
        <f t="shared" si="2"/>
        <v>361.66464155528502</v>
      </c>
      <c r="Q11" s="54">
        <f t="shared" si="3"/>
        <v>1.7459677419354798E-4</v>
      </c>
      <c r="R11" s="47">
        <f t="shared" si="4"/>
        <v>373.73988799004297</v>
      </c>
      <c r="S11" s="48">
        <f t="shared" si="5"/>
        <v>1.45755813953488</v>
      </c>
      <c r="T11" s="47">
        <f t="shared" si="6"/>
        <v>361.88002308955998</v>
      </c>
      <c r="U11" s="48">
        <f t="shared" si="7"/>
        <v>0.59036010834332397</v>
      </c>
      <c r="V11" s="35"/>
      <c r="W11" s="35"/>
      <c r="X11" s="35"/>
      <c r="Y11" s="66"/>
    </row>
    <row r="12" spans="1:25" x14ac:dyDescent="0.6">
      <c r="B12" s="71">
        <v>386.08058608058599</v>
      </c>
      <c r="C12" s="71">
        <v>68409.713723199005</v>
      </c>
      <c r="D12" s="2"/>
      <c r="E12" s="1"/>
      <c r="F12" s="71">
        <v>386.26974483596598</v>
      </c>
      <c r="G12" s="71">
        <v>183.064516129032</v>
      </c>
      <c r="H12" s="71">
        <v>424.76664592408201</v>
      </c>
      <c r="I12" s="71">
        <v>1.23226744186046</v>
      </c>
      <c r="J12" s="2">
        <v>386.24483815105901</v>
      </c>
      <c r="K12" s="1">
        <v>0.63399049775764804</v>
      </c>
      <c r="N12" s="47">
        <f t="shared" si="0"/>
        <v>386.08058608058599</v>
      </c>
      <c r="O12" s="48">
        <f t="shared" si="1"/>
        <v>68409.713723199005</v>
      </c>
      <c r="P12" s="47">
        <f t="shared" si="2"/>
        <v>386.26974483596598</v>
      </c>
      <c r="Q12" s="54">
        <f t="shared" si="3"/>
        <v>1.8306451612903199E-4</v>
      </c>
      <c r="R12" s="47">
        <f t="shared" si="4"/>
        <v>424.76664592408201</v>
      </c>
      <c r="S12" s="48">
        <f t="shared" si="5"/>
        <v>1.23226744186046</v>
      </c>
      <c r="T12" s="47">
        <f t="shared" si="6"/>
        <v>386.24483815105901</v>
      </c>
      <c r="U12" s="48">
        <f t="shared" si="7"/>
        <v>0.63399049775764804</v>
      </c>
      <c r="V12" s="35"/>
      <c r="W12" s="35"/>
      <c r="X12" s="35"/>
      <c r="Y12" s="66"/>
    </row>
    <row r="13" spans="1:25" x14ac:dyDescent="0.6">
      <c r="B13" s="71">
        <v>404.09035409035403</v>
      </c>
      <c r="C13" s="71">
        <v>60476.212229946599</v>
      </c>
      <c r="D13" s="2"/>
      <c r="E13" s="1"/>
      <c r="F13" s="71">
        <v>403.58444714459301</v>
      </c>
      <c r="G13" s="71">
        <v>191.53225806451599</v>
      </c>
      <c r="H13" s="71">
        <v>474.237710018668</v>
      </c>
      <c r="I13" s="71">
        <v>1.0883720930232501</v>
      </c>
      <c r="J13" s="2">
        <v>404.522001687314</v>
      </c>
      <c r="K13" s="1">
        <v>0.67765418942320499</v>
      </c>
      <c r="N13" s="47">
        <f t="shared" si="0"/>
        <v>404.09035409035403</v>
      </c>
      <c r="O13" s="48">
        <f t="shared" si="1"/>
        <v>60476.212229946599</v>
      </c>
      <c r="P13" s="47">
        <f t="shared" si="2"/>
        <v>403.58444714459301</v>
      </c>
      <c r="Q13" s="54">
        <f t="shared" si="3"/>
        <v>1.9153225806451597E-4</v>
      </c>
      <c r="R13" s="47">
        <f t="shared" si="4"/>
        <v>474.237710018668</v>
      </c>
      <c r="S13" s="48">
        <f t="shared" si="5"/>
        <v>1.0883720930232501</v>
      </c>
      <c r="T13" s="47">
        <f t="shared" si="6"/>
        <v>404.522001687314</v>
      </c>
      <c r="U13" s="48">
        <f t="shared" si="7"/>
        <v>0.67765418942320499</v>
      </c>
      <c r="V13" s="35"/>
      <c r="W13" s="35"/>
      <c r="X13" s="35"/>
      <c r="Y13" s="66"/>
    </row>
    <row r="14" spans="1:25" x14ac:dyDescent="0.6">
      <c r="B14" s="71">
        <v>429.42612942612902</v>
      </c>
      <c r="C14" s="71">
        <v>52160.861267382599</v>
      </c>
      <c r="D14" s="2"/>
      <c r="E14" s="1"/>
      <c r="F14" s="71">
        <v>429.10085054678001</v>
      </c>
      <c r="G14" s="71">
        <v>200.806451612903</v>
      </c>
      <c r="H14" s="71">
        <v>524.01991288114505</v>
      </c>
      <c r="I14" s="71">
        <v>0.96627906976744105</v>
      </c>
      <c r="J14" s="2">
        <v>429.705608099107</v>
      </c>
      <c r="K14" s="1">
        <v>0.74316193774699102</v>
      </c>
      <c r="N14" s="47">
        <f t="shared" si="0"/>
        <v>429.42612942612902</v>
      </c>
      <c r="O14" s="48">
        <f t="shared" si="1"/>
        <v>52160.861267382599</v>
      </c>
      <c r="P14" s="47">
        <f t="shared" si="2"/>
        <v>429.10085054678001</v>
      </c>
      <c r="Q14" s="54">
        <f t="shared" si="3"/>
        <v>2.0080645161290299E-4</v>
      </c>
      <c r="R14" s="47">
        <f t="shared" si="4"/>
        <v>524.01991288114505</v>
      </c>
      <c r="S14" s="48">
        <f t="shared" si="5"/>
        <v>0.96627906976744105</v>
      </c>
      <c r="T14" s="47">
        <f t="shared" si="6"/>
        <v>429.705608099107</v>
      </c>
      <c r="U14" s="48">
        <f t="shared" si="7"/>
        <v>0.74316193774699102</v>
      </c>
      <c r="V14" s="35"/>
      <c r="W14" s="35"/>
      <c r="X14" s="35"/>
      <c r="Y14" s="66"/>
    </row>
    <row r="15" spans="1:25" x14ac:dyDescent="0.6">
      <c r="B15" s="71">
        <v>453.84615384615302</v>
      </c>
      <c r="C15" s="71">
        <v>45884.9471207448</v>
      </c>
      <c r="D15" s="2"/>
      <c r="E15" s="1"/>
      <c r="F15" s="71">
        <v>453.40218712029099</v>
      </c>
      <c r="G15" s="71">
        <v>210.08064516128999</v>
      </c>
      <c r="H15" s="71">
        <v>574.42439327940201</v>
      </c>
      <c r="I15" s="71">
        <v>0.80784883720930201</v>
      </c>
      <c r="J15" s="2">
        <v>454.07575152080199</v>
      </c>
      <c r="K15" s="1">
        <v>0.80320367656853597</v>
      </c>
      <c r="N15" s="47">
        <f t="shared" si="0"/>
        <v>453.84615384615302</v>
      </c>
      <c r="O15" s="48">
        <f t="shared" si="1"/>
        <v>45884.9471207448</v>
      </c>
      <c r="P15" s="47">
        <f t="shared" si="2"/>
        <v>453.40218712029099</v>
      </c>
      <c r="Q15" s="54">
        <f t="shared" si="3"/>
        <v>2.1008064516128997E-4</v>
      </c>
      <c r="R15" s="47">
        <f t="shared" si="4"/>
        <v>574.42439327940201</v>
      </c>
      <c r="S15" s="48">
        <f t="shared" si="5"/>
        <v>0.80784883720930201</v>
      </c>
      <c r="T15" s="47">
        <f t="shared" si="6"/>
        <v>454.07575152080199</v>
      </c>
      <c r="U15" s="48">
        <f t="shared" si="7"/>
        <v>0.80320367656853597</v>
      </c>
      <c r="V15" s="35"/>
      <c r="W15" s="35"/>
      <c r="X15" s="35"/>
      <c r="Y15" s="66"/>
    </row>
    <row r="16" spans="1:25" x14ac:dyDescent="0.6">
      <c r="B16" s="71">
        <v>478.57142857142799</v>
      </c>
      <c r="C16" s="71">
        <v>39771.478348293</v>
      </c>
      <c r="D16" s="2"/>
      <c r="E16" s="1"/>
      <c r="F16" s="71">
        <v>478.31105710814097</v>
      </c>
      <c r="G16" s="71">
        <v>218.951612903225</v>
      </c>
      <c r="H16" s="71">
        <v>624.51773490976905</v>
      </c>
      <c r="I16" s="71">
        <v>0.67558139534883699</v>
      </c>
      <c r="J16" s="2">
        <v>478.84818613738202</v>
      </c>
      <c r="K16" s="1">
        <v>0.852302295635185</v>
      </c>
      <c r="N16" s="47">
        <f t="shared" si="0"/>
        <v>478.57142857142799</v>
      </c>
      <c r="O16" s="48">
        <f t="shared" si="1"/>
        <v>39771.478348293</v>
      </c>
      <c r="P16" s="47">
        <f t="shared" si="2"/>
        <v>478.31105710814097</v>
      </c>
      <c r="Q16" s="54">
        <f t="shared" si="3"/>
        <v>2.18951612903225E-4</v>
      </c>
      <c r="R16" s="47">
        <f t="shared" si="4"/>
        <v>624.51773490976905</v>
      </c>
      <c r="S16" s="48">
        <f t="shared" si="5"/>
        <v>0.67558139534883699</v>
      </c>
      <c r="T16" s="47">
        <f t="shared" si="6"/>
        <v>478.84818613738202</v>
      </c>
      <c r="U16" s="48">
        <f t="shared" si="7"/>
        <v>0.852302295635185</v>
      </c>
      <c r="V16" s="35"/>
      <c r="W16" s="35"/>
      <c r="X16" s="35"/>
      <c r="Y16" s="66"/>
    </row>
    <row r="17" spans="2:25" x14ac:dyDescent="0.6">
      <c r="B17" s="71">
        <v>503.60195360195303</v>
      </c>
      <c r="C17" s="71">
        <v>35159.164311404398</v>
      </c>
      <c r="D17" s="2"/>
      <c r="E17" s="1"/>
      <c r="F17" s="71">
        <v>503.21992709598999</v>
      </c>
      <c r="G17" s="71">
        <v>229.03225806451599</v>
      </c>
      <c r="H17" s="71">
        <v>674.61107654013597</v>
      </c>
      <c r="I17" s="71">
        <v>0.63197674418604599</v>
      </c>
      <c r="J17" s="2">
        <v>503.62594911415999</v>
      </c>
      <c r="K17" s="1">
        <v>0.91781226410905403</v>
      </c>
      <c r="N17" s="47">
        <f t="shared" si="0"/>
        <v>503.60195360195303</v>
      </c>
      <c r="O17" s="48">
        <f t="shared" si="1"/>
        <v>35159.164311404398</v>
      </c>
      <c r="P17" s="47">
        <f t="shared" si="2"/>
        <v>503.21992709598999</v>
      </c>
      <c r="Q17" s="54">
        <f t="shared" si="3"/>
        <v>2.2903225806451596E-4</v>
      </c>
      <c r="R17" s="47">
        <f t="shared" si="4"/>
        <v>674.61107654013597</v>
      </c>
      <c r="S17" s="48">
        <f t="shared" si="5"/>
        <v>0.63197674418604599</v>
      </c>
      <c r="T17" s="47">
        <f t="shared" si="6"/>
        <v>503.62594911415999</v>
      </c>
      <c r="U17" s="48">
        <f t="shared" si="7"/>
        <v>0.91781226410905403</v>
      </c>
      <c r="V17" s="35"/>
      <c r="W17" s="35"/>
      <c r="X17" s="35"/>
      <c r="Y17" s="66"/>
    </row>
    <row r="18" spans="2:25" x14ac:dyDescent="0.6">
      <c r="B18" s="71">
        <v>528.327228327228</v>
      </c>
      <c r="C18" s="71">
        <v>31081.742153278199</v>
      </c>
      <c r="D18" s="2"/>
      <c r="E18" s="1"/>
      <c r="F18" s="71">
        <v>528.43256379100796</v>
      </c>
      <c r="G18" s="71">
        <v>237.90322580645099</v>
      </c>
      <c r="H18" s="71">
        <v>724.08214063472201</v>
      </c>
      <c r="I18" s="71">
        <v>0.61453488372093001</v>
      </c>
      <c r="J18" s="2">
        <v>528.805115225789</v>
      </c>
      <c r="K18" s="1">
        <v>0.96964388792682399</v>
      </c>
      <c r="N18" s="47">
        <f t="shared" si="0"/>
        <v>528.327228327228</v>
      </c>
      <c r="O18" s="48">
        <f t="shared" si="1"/>
        <v>31081.742153278199</v>
      </c>
      <c r="P18" s="47">
        <f t="shared" si="2"/>
        <v>528.43256379100796</v>
      </c>
      <c r="Q18" s="54">
        <f t="shared" si="3"/>
        <v>2.3790322580645099E-4</v>
      </c>
      <c r="R18" s="47">
        <f t="shared" si="4"/>
        <v>724.08214063472201</v>
      </c>
      <c r="S18" s="48">
        <f t="shared" si="5"/>
        <v>0.61453488372093001</v>
      </c>
      <c r="T18" s="47">
        <f t="shared" si="6"/>
        <v>528.805115225789</v>
      </c>
      <c r="U18" s="48">
        <f t="shared" si="7"/>
        <v>0.96964388792682399</v>
      </c>
      <c r="V18" s="35"/>
      <c r="W18" s="35"/>
      <c r="X18" s="35"/>
      <c r="Y18" s="66"/>
    </row>
    <row r="19" spans="2:25" x14ac:dyDescent="0.6">
      <c r="B19" s="71">
        <v>552.74725274725199</v>
      </c>
      <c r="C19" s="71">
        <v>27342.035013820299</v>
      </c>
      <c r="D19" s="2"/>
      <c r="E19" s="1"/>
      <c r="F19" s="71">
        <v>552.43013365735101</v>
      </c>
      <c r="G19" s="71">
        <v>248.387096774193</v>
      </c>
      <c r="H19" s="71">
        <v>774.48662103298</v>
      </c>
      <c r="I19" s="71">
        <v>0.56802325581395297</v>
      </c>
      <c r="J19" s="2">
        <v>553.18680342791095</v>
      </c>
      <c r="K19" s="1">
        <v>1.0652435504640101</v>
      </c>
      <c r="N19" s="47">
        <f t="shared" si="0"/>
        <v>552.74725274725199</v>
      </c>
      <c r="O19" s="48">
        <f t="shared" si="1"/>
        <v>27342.035013820299</v>
      </c>
      <c r="P19" s="47">
        <f t="shared" si="2"/>
        <v>552.43013365735101</v>
      </c>
      <c r="Q19" s="54">
        <f t="shared" si="3"/>
        <v>2.4838709677419297E-4</v>
      </c>
      <c r="R19" s="47">
        <f t="shared" si="4"/>
        <v>774.48662103298</v>
      </c>
      <c r="S19" s="48">
        <f t="shared" si="5"/>
        <v>0.56802325581395297</v>
      </c>
      <c r="T19" s="47">
        <f t="shared" si="6"/>
        <v>553.18680342791095</v>
      </c>
      <c r="U19" s="48">
        <f t="shared" si="7"/>
        <v>1.0652435504640101</v>
      </c>
      <c r="V19" s="35"/>
      <c r="W19" s="35"/>
      <c r="X19" s="35"/>
    </row>
    <row r="20" spans="2:25" x14ac:dyDescent="0.6">
      <c r="B20" s="71">
        <v>578.38827838827797</v>
      </c>
      <c r="C20" s="71">
        <v>24171.16842478</v>
      </c>
      <c r="D20" s="2"/>
      <c r="E20" s="1"/>
      <c r="F20" s="71">
        <v>578.25030376670702</v>
      </c>
      <c r="G20" s="71">
        <v>258.06451612903197</v>
      </c>
      <c r="H20" s="1"/>
      <c r="I20" s="1"/>
      <c r="J20" s="2">
        <v>578.38284268016503</v>
      </c>
      <c r="K20" s="1">
        <v>1.16904444740464</v>
      </c>
      <c r="N20" s="47">
        <f t="shared" si="0"/>
        <v>578.38827838827797</v>
      </c>
      <c r="O20" s="48">
        <f t="shared" si="1"/>
        <v>24171.16842478</v>
      </c>
      <c r="P20" s="47">
        <f t="shared" si="2"/>
        <v>578.25030376670702</v>
      </c>
      <c r="Q20" s="54">
        <f t="shared" si="3"/>
        <v>2.5806451612903194E-4</v>
      </c>
      <c r="R20" s="61"/>
      <c r="S20" s="55"/>
      <c r="T20" s="47">
        <f t="shared" si="6"/>
        <v>578.38284268016503</v>
      </c>
      <c r="U20" s="48">
        <f t="shared" si="7"/>
        <v>1.16904444740464</v>
      </c>
      <c r="V20" s="35"/>
      <c r="W20" s="35"/>
      <c r="X20" s="35"/>
    </row>
    <row r="21" spans="2:25" x14ac:dyDescent="0.6">
      <c r="B21" s="71">
        <v>603.11355311355305</v>
      </c>
      <c r="C21" s="71">
        <v>21579.784787692599</v>
      </c>
      <c r="D21" s="2"/>
      <c r="E21" s="1"/>
      <c r="F21" s="71">
        <v>602.551640340218</v>
      </c>
      <c r="G21" s="71">
        <v>264.91935483870901</v>
      </c>
      <c r="H21" s="1"/>
      <c r="I21" s="1"/>
      <c r="J21" s="2">
        <v>603.168598197238</v>
      </c>
      <c r="K21" s="1">
        <v>1.2591714399893399</v>
      </c>
      <c r="N21" s="47">
        <f t="shared" si="0"/>
        <v>603.11355311355305</v>
      </c>
      <c r="O21" s="48">
        <f t="shared" si="1"/>
        <v>21579.784787692599</v>
      </c>
      <c r="P21" s="47">
        <f t="shared" si="2"/>
        <v>602.551640340218</v>
      </c>
      <c r="Q21" s="54">
        <f t="shared" si="3"/>
        <v>2.64919354838709E-4</v>
      </c>
      <c r="R21" s="62"/>
      <c r="S21" s="35"/>
      <c r="T21" s="47">
        <f t="shared" si="6"/>
        <v>603.168598197238</v>
      </c>
      <c r="U21" s="48">
        <f t="shared" si="7"/>
        <v>1.2591714399893399</v>
      </c>
      <c r="V21" s="35"/>
      <c r="W21" s="35"/>
      <c r="X21" s="35"/>
    </row>
    <row r="22" spans="2:25" x14ac:dyDescent="0.6">
      <c r="B22" s="71">
        <v>627.838827838827</v>
      </c>
      <c r="C22" s="71">
        <v>19844.700078561498</v>
      </c>
      <c r="D22" s="1"/>
      <c r="E22" s="1"/>
      <c r="F22" s="71">
        <v>627.46051032806804</v>
      </c>
      <c r="G22" s="71">
        <v>273.38709677419303</v>
      </c>
      <c r="H22" s="1"/>
      <c r="I22" s="1"/>
      <c r="J22" s="2">
        <v>628.37174192975397</v>
      </c>
      <c r="K22" s="1">
        <v>1.3848541361396001</v>
      </c>
      <c r="N22" s="47">
        <f t="shared" si="0"/>
        <v>627.838827838827</v>
      </c>
      <c r="O22" s="48">
        <f t="shared" si="1"/>
        <v>19844.700078561498</v>
      </c>
      <c r="P22" s="47">
        <f t="shared" si="2"/>
        <v>627.46051032806804</v>
      </c>
      <c r="Q22" s="54">
        <f t="shared" si="3"/>
        <v>2.7338709677419303E-4</v>
      </c>
      <c r="R22" s="52"/>
      <c r="T22" s="47">
        <f t="shared" si="6"/>
        <v>628.37174192975397</v>
      </c>
      <c r="U22" s="48">
        <f t="shared" si="7"/>
        <v>1.3848541361396001</v>
      </c>
      <c r="V22" s="35">
        <f>((O22*(Q22)^2)/S16)*T23</f>
        <v>1.433958780199946</v>
      </c>
      <c r="W22" s="35"/>
      <c r="X22" s="35"/>
      <c r="Y22" s="66">
        <f t="shared" ref="Y22:Y29" si="8">U22/V22-1</f>
        <v>-3.4244111294118973E-2</v>
      </c>
    </row>
    <row r="23" spans="2:25" x14ac:dyDescent="0.6">
      <c r="B23" s="71">
        <v>652.86935286935204</v>
      </c>
      <c r="C23" s="71">
        <v>18521.064871430401</v>
      </c>
      <c r="D23" s="1"/>
      <c r="E23" s="1"/>
      <c r="F23" s="71">
        <v>652.97691373025498</v>
      </c>
      <c r="G23" s="71">
        <v>278.629032258064</v>
      </c>
      <c r="H23" s="1"/>
      <c r="I23" s="1"/>
      <c r="J23" s="2">
        <v>653.15128102659696</v>
      </c>
      <c r="K23" s="1">
        <v>1.45583455441587</v>
      </c>
      <c r="N23" s="47">
        <f t="shared" si="0"/>
        <v>652.86935286935204</v>
      </c>
      <c r="O23" s="48">
        <f t="shared" si="1"/>
        <v>18521.064871430401</v>
      </c>
      <c r="P23" s="47">
        <f t="shared" si="2"/>
        <v>652.97691373025498</v>
      </c>
      <c r="Q23" s="54">
        <f t="shared" si="3"/>
        <v>2.7862903225806397E-4</v>
      </c>
      <c r="T23" s="47">
        <f t="shared" si="6"/>
        <v>653.15128102659696</v>
      </c>
      <c r="U23" s="48">
        <f t="shared" si="7"/>
        <v>1.45583455441587</v>
      </c>
      <c r="V23" s="35"/>
      <c r="W23" s="35"/>
      <c r="X23" s="35"/>
    </row>
    <row r="24" spans="2:25" x14ac:dyDescent="0.6">
      <c r="B24" s="71">
        <v>677.89987789987799</v>
      </c>
      <c r="C24" s="71">
        <v>17717.155800901801</v>
      </c>
      <c r="D24" s="1"/>
      <c r="E24" s="1"/>
      <c r="F24" s="71">
        <v>677.58201701093503</v>
      </c>
      <c r="G24" s="71">
        <v>282.258064516128</v>
      </c>
      <c r="H24" s="1"/>
      <c r="I24" s="1"/>
      <c r="J24" s="2">
        <v>678.33755161848899</v>
      </c>
      <c r="K24" s="1">
        <v>1.5295479774432701</v>
      </c>
      <c r="N24" s="47">
        <f t="shared" si="0"/>
        <v>677.89987789987799</v>
      </c>
      <c r="O24" s="48">
        <f t="shared" si="1"/>
        <v>17717.155800901801</v>
      </c>
      <c r="P24" s="47">
        <f t="shared" si="2"/>
        <v>677.58201701093503</v>
      </c>
      <c r="Q24" s="54">
        <f t="shared" si="3"/>
        <v>2.8225806451612797E-4</v>
      </c>
      <c r="T24" s="47">
        <f t="shared" si="6"/>
        <v>678.33755161848899</v>
      </c>
      <c r="U24" s="48">
        <f t="shared" si="7"/>
        <v>1.5295479774432701</v>
      </c>
      <c r="V24" s="35">
        <f>((O24*(Q24)^2)/S17)*T25</f>
        <v>1.5704068570680099</v>
      </c>
      <c r="W24" s="35"/>
      <c r="X24" s="35"/>
      <c r="Y24" s="66">
        <f t="shared" si="8"/>
        <v>-2.6018021661612156E-2</v>
      </c>
    </row>
    <row r="25" spans="2:25" x14ac:dyDescent="0.6">
      <c r="B25" s="71">
        <v>702.62515262515205</v>
      </c>
      <c r="C25" s="71">
        <v>17630.014791054</v>
      </c>
      <c r="D25" s="1"/>
      <c r="E25" s="1"/>
      <c r="F25" s="71">
        <v>702.79465370595301</v>
      </c>
      <c r="G25" s="71">
        <v>282.25806451612902</v>
      </c>
      <c r="H25" s="1"/>
      <c r="I25" s="1"/>
      <c r="J25" s="2">
        <v>703.115314595266</v>
      </c>
      <c r="K25" s="1">
        <v>1.5950579459171399</v>
      </c>
      <c r="N25" s="47">
        <f t="shared" si="0"/>
        <v>702.62515262515205</v>
      </c>
      <c r="O25" s="48">
        <f t="shared" si="1"/>
        <v>17630.014791054</v>
      </c>
      <c r="P25" s="47">
        <f t="shared" si="2"/>
        <v>702.79465370595301</v>
      </c>
      <c r="Q25" s="54">
        <f t="shared" si="3"/>
        <v>2.82258064516129E-4</v>
      </c>
      <c r="T25" s="47">
        <f t="shared" si="6"/>
        <v>703.115314595266</v>
      </c>
      <c r="U25" s="48">
        <f t="shared" si="7"/>
        <v>1.5950579459171399</v>
      </c>
      <c r="V25" s="35"/>
      <c r="W25" s="35"/>
      <c r="X25" s="35"/>
    </row>
    <row r="26" spans="2:25" x14ac:dyDescent="0.6">
      <c r="B26" s="71">
        <v>727.65567765567698</v>
      </c>
      <c r="C26" s="71">
        <v>17804.727528232601</v>
      </c>
      <c r="D26" s="1"/>
      <c r="E26" s="1"/>
      <c r="F26" s="71">
        <v>727.39975698663397</v>
      </c>
      <c r="G26" s="71">
        <v>279.435483870967</v>
      </c>
      <c r="H26" s="1"/>
      <c r="I26" s="1"/>
      <c r="J26" s="2">
        <v>727.88774921184597</v>
      </c>
      <c r="K26" s="1">
        <v>1.6441565649837899</v>
      </c>
      <c r="N26" s="47">
        <f t="shared" si="0"/>
        <v>727.65567765567698</v>
      </c>
      <c r="O26" s="48">
        <f t="shared" si="1"/>
        <v>17804.727528232601</v>
      </c>
      <c r="P26" s="47">
        <f t="shared" si="2"/>
        <v>727.39975698663397</v>
      </c>
      <c r="Q26" s="54">
        <f t="shared" si="3"/>
        <v>2.7943548387096697E-4</v>
      </c>
      <c r="T26" s="47">
        <f t="shared" si="6"/>
        <v>727.88774921184597</v>
      </c>
      <c r="U26" s="48">
        <f t="shared" si="7"/>
        <v>1.6441565649837899</v>
      </c>
      <c r="V26" s="35">
        <f>((O26*(Q26)^2)/S18)*T27</f>
        <v>1.7037463098727548</v>
      </c>
      <c r="W26" s="35"/>
      <c r="X26" s="35"/>
      <c r="Y26" s="66">
        <f t="shared" si="8"/>
        <v>-3.4975714719766793E-2</v>
      </c>
    </row>
    <row r="27" spans="2:25" x14ac:dyDescent="0.6">
      <c r="B27" s="71">
        <v>752.38095238095195</v>
      </c>
      <c r="C27" s="71">
        <v>18704.6078790514</v>
      </c>
      <c r="D27" s="1"/>
      <c r="E27" s="1"/>
      <c r="F27" s="71">
        <v>752.30862697448299</v>
      </c>
      <c r="G27" s="71">
        <v>275.40322580645102</v>
      </c>
      <c r="H27" s="1"/>
      <c r="I27" s="1"/>
      <c r="J27" s="2">
        <v>753.100661604724</v>
      </c>
      <c r="K27" s="1">
        <v>1.7999267350472801</v>
      </c>
      <c r="N27" s="47">
        <f t="shared" si="0"/>
        <v>752.38095238095195</v>
      </c>
      <c r="O27" s="48">
        <f t="shared" si="1"/>
        <v>18704.6078790514</v>
      </c>
      <c r="P27" s="47">
        <f t="shared" si="2"/>
        <v>752.30862697448299</v>
      </c>
      <c r="Q27" s="54">
        <f t="shared" si="3"/>
        <v>2.7540322580645103E-4</v>
      </c>
      <c r="T27" s="47">
        <f t="shared" si="6"/>
        <v>753.100661604724</v>
      </c>
      <c r="U27" s="48">
        <f t="shared" si="7"/>
        <v>1.7999267350472801</v>
      </c>
      <c r="W27" s="35"/>
      <c r="X27" s="35"/>
    </row>
    <row r="28" spans="2:25" x14ac:dyDescent="0.6">
      <c r="B28" s="71">
        <v>777.10622710622704</v>
      </c>
      <c r="C28" s="71">
        <v>21262.930827240602</v>
      </c>
      <c r="D28" s="1"/>
      <c r="E28" s="1"/>
      <c r="F28" s="71">
        <v>776.91373025516396</v>
      </c>
      <c r="G28" s="71">
        <v>259.27419354838702</v>
      </c>
      <c r="H28" s="1"/>
      <c r="I28" s="1"/>
      <c r="J28" s="2">
        <v>777.50987966786499</v>
      </c>
      <c r="K28" s="1">
        <v>1.9803183695217701</v>
      </c>
      <c r="N28" s="47">
        <f t="shared" si="0"/>
        <v>777.10622710622704</v>
      </c>
      <c r="O28" s="48">
        <f t="shared" si="1"/>
        <v>21262.930827240602</v>
      </c>
      <c r="P28" s="47">
        <f t="shared" si="2"/>
        <v>776.91373025516396</v>
      </c>
      <c r="Q28" s="54">
        <f t="shared" si="3"/>
        <v>2.5927419354838699E-4</v>
      </c>
      <c r="T28" s="47">
        <f t="shared" si="6"/>
        <v>777.50987966786499</v>
      </c>
      <c r="U28" s="48">
        <f t="shared" si="7"/>
        <v>1.9803183695217701</v>
      </c>
      <c r="V28" s="35">
        <f>((O28*(Q28)^2)/S19)*T28</f>
        <v>1.9565074680396903</v>
      </c>
      <c r="W28" s="35"/>
      <c r="X28" s="35"/>
      <c r="Y28" s="66">
        <f t="shared" si="8"/>
        <v>1.2170105083185279E-2</v>
      </c>
    </row>
    <row r="29" spans="2:25" x14ac:dyDescent="0.6">
      <c r="B29" s="71">
        <v>802.13675213675197</v>
      </c>
      <c r="C29" s="71">
        <v>22558.9591498665</v>
      </c>
      <c r="D29" s="1"/>
      <c r="E29" s="1"/>
      <c r="F29" s="71">
        <v>801.51883353584401</v>
      </c>
      <c r="G29" s="71">
        <v>249.59677419354799</v>
      </c>
      <c r="H29" s="1"/>
      <c r="I29" s="1"/>
      <c r="J29" s="2">
        <v>802.70414280005298</v>
      </c>
      <c r="K29" s="1">
        <v>2.0786488166599999</v>
      </c>
      <c r="N29" s="47">
        <f t="shared" si="0"/>
        <v>802.13675213675197</v>
      </c>
      <c r="O29" s="48">
        <f t="shared" si="1"/>
        <v>22558.9591498665</v>
      </c>
      <c r="P29" s="47">
        <f t="shared" si="2"/>
        <v>801.51883353584401</v>
      </c>
      <c r="Q29" s="54">
        <f t="shared" si="3"/>
        <v>2.4959677419354796E-4</v>
      </c>
      <c r="T29" s="47">
        <f t="shared" si="6"/>
        <v>802.70414280005298</v>
      </c>
      <c r="U29" s="48">
        <f t="shared" si="7"/>
        <v>2.0786488166599999</v>
      </c>
      <c r="V29" s="35">
        <f>((O29*(Q29)^2)/(S19+(S19-S18)/2)*T29)</f>
        <v>2.0708152502341513</v>
      </c>
      <c r="W29" s="35"/>
      <c r="X29" s="35"/>
      <c r="Y29" s="66">
        <f t="shared" si="8"/>
        <v>3.7828417696668115E-3</v>
      </c>
    </row>
    <row r="30" spans="2:25" x14ac:dyDescent="0.6">
      <c r="V30"/>
    </row>
    <row r="31" spans="2:25" x14ac:dyDescent="0.6">
      <c r="V31"/>
    </row>
    <row r="32" spans="2:25" x14ac:dyDescent="0.6">
      <c r="F32" s="2">
        <v>319.89316541905498</v>
      </c>
      <c r="G32" s="1">
        <v>160.042637228975</v>
      </c>
      <c r="V32"/>
    </row>
    <row r="33" spans="6:7" customFormat="1" x14ac:dyDescent="0.6">
      <c r="F33" s="2">
        <v>343.036266893245</v>
      </c>
      <c r="G33" s="1">
        <v>168.71630544678499</v>
      </c>
    </row>
    <row r="34" spans="6:7" customFormat="1" x14ac:dyDescent="0.6">
      <c r="F34" s="2">
        <v>362.52600333062099</v>
      </c>
      <c r="G34" s="1">
        <v>175.223861918609</v>
      </c>
    </row>
    <row r="35" spans="6:7" customFormat="1" x14ac:dyDescent="0.6">
      <c r="F35" s="2">
        <v>386.88872276030997</v>
      </c>
      <c r="G35" s="1">
        <v>182.817767561236</v>
      </c>
    </row>
    <row r="36" spans="6:7" customFormat="1" x14ac:dyDescent="0.6">
      <c r="F36" s="2">
        <v>404.345396683209</v>
      </c>
      <c r="G36" s="1">
        <v>191.48528828980099</v>
      </c>
    </row>
    <row r="37" spans="6:7" customFormat="1" x14ac:dyDescent="0.6">
      <c r="F37" s="2">
        <v>429.519365140003</v>
      </c>
      <c r="G37" s="1">
        <v>200.16115203948399</v>
      </c>
    </row>
    <row r="38" spans="6:7" customFormat="1" x14ac:dyDescent="0.6">
      <c r="F38" s="2">
        <v>453.47371564129799</v>
      </c>
      <c r="G38" s="1">
        <v>209.91677836434999</v>
      </c>
    </row>
    <row r="39" spans="6:7" customFormat="1" x14ac:dyDescent="0.6">
      <c r="F39" s="2">
        <v>479.05275972867599</v>
      </c>
      <c r="G39" s="1">
        <v>219.67416111471499</v>
      </c>
    </row>
    <row r="40" spans="6:7" customFormat="1" x14ac:dyDescent="0.6">
      <c r="F40" s="2">
        <v>503.81945702301198</v>
      </c>
      <c r="G40" s="1">
        <v>229.43066565232999</v>
      </c>
    </row>
    <row r="41" spans="6:7" customFormat="1" x14ac:dyDescent="0.6">
      <c r="F41" s="2">
        <v>528.58725208328497</v>
      </c>
      <c r="G41" s="1">
        <v>238.10609029563901</v>
      </c>
    </row>
    <row r="42" spans="6:7" customFormat="1" x14ac:dyDescent="0.6">
      <c r="F42" s="2">
        <v>553.35230272871604</v>
      </c>
      <c r="G42" s="1">
        <v>249.48421467471499</v>
      </c>
    </row>
    <row r="43" spans="6:7" customFormat="1" x14ac:dyDescent="0.6">
      <c r="F43" s="2">
        <v>578.52627118551004</v>
      </c>
      <c r="G43" s="1">
        <v>258.16007842439802</v>
      </c>
    </row>
    <row r="44" spans="6:7" customFormat="1" x14ac:dyDescent="0.6">
      <c r="F44" s="2">
        <v>602.88953949816698</v>
      </c>
      <c r="G44" s="1">
        <v>265.21344411987099</v>
      </c>
    </row>
    <row r="45" spans="6:7" customFormat="1" x14ac:dyDescent="0.6">
      <c r="F45" s="2">
        <v>627.65733455843997</v>
      </c>
      <c r="G45" s="1">
        <v>273.888868763179</v>
      </c>
    </row>
    <row r="46" spans="6:7" customFormat="1" x14ac:dyDescent="0.6">
      <c r="F46" s="2">
        <v>652.83514519601101</v>
      </c>
      <c r="G46" s="1">
        <v>278.78095288278797</v>
      </c>
    </row>
    <row r="47" spans="6:7" customFormat="1" x14ac:dyDescent="0.6">
      <c r="F47" s="2">
        <v>678.014053599519</v>
      </c>
      <c r="G47" s="1">
        <v>282.59195710808899</v>
      </c>
    </row>
    <row r="48" spans="6:7" customFormat="1" x14ac:dyDescent="0.6">
      <c r="F48" s="2">
        <v>702.38390850779501</v>
      </c>
      <c r="G48" s="1">
        <v>283.15884343771899</v>
      </c>
    </row>
    <row r="49" spans="6:7" customFormat="1" x14ac:dyDescent="0.6">
      <c r="F49" s="2">
        <v>727.569952389891</v>
      </c>
      <c r="G49" s="1">
        <v>279.942828350024</v>
      </c>
    </row>
    <row r="50" spans="6:7" customFormat="1" x14ac:dyDescent="0.6">
      <c r="F50" s="2">
        <v>752.35092064140201</v>
      </c>
      <c r="G50" s="1">
        <v>275.64529426164802</v>
      </c>
    </row>
    <row r="51" spans="6:7" customFormat="1" x14ac:dyDescent="0.6">
      <c r="F51" s="2">
        <v>776.73669315575796</v>
      </c>
      <c r="G51" s="1">
        <v>260.53652212382502</v>
      </c>
    </row>
    <row r="52" spans="6:7" customFormat="1" x14ac:dyDescent="0.6">
      <c r="F52" s="2">
        <v>801.92932363347302</v>
      </c>
      <c r="G52" s="1">
        <v>250.83402767028801</v>
      </c>
    </row>
    <row r="53" spans="6:7" customFormat="1" x14ac:dyDescent="0.6"/>
    <row r="54" spans="6:7" customFormat="1" x14ac:dyDescent="0.6">
      <c r="F54">
        <v>319.74483596597798</v>
      </c>
      <c r="G54">
        <v>160.48387096774101</v>
      </c>
    </row>
    <row r="55" spans="6:7" customFormat="1" x14ac:dyDescent="0.6">
      <c r="F55">
        <v>342.22357229647599</v>
      </c>
      <c r="G55">
        <v>168.14516129032199</v>
      </c>
    </row>
    <row r="56" spans="6:7" customFormat="1" x14ac:dyDescent="0.6">
      <c r="F56">
        <v>361.66464155528502</v>
      </c>
      <c r="G56">
        <v>174.59677419354799</v>
      </c>
    </row>
    <row r="57" spans="6:7" customFormat="1" x14ac:dyDescent="0.6">
      <c r="F57">
        <v>386.26974483596598</v>
      </c>
      <c r="G57">
        <v>183.064516129032</v>
      </c>
    </row>
    <row r="58" spans="6:7" customFormat="1" x14ac:dyDescent="0.6">
      <c r="F58">
        <v>403.58444714459301</v>
      </c>
      <c r="G58">
        <v>191.53225806451599</v>
      </c>
    </row>
    <row r="59" spans="6:7" x14ac:dyDescent="0.6">
      <c r="F59">
        <v>429.10085054678001</v>
      </c>
      <c r="G59">
        <v>200.806451612903</v>
      </c>
    </row>
    <row r="60" spans="6:7" x14ac:dyDescent="0.6">
      <c r="F60">
        <v>453.40218712029099</v>
      </c>
      <c r="G60">
        <v>210.08064516128999</v>
      </c>
    </row>
    <row r="61" spans="6:7" x14ac:dyDescent="0.6">
      <c r="F61">
        <v>478.31105710814097</v>
      </c>
      <c r="G61">
        <v>218.951612903225</v>
      </c>
    </row>
    <row r="62" spans="6:7" x14ac:dyDescent="0.6">
      <c r="F62">
        <v>503.21992709598999</v>
      </c>
      <c r="G62">
        <v>229.03225806451599</v>
      </c>
    </row>
    <row r="63" spans="6:7" x14ac:dyDescent="0.6">
      <c r="F63">
        <v>528.43256379100796</v>
      </c>
      <c r="G63">
        <v>237.90322580645099</v>
      </c>
    </row>
    <row r="64" spans="6:7" x14ac:dyDescent="0.6">
      <c r="F64">
        <v>552.43013365735101</v>
      </c>
      <c r="G64">
        <v>248.387096774193</v>
      </c>
    </row>
    <row r="65" spans="6:7" x14ac:dyDescent="0.6">
      <c r="F65">
        <v>578.25030376670702</v>
      </c>
      <c r="G65">
        <v>258.06451612903197</v>
      </c>
    </row>
    <row r="66" spans="6:7" x14ac:dyDescent="0.6">
      <c r="F66">
        <v>602.551640340218</v>
      </c>
      <c r="G66">
        <v>264.91935483870901</v>
      </c>
    </row>
    <row r="67" spans="6:7" x14ac:dyDescent="0.6">
      <c r="F67">
        <v>627.46051032806804</v>
      </c>
      <c r="G67">
        <v>273.38709677419303</v>
      </c>
    </row>
    <row r="68" spans="6:7" x14ac:dyDescent="0.6">
      <c r="F68">
        <v>652.97691373025498</v>
      </c>
      <c r="G68">
        <v>278.629032258064</v>
      </c>
    </row>
    <row r="69" spans="6:7" x14ac:dyDescent="0.6">
      <c r="F69">
        <v>677.58201701093503</v>
      </c>
      <c r="G69">
        <v>282.258064516128</v>
      </c>
    </row>
    <row r="70" spans="6:7" x14ac:dyDescent="0.6">
      <c r="F70">
        <v>702.79465370595301</v>
      </c>
      <c r="G70">
        <v>282.25806451612902</v>
      </c>
    </row>
    <row r="71" spans="6:7" x14ac:dyDescent="0.6">
      <c r="F71">
        <v>727.39975698663397</v>
      </c>
      <c r="G71">
        <v>279.435483870967</v>
      </c>
    </row>
    <row r="72" spans="6:7" x14ac:dyDescent="0.6">
      <c r="F72">
        <v>752.30862697448299</v>
      </c>
      <c r="G72">
        <v>275.40322580645102</v>
      </c>
    </row>
    <row r="73" spans="6:7" x14ac:dyDescent="0.6">
      <c r="F73">
        <v>776.91373025516396</v>
      </c>
      <c r="G73">
        <v>259.27419354838702</v>
      </c>
    </row>
    <row r="74" spans="6:7" x14ac:dyDescent="0.6">
      <c r="F74">
        <v>801.51883353584401</v>
      </c>
      <c r="G74">
        <v>249.59677419354799</v>
      </c>
    </row>
    <row r="76" spans="6:7" x14ac:dyDescent="0.6">
      <c r="F76">
        <f>F32/F54</f>
        <v>1.0004638994485364</v>
      </c>
      <c r="G76">
        <f t="shared" ref="G76:G96" si="9">G32/G54</f>
        <v>0.9972506038388449</v>
      </c>
    </row>
    <row r="77" spans="6:7" x14ac:dyDescent="0.6">
      <c r="F77">
        <f t="shared" ref="F77" si="10">F33/F55</f>
        <v>1.002374747570179</v>
      </c>
      <c r="G77">
        <f t="shared" si="9"/>
        <v>1.0033967326331612</v>
      </c>
    </row>
    <row r="78" spans="6:7" x14ac:dyDescent="0.6">
      <c r="F78">
        <f t="shared" ref="F78" si="11">F34/F56</f>
        <v>1.0023816587975862</v>
      </c>
      <c r="G78">
        <f t="shared" si="9"/>
        <v>1.0035916340834903</v>
      </c>
    </row>
    <row r="79" spans="6:7" x14ac:dyDescent="0.6">
      <c r="F79">
        <f t="shared" ref="F79" si="12">F35/F57</f>
        <v>1.001602449926817</v>
      </c>
      <c r="G79">
        <f t="shared" si="9"/>
        <v>0.99865212236093814</v>
      </c>
    </row>
    <row r="80" spans="6:7" x14ac:dyDescent="0.6">
      <c r="F80">
        <f t="shared" ref="F80" si="13">F36/F58</f>
        <v>1.0018854778572361</v>
      </c>
      <c r="G80">
        <f t="shared" si="9"/>
        <v>0.99975476833411958</v>
      </c>
    </row>
    <row r="81" spans="6:7" x14ac:dyDescent="0.6">
      <c r="F81">
        <f t="shared" ref="F81" si="14">F37/F59</f>
        <v>1.0009753292091816</v>
      </c>
      <c r="G81">
        <f t="shared" si="9"/>
        <v>0.99678645995566439</v>
      </c>
    </row>
    <row r="82" spans="6:7" x14ac:dyDescent="0.6">
      <c r="F82">
        <f t="shared" ref="F82" si="15">F38/F60</f>
        <v>1.0001577595411733</v>
      </c>
      <c r="G82">
        <f t="shared" si="9"/>
        <v>0.99921998146562152</v>
      </c>
    </row>
    <row r="83" spans="6:7" x14ac:dyDescent="0.6">
      <c r="F83">
        <f t="shared" ref="F83" si="16">F39/F61</f>
        <v>1.0015506700284524</v>
      </c>
      <c r="G83">
        <f t="shared" si="9"/>
        <v>1.0033000360303779</v>
      </c>
    </row>
    <row r="84" spans="6:7" x14ac:dyDescent="0.6">
      <c r="F84">
        <f t="shared" ref="F84" si="17">F40/F62</f>
        <v>1.0011913874923073</v>
      </c>
      <c r="G84">
        <f t="shared" si="9"/>
        <v>1.0017395260876387</v>
      </c>
    </row>
    <row r="85" spans="6:7" x14ac:dyDescent="0.6">
      <c r="F85">
        <f t="shared" ref="F85" si="18">F41/F63</f>
        <v>1.0002927304312348</v>
      </c>
      <c r="G85">
        <f t="shared" si="9"/>
        <v>1.0008527185308242</v>
      </c>
    </row>
    <row r="86" spans="6:7" x14ac:dyDescent="0.6">
      <c r="F86">
        <f t="shared" ref="F86" si="19">F42/F64</f>
        <v>1.0016692953826756</v>
      </c>
      <c r="G86">
        <f t="shared" si="9"/>
        <v>1.0044169681709327</v>
      </c>
    </row>
    <row r="87" spans="6:7" x14ac:dyDescent="0.6">
      <c r="F87">
        <f t="shared" ref="F87" si="20">F43/F65</f>
        <v>1.0004772456097393</v>
      </c>
      <c r="G87">
        <f t="shared" si="9"/>
        <v>1.0003703038945435</v>
      </c>
    </row>
    <row r="88" spans="6:7" x14ac:dyDescent="0.6">
      <c r="F88">
        <f t="shared" ref="F88" si="21">F44/F66</f>
        <v>1.0005607804133736</v>
      </c>
      <c r="G88">
        <f t="shared" si="9"/>
        <v>1.001110108702103</v>
      </c>
    </row>
    <row r="89" spans="6:7" x14ac:dyDescent="0.6">
      <c r="F89">
        <f t="shared" ref="F89" si="22">F45/F67</f>
        <v>1.0003136838528197</v>
      </c>
      <c r="G89">
        <f t="shared" si="9"/>
        <v>1.0018353901662025</v>
      </c>
    </row>
    <row r="90" spans="6:7" x14ac:dyDescent="0.6">
      <c r="F90">
        <f t="shared" ref="F90" si="23">F46/F68</f>
        <v>0.99978288890271161</v>
      </c>
      <c r="G90">
        <f t="shared" si="9"/>
        <v>1.0005452433419906</v>
      </c>
    </row>
    <row r="91" spans="6:7" x14ac:dyDescent="0.6">
      <c r="F91">
        <f t="shared" ref="F91" si="24">F47/F69</f>
        <v>1.0006376151930505</v>
      </c>
      <c r="G91">
        <f t="shared" si="9"/>
        <v>1.0011829337543761</v>
      </c>
    </row>
    <row r="92" spans="6:7" x14ac:dyDescent="0.6">
      <c r="F92">
        <f t="shared" ref="F92" si="25">F48/F70</f>
        <v>0.99941555446389341</v>
      </c>
      <c r="G92">
        <f t="shared" si="9"/>
        <v>1.0031913310364902</v>
      </c>
    </row>
    <row r="93" spans="6:7" x14ac:dyDescent="0.6">
      <c r="F93">
        <f t="shared" ref="F93" si="26">F49/F71</f>
        <v>1.0002339778115434</v>
      </c>
      <c r="G93">
        <f t="shared" si="9"/>
        <v>1.0018156050621376</v>
      </c>
    </row>
    <row r="94" spans="6:7" x14ac:dyDescent="0.6">
      <c r="F94">
        <f t="shared" ref="F94" si="27">F50/F72</f>
        <v>1.0000562185058133</v>
      </c>
      <c r="G94">
        <f t="shared" si="9"/>
        <v>1.0008789601301442</v>
      </c>
    </row>
    <row r="95" spans="6:7" x14ac:dyDescent="0.6">
      <c r="F95">
        <f t="shared" ref="F95" si="28">F51/F73</f>
        <v>0.99977212772472457</v>
      </c>
      <c r="G95">
        <f t="shared" si="9"/>
        <v>1.0048687011929802</v>
      </c>
    </row>
    <row r="96" spans="6:7" x14ac:dyDescent="0.6">
      <c r="F96">
        <f t="shared" ref="F96" si="29">F52/F74</f>
        <v>1.0005121403022037</v>
      </c>
      <c r="G96">
        <f t="shared" si="9"/>
        <v>1.0049570090829003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X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66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302.04287476979499</v>
      </c>
      <c r="E9" s="1">
        <v>4.8470288106788004</v>
      </c>
      <c r="F9" s="2">
        <v>301.80734887370301</v>
      </c>
      <c r="G9" s="1">
        <v>-148.38828123036299</v>
      </c>
      <c r="H9" s="2">
        <v>303.307197610039</v>
      </c>
      <c r="I9" s="1">
        <v>3.3764232878060101</v>
      </c>
      <c r="J9" s="2">
        <v>302.85515513272298</v>
      </c>
      <c r="K9" s="1">
        <v>0.41047120418848099</v>
      </c>
      <c r="N9" s="47">
        <f>D9</f>
        <v>302.04287476979499</v>
      </c>
      <c r="O9" s="48">
        <f>1/(E9*0.000001)</f>
        <v>206311.95708943091</v>
      </c>
      <c r="P9" s="47">
        <f>F9</f>
        <v>301.80734887370301</v>
      </c>
      <c r="Q9" s="54">
        <f>G9*0.000001</f>
        <v>-1.4838828123036297E-4</v>
      </c>
      <c r="R9" s="47">
        <f>H9</f>
        <v>303.307197610039</v>
      </c>
      <c r="S9" s="48">
        <f>I9</f>
        <v>3.3764232878060101</v>
      </c>
      <c r="T9" s="47">
        <f>J9</f>
        <v>302.85515513272298</v>
      </c>
      <c r="U9" s="48">
        <f>K9</f>
        <v>0.41047120418848099</v>
      </c>
      <c r="V9" s="35">
        <f>((O9*(Q9)^2)/S9)*T9</f>
        <v>0.407475678197186</v>
      </c>
      <c r="W9" s="35"/>
      <c r="X9" s="35">
        <f>U9-V9</f>
        <v>2.9955259912949894E-3</v>
      </c>
    </row>
    <row r="10" spans="1:24" x14ac:dyDescent="0.6">
      <c r="B10" s="2"/>
      <c r="C10" s="1"/>
      <c r="D10" s="2">
        <v>326.60847227310597</v>
      </c>
      <c r="E10" s="1">
        <v>5.10178270133963</v>
      </c>
      <c r="F10" s="2">
        <v>326.64946633022902</v>
      </c>
      <c r="G10" s="1">
        <v>-151.297374325058</v>
      </c>
      <c r="H10" s="2">
        <v>327.96652534413801</v>
      </c>
      <c r="I10" s="1">
        <v>3.3538720583894501</v>
      </c>
      <c r="J10" s="2">
        <v>327.67142522460102</v>
      </c>
      <c r="K10" s="1">
        <v>0.44607329842931898</v>
      </c>
      <c r="N10" s="47">
        <f t="shared" ref="N10:N18" si="0">D10</f>
        <v>326.60847227310597</v>
      </c>
      <c r="O10" s="48">
        <f t="shared" ref="O10:O18" si="1">1/(E10*0.000001)</f>
        <v>196009.91624700505</v>
      </c>
      <c r="P10" s="47">
        <f t="shared" ref="P10:P18" si="2">F10</f>
        <v>326.64946633022902</v>
      </c>
      <c r="Q10" s="54">
        <f t="shared" ref="Q10:Q18" si="3">G10*0.000001</f>
        <v>-1.5129737432505798E-4</v>
      </c>
      <c r="R10" s="47">
        <f t="shared" ref="R10:U18" si="4">H10</f>
        <v>327.96652534413801</v>
      </c>
      <c r="S10" s="48">
        <f t="shared" si="4"/>
        <v>3.3538720583894501</v>
      </c>
      <c r="T10" s="47">
        <f t="shared" si="4"/>
        <v>327.67142522460102</v>
      </c>
      <c r="U10" s="48">
        <f t="shared" si="4"/>
        <v>0.44607329842931898</v>
      </c>
      <c r="V10" s="35">
        <f t="shared" ref="V10:V18" si="5">((O10*(Q10)^2)/S10)*T10</f>
        <v>0.43836200454435925</v>
      </c>
      <c r="W10" s="35"/>
      <c r="X10" s="35">
        <f t="shared" ref="X10:X18" si="6">U10-V10</f>
        <v>7.7112938849597246E-3</v>
      </c>
    </row>
    <row r="11" spans="1:24" x14ac:dyDescent="0.6">
      <c r="B11" s="2"/>
      <c r="C11" s="1"/>
      <c r="D11" s="2">
        <v>377.181242732388</v>
      </c>
      <c r="E11" s="1">
        <v>5.6621530385812804</v>
      </c>
      <c r="F11" s="2">
        <v>377.31011967272701</v>
      </c>
      <c r="G11" s="1">
        <v>-163.80858920377301</v>
      </c>
      <c r="H11" s="2">
        <v>378.72579851700698</v>
      </c>
      <c r="I11" s="1">
        <v>3.2047566658616602</v>
      </c>
      <c r="J11" s="2">
        <v>378.29200704870902</v>
      </c>
      <c r="K11" s="1">
        <v>0.56753926701570601</v>
      </c>
      <c r="N11" s="47">
        <f t="shared" si="0"/>
        <v>377.181242732388</v>
      </c>
      <c r="O11" s="48">
        <f t="shared" si="1"/>
        <v>176611.26309834991</v>
      </c>
      <c r="P11" s="47">
        <f t="shared" si="2"/>
        <v>377.31011967272701</v>
      </c>
      <c r="Q11" s="54">
        <f t="shared" si="3"/>
        <v>-1.63808589203773E-4</v>
      </c>
      <c r="R11" s="47">
        <f t="shared" si="4"/>
        <v>378.72579851700698</v>
      </c>
      <c r="S11" s="48">
        <f t="shared" si="4"/>
        <v>3.2047566658616602</v>
      </c>
      <c r="T11" s="47">
        <f t="shared" si="4"/>
        <v>378.29200704870902</v>
      </c>
      <c r="U11" s="48">
        <f t="shared" si="4"/>
        <v>0.56753926701570601</v>
      </c>
      <c r="V11" s="35">
        <f t="shared" si="5"/>
        <v>0.55940177768523558</v>
      </c>
      <c r="W11" s="35"/>
      <c r="X11" s="35">
        <f t="shared" si="6"/>
        <v>8.1374893304704266E-3</v>
      </c>
    </row>
    <row r="12" spans="1:24" x14ac:dyDescent="0.6">
      <c r="B12" s="2"/>
      <c r="C12" s="1"/>
      <c r="D12" s="2">
        <v>428.71833098278302</v>
      </c>
      <c r="E12" s="1">
        <v>6.2225478819929796</v>
      </c>
      <c r="F12" s="2">
        <v>428.45324502037499</v>
      </c>
      <c r="G12" s="1">
        <v>-177.86426089987799</v>
      </c>
      <c r="H12" s="2">
        <v>429.96974982334598</v>
      </c>
      <c r="I12" s="1">
        <v>3.0672131734063202</v>
      </c>
      <c r="J12" s="2">
        <v>429.894900890256</v>
      </c>
      <c r="K12" s="1">
        <v>0.72041884816753898</v>
      </c>
      <c r="N12" s="47">
        <f t="shared" si="0"/>
        <v>428.71833098278302</v>
      </c>
      <c r="O12" s="48">
        <f t="shared" si="1"/>
        <v>160705.87466170153</v>
      </c>
      <c r="P12" s="47">
        <f t="shared" si="2"/>
        <v>428.45324502037499</v>
      </c>
      <c r="Q12" s="54">
        <f t="shared" si="3"/>
        <v>-1.7786426089987797E-4</v>
      </c>
      <c r="R12" s="47">
        <f t="shared" si="4"/>
        <v>429.96974982334598</v>
      </c>
      <c r="S12" s="48">
        <f t="shared" si="4"/>
        <v>3.0672131734063202</v>
      </c>
      <c r="T12" s="47">
        <f t="shared" si="4"/>
        <v>429.894900890256</v>
      </c>
      <c r="U12" s="48">
        <f t="shared" si="4"/>
        <v>0.72041884816753898</v>
      </c>
      <c r="V12" s="35">
        <f t="shared" si="5"/>
        <v>0.71256989472682186</v>
      </c>
      <c r="W12" s="35"/>
      <c r="X12" s="35">
        <f t="shared" si="6"/>
        <v>7.8489534407171213E-3</v>
      </c>
    </row>
    <row r="13" spans="1:24" x14ac:dyDescent="0.6">
      <c r="B13" s="2"/>
      <c r="C13" s="1"/>
      <c r="D13" s="2">
        <v>478.806491929505</v>
      </c>
      <c r="E13" s="1">
        <v>6.8083188644821</v>
      </c>
      <c r="F13" s="2">
        <v>479.10898075466702</v>
      </c>
      <c r="G13" s="1">
        <v>-188.83085504093</v>
      </c>
      <c r="H13" s="2">
        <v>478.31345873471599</v>
      </c>
      <c r="I13" s="1">
        <v>2.94116331696496</v>
      </c>
      <c r="J13" s="2">
        <v>480.52121233727797</v>
      </c>
      <c r="K13" s="1">
        <v>0.860732984293193</v>
      </c>
      <c r="N13" s="47">
        <f t="shared" si="0"/>
        <v>478.806491929505</v>
      </c>
      <c r="O13" s="48">
        <f t="shared" si="1"/>
        <v>146879.1371122229</v>
      </c>
      <c r="P13" s="47">
        <f t="shared" si="2"/>
        <v>479.10898075466702</v>
      </c>
      <c r="Q13" s="54">
        <f t="shared" si="3"/>
        <v>-1.8883085504093001E-4</v>
      </c>
      <c r="R13" s="47">
        <f t="shared" si="4"/>
        <v>478.31345873471599</v>
      </c>
      <c r="S13" s="48">
        <f t="shared" si="4"/>
        <v>2.94116331696496</v>
      </c>
      <c r="T13" s="47">
        <f t="shared" si="4"/>
        <v>480.52121233727797</v>
      </c>
      <c r="U13" s="48">
        <f t="shared" si="4"/>
        <v>0.860732984293193</v>
      </c>
      <c r="V13" s="35">
        <f t="shared" si="5"/>
        <v>0.85565650274259819</v>
      </c>
      <c r="W13" s="35"/>
      <c r="X13" s="35">
        <f t="shared" si="6"/>
        <v>5.0764815505948135E-3</v>
      </c>
    </row>
    <row r="14" spans="1:24" x14ac:dyDescent="0.6">
      <c r="B14" s="2"/>
      <c r="C14" s="1"/>
      <c r="D14" s="2">
        <v>528.89342756772498</v>
      </c>
      <c r="E14" s="1">
        <v>7.4067962961374603</v>
      </c>
      <c r="F14" s="2">
        <v>529.28115168198497</v>
      </c>
      <c r="G14" s="1">
        <v>-197.90974331177901</v>
      </c>
      <c r="H14" s="2">
        <v>528.59588017996202</v>
      </c>
      <c r="I14" s="1">
        <v>2.8614010608134102</v>
      </c>
      <c r="J14" s="2">
        <v>530.65859596227097</v>
      </c>
      <c r="K14" s="1">
        <v>0.99267015706806205</v>
      </c>
      <c r="N14" s="47">
        <f t="shared" si="0"/>
        <v>528.89342756772498</v>
      </c>
      <c r="O14" s="48">
        <f t="shared" si="1"/>
        <v>135011.13842181483</v>
      </c>
      <c r="P14" s="47">
        <f t="shared" si="2"/>
        <v>529.28115168198497</v>
      </c>
      <c r="Q14" s="54">
        <f t="shared" si="3"/>
        <v>-1.9790974331177901E-4</v>
      </c>
      <c r="R14" s="47">
        <f t="shared" si="4"/>
        <v>528.59588017996202</v>
      </c>
      <c r="S14" s="48">
        <f t="shared" si="4"/>
        <v>2.8614010608134102</v>
      </c>
      <c r="T14" s="47">
        <f t="shared" si="4"/>
        <v>530.65859596227097</v>
      </c>
      <c r="U14" s="48">
        <f t="shared" si="4"/>
        <v>0.99267015706806205</v>
      </c>
      <c r="V14" s="35">
        <f t="shared" si="5"/>
        <v>0.98070958544763664</v>
      </c>
      <c r="W14" s="35"/>
      <c r="X14" s="35">
        <f t="shared" si="6"/>
        <v>1.1960571620425409E-2</v>
      </c>
    </row>
    <row r="15" spans="1:24" x14ac:dyDescent="0.6">
      <c r="B15" s="2"/>
      <c r="C15" s="1"/>
      <c r="D15" s="2">
        <v>579.46007148449803</v>
      </c>
      <c r="E15" s="1">
        <v>8.0306988792103091</v>
      </c>
      <c r="F15" s="2">
        <v>579.92978420442296</v>
      </c>
      <c r="G15" s="1">
        <v>-206.64521860954</v>
      </c>
      <c r="H15" s="2">
        <v>578.87830162520902</v>
      </c>
      <c r="I15" s="1">
        <v>2.7816388046618501</v>
      </c>
      <c r="J15" s="2">
        <v>580.79470633772598</v>
      </c>
      <c r="K15" s="1">
        <v>1.1204188481675299</v>
      </c>
      <c r="N15" s="47">
        <f t="shared" si="0"/>
        <v>579.46007148449803</v>
      </c>
      <c r="O15" s="48">
        <f t="shared" si="1"/>
        <v>124522.1636424169</v>
      </c>
      <c r="P15" s="47">
        <f t="shared" si="2"/>
        <v>579.92978420442296</v>
      </c>
      <c r="Q15" s="54">
        <f t="shared" si="3"/>
        <v>-2.0664521860953999E-4</v>
      </c>
      <c r="R15" s="47">
        <f t="shared" si="4"/>
        <v>578.87830162520902</v>
      </c>
      <c r="S15" s="48">
        <f t="shared" si="4"/>
        <v>2.7816388046618501</v>
      </c>
      <c r="T15" s="47">
        <f t="shared" si="4"/>
        <v>580.79470633772598</v>
      </c>
      <c r="U15" s="48">
        <f t="shared" si="4"/>
        <v>1.1204188481675299</v>
      </c>
      <c r="V15" s="35">
        <f t="shared" si="5"/>
        <v>1.1102461943098134</v>
      </c>
      <c r="W15" s="35"/>
      <c r="X15" s="35">
        <f t="shared" si="6"/>
        <v>1.0172653857716485E-2</v>
      </c>
    </row>
    <row r="16" spans="1:24" x14ac:dyDescent="0.6">
      <c r="B16" s="2"/>
      <c r="C16" s="1"/>
      <c r="D16" s="2">
        <v>629.05872168465203</v>
      </c>
      <c r="E16" s="1">
        <v>8.6926963036118394</v>
      </c>
      <c r="F16" s="2">
        <v>630.09594472171204</v>
      </c>
      <c r="G16" s="1">
        <v>-213.836237089912</v>
      </c>
      <c r="H16" s="2">
        <v>628.19695709340704</v>
      </c>
      <c r="I16" s="1">
        <v>2.7365363458287399</v>
      </c>
      <c r="J16" s="2">
        <v>630.92190396642695</v>
      </c>
      <c r="K16" s="1">
        <v>1.21884816753926</v>
      </c>
      <c r="N16" s="47">
        <f t="shared" si="0"/>
        <v>629.05872168465203</v>
      </c>
      <c r="O16" s="48">
        <f t="shared" si="1"/>
        <v>115039.10467739419</v>
      </c>
      <c r="P16" s="47">
        <f t="shared" si="2"/>
        <v>630.09594472171204</v>
      </c>
      <c r="Q16" s="54">
        <f t="shared" si="3"/>
        <v>-2.1383623708991198E-4</v>
      </c>
      <c r="R16" s="47">
        <f t="shared" si="4"/>
        <v>628.19695709340704</v>
      </c>
      <c r="S16" s="48">
        <f t="shared" si="4"/>
        <v>2.7365363458287399</v>
      </c>
      <c r="T16" s="47">
        <f t="shared" si="4"/>
        <v>630.92190396642695</v>
      </c>
      <c r="U16" s="48">
        <f t="shared" si="4"/>
        <v>1.21884816753926</v>
      </c>
      <c r="V16" s="35">
        <f t="shared" si="5"/>
        <v>1.2127812794049262</v>
      </c>
      <c r="W16" s="35"/>
      <c r="X16" s="35">
        <f t="shared" si="6"/>
        <v>6.0668881343337588E-3</v>
      </c>
    </row>
    <row r="17" spans="2:24" x14ac:dyDescent="0.6">
      <c r="B17" s="2"/>
      <c r="C17" s="1"/>
      <c r="D17" s="2">
        <v>678.65982250181003</v>
      </c>
      <c r="E17" s="1">
        <v>9.32928082968089</v>
      </c>
      <c r="F17" s="2">
        <v>680.26155883808894</v>
      </c>
      <c r="G17" s="1">
        <v>-220.855631043877</v>
      </c>
      <c r="H17" s="2">
        <v>678.97076501999095</v>
      </c>
      <c r="I17" s="1">
        <v>2.7377103067056598</v>
      </c>
      <c r="J17" s="2">
        <v>681.04591847128495</v>
      </c>
      <c r="K17" s="1">
        <v>1.30680628272251</v>
      </c>
      <c r="N17" s="47">
        <f t="shared" si="0"/>
        <v>678.65982250181003</v>
      </c>
      <c r="O17" s="48">
        <f t="shared" si="1"/>
        <v>107189.39843878675</v>
      </c>
      <c r="P17" s="47">
        <f t="shared" si="2"/>
        <v>680.26155883808894</v>
      </c>
      <c r="Q17" s="54">
        <f t="shared" si="3"/>
        <v>-2.2085563104387698E-4</v>
      </c>
      <c r="R17" s="47">
        <f t="shared" si="4"/>
        <v>678.97076501999095</v>
      </c>
      <c r="S17" s="48">
        <f t="shared" si="4"/>
        <v>2.7377103067056598</v>
      </c>
      <c r="T17" s="47">
        <f t="shared" si="4"/>
        <v>681.04591847128495</v>
      </c>
      <c r="U17" s="48">
        <f t="shared" si="4"/>
        <v>1.30680628272251</v>
      </c>
      <c r="V17" s="35">
        <f t="shared" si="5"/>
        <v>1.3006417502265788</v>
      </c>
      <c r="W17" s="35"/>
      <c r="X17" s="35">
        <f t="shared" si="6"/>
        <v>6.1645324959311854E-3</v>
      </c>
    </row>
    <row r="18" spans="2:24" x14ac:dyDescent="0.6">
      <c r="B18" s="2"/>
      <c r="C18" s="1"/>
      <c r="D18" s="2">
        <v>728.73695567201401</v>
      </c>
      <c r="E18" s="1">
        <v>10.029409854666101</v>
      </c>
      <c r="F18" s="2">
        <v>730.42553375172997</v>
      </c>
      <c r="G18" s="1">
        <v>-227.36015141862001</v>
      </c>
      <c r="H18" s="2">
        <v>729.26772121895101</v>
      </c>
      <c r="I18" s="1">
        <v>2.8082374039588198</v>
      </c>
      <c r="J18" s="2">
        <v>730.67081915782103</v>
      </c>
      <c r="K18" s="1">
        <v>1.3528795811518299</v>
      </c>
      <c r="N18" s="47">
        <f t="shared" si="0"/>
        <v>728.73695567201401</v>
      </c>
      <c r="O18" s="48">
        <f t="shared" si="1"/>
        <v>99706.763856575097</v>
      </c>
      <c r="P18" s="47">
        <f t="shared" si="2"/>
        <v>730.42553375172997</v>
      </c>
      <c r="Q18" s="54">
        <f t="shared" si="3"/>
        <v>-2.2736015141861998E-4</v>
      </c>
      <c r="R18" s="47">
        <f t="shared" si="4"/>
        <v>729.26772121895101</v>
      </c>
      <c r="S18" s="48">
        <f t="shared" si="4"/>
        <v>2.8082374039588198</v>
      </c>
      <c r="T18" s="47">
        <f t="shared" si="4"/>
        <v>730.67081915782103</v>
      </c>
      <c r="U18" s="74">
        <f t="shared" si="4"/>
        <v>1.3528795811518299</v>
      </c>
      <c r="V18" s="75">
        <f t="shared" si="5"/>
        <v>1.3410385550560582</v>
      </c>
      <c r="W18" s="35"/>
      <c r="X18" s="35">
        <f t="shared" si="6"/>
        <v>1.1841026095771756E-2</v>
      </c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302.58053795418999</v>
      </c>
      <c r="C9" s="1">
        <v>2010.11627082941</v>
      </c>
      <c r="D9" s="2"/>
      <c r="E9" s="1"/>
      <c r="F9" s="2">
        <v>303.50535540408902</v>
      </c>
      <c r="G9" s="1">
        <v>61.209954977971002</v>
      </c>
      <c r="H9" s="2">
        <v>303.41685649202702</v>
      </c>
      <c r="I9" s="1">
        <v>2.4518779342722898</v>
      </c>
      <c r="J9" s="2">
        <v>302.770416652839</v>
      </c>
      <c r="K9" s="1">
        <v>8.9746993263583E-2</v>
      </c>
      <c r="N9" s="47">
        <f>B9</f>
        <v>302.58053795418999</v>
      </c>
      <c r="O9" s="48">
        <f>C9*100</f>
        <v>201011.62708294101</v>
      </c>
      <c r="P9" s="47">
        <f>F9</f>
        <v>303.50535540408902</v>
      </c>
      <c r="Q9" s="54">
        <f>G9*0.000001</f>
        <v>6.1209954977970999E-5</v>
      </c>
      <c r="R9" s="47">
        <f>H9</f>
        <v>303.41685649202702</v>
      </c>
      <c r="S9" s="48">
        <f>I9</f>
        <v>2.4518779342722898</v>
      </c>
      <c r="T9" s="47">
        <f>J9</f>
        <v>302.770416652839</v>
      </c>
      <c r="U9" s="48">
        <f>K9</f>
        <v>8.9746993263583E-2</v>
      </c>
      <c r="V9" s="35">
        <f>((O9*(Q9)^2)/S9)*T9</f>
        <v>9.2999345549772461E-2</v>
      </c>
      <c r="W9" s="35"/>
      <c r="X9" s="35">
        <f>U9-V9</f>
        <v>-3.252352286189461E-3</v>
      </c>
      <c r="Y9" s="66">
        <f t="shared" ref="Y9:Y21" si="0">U9/V9-1</f>
        <v>-3.4971776058884574E-2</v>
      </c>
    </row>
    <row r="10" spans="1:25" x14ac:dyDescent="0.6">
      <c r="B10" s="2">
        <v>322.27180200236</v>
      </c>
      <c r="C10" s="1">
        <v>2009.1815589283899</v>
      </c>
      <c r="D10" s="2"/>
      <c r="E10" s="1"/>
      <c r="F10" s="2">
        <v>323.95326192794499</v>
      </c>
      <c r="G10" s="1">
        <v>62.1170837872492</v>
      </c>
      <c r="H10" s="2">
        <v>322.20956719817701</v>
      </c>
      <c r="I10" s="1">
        <v>2.4600938967136101</v>
      </c>
      <c r="J10" s="2">
        <v>322.68527516912098</v>
      </c>
      <c r="K10" s="1">
        <v>9.81293524791058E-2</v>
      </c>
      <c r="N10" s="47">
        <f t="shared" ref="N10:N21" si="1">B10</f>
        <v>322.27180200236</v>
      </c>
      <c r="O10" s="48">
        <f t="shared" ref="O10:O21" si="2">C10*100</f>
        <v>200918.15589283899</v>
      </c>
      <c r="P10" s="47">
        <f t="shared" ref="P10:P21" si="3">F10</f>
        <v>323.95326192794499</v>
      </c>
      <c r="Q10" s="54">
        <f t="shared" ref="Q10:Q21" si="4">G10*0.000001</f>
        <v>6.2117083787249195E-5</v>
      </c>
      <c r="R10" s="47">
        <f t="shared" ref="R10:U21" si="5">H10</f>
        <v>322.20956719817701</v>
      </c>
      <c r="S10" s="48">
        <f t="shared" si="5"/>
        <v>2.4600938967136101</v>
      </c>
      <c r="T10" s="47">
        <f t="shared" si="5"/>
        <v>322.68527516912098</v>
      </c>
      <c r="U10" s="48">
        <f t="shared" si="5"/>
        <v>9.81293524791058E-2</v>
      </c>
      <c r="V10" s="35">
        <f t="shared" ref="V10:V21" si="6">((O10*(Q10)^2)/S10)*T10</f>
        <v>0.10168777980301953</v>
      </c>
      <c r="W10" s="35"/>
      <c r="X10" s="35">
        <f t="shared" ref="X10:X21" si="7">U10-V10</f>
        <v>-3.5584273239137321E-3</v>
      </c>
      <c r="Y10" s="66">
        <f t="shared" si="0"/>
        <v>-3.49936573579126E-2</v>
      </c>
    </row>
    <row r="11" spans="1:25" x14ac:dyDescent="0.6">
      <c r="B11" s="2">
        <v>372.66560284641099</v>
      </c>
      <c r="C11" s="1">
        <v>1959.3210936984501</v>
      </c>
      <c r="D11" s="2"/>
      <c r="E11" s="1"/>
      <c r="F11" s="2">
        <v>373.02823758519901</v>
      </c>
      <c r="G11" s="1">
        <v>65.469935503774295</v>
      </c>
      <c r="H11" s="2">
        <v>372.89293849658299</v>
      </c>
      <c r="I11" s="1">
        <v>2.4272300469483499</v>
      </c>
      <c r="J11" s="2">
        <v>371.29556325642397</v>
      </c>
      <c r="K11" s="1">
        <v>0.125038517514209</v>
      </c>
      <c r="N11" s="47">
        <f t="shared" si="1"/>
        <v>372.66560284641099</v>
      </c>
      <c r="O11" s="48">
        <f t="shared" si="2"/>
        <v>195932.10936984501</v>
      </c>
      <c r="P11" s="47">
        <f t="shared" si="3"/>
        <v>373.02823758519901</v>
      </c>
      <c r="Q11" s="54">
        <f t="shared" si="4"/>
        <v>6.5469935503774293E-5</v>
      </c>
      <c r="R11" s="47">
        <f t="shared" si="5"/>
        <v>372.89293849658299</v>
      </c>
      <c r="S11" s="48">
        <f t="shared" si="5"/>
        <v>2.4272300469483499</v>
      </c>
      <c r="T11" s="47">
        <f t="shared" si="5"/>
        <v>371.29556325642397</v>
      </c>
      <c r="U11" s="48">
        <f t="shared" si="5"/>
        <v>0.125038517514209</v>
      </c>
      <c r="V11" s="35">
        <f t="shared" si="6"/>
        <v>0.12846897535340573</v>
      </c>
      <c r="W11" s="35"/>
      <c r="X11" s="35">
        <f t="shared" si="7"/>
        <v>-3.4304578391967377E-3</v>
      </c>
      <c r="Y11" s="66">
        <f t="shared" si="0"/>
        <v>-2.6702616952924862E-2</v>
      </c>
    </row>
    <row r="12" spans="1:25" x14ac:dyDescent="0.6">
      <c r="B12" s="2">
        <v>423.06380233470202</v>
      </c>
      <c r="C12" s="1">
        <v>1880.9794070138801</v>
      </c>
      <c r="D12" s="2"/>
      <c r="E12" s="1"/>
      <c r="F12" s="2">
        <v>423.27166504381597</v>
      </c>
      <c r="G12" s="1">
        <v>69.4403940150587</v>
      </c>
      <c r="H12" s="2">
        <v>422.43735763097902</v>
      </c>
      <c r="I12" s="1">
        <v>2.3450704225352101</v>
      </c>
      <c r="J12" s="2">
        <v>421.65513906600302</v>
      </c>
      <c r="K12" s="1">
        <v>0.162131950337294</v>
      </c>
      <c r="N12" s="47">
        <f t="shared" si="1"/>
        <v>423.06380233470202</v>
      </c>
      <c r="O12" s="48">
        <f t="shared" si="2"/>
        <v>188097.940701388</v>
      </c>
      <c r="P12" s="47">
        <f t="shared" si="3"/>
        <v>423.27166504381597</v>
      </c>
      <c r="Q12" s="54">
        <f t="shared" si="4"/>
        <v>6.9440394015058698E-5</v>
      </c>
      <c r="R12" s="47">
        <f t="shared" si="5"/>
        <v>422.43735763097902</v>
      </c>
      <c r="S12" s="48">
        <f t="shared" si="5"/>
        <v>2.3450704225352101</v>
      </c>
      <c r="T12" s="47">
        <f t="shared" si="5"/>
        <v>421.65513906600302</v>
      </c>
      <c r="U12" s="48">
        <f t="shared" si="5"/>
        <v>0.162131950337294</v>
      </c>
      <c r="V12" s="35">
        <f t="shared" si="6"/>
        <v>0.16308345456484008</v>
      </c>
      <c r="W12" s="35"/>
      <c r="X12" s="35">
        <f t="shared" si="7"/>
        <v>-9.5150422754608499E-4</v>
      </c>
      <c r="Y12" s="66">
        <f t="shared" si="0"/>
        <v>-5.8344620555470517E-3</v>
      </c>
    </row>
    <row r="13" spans="1:25" x14ac:dyDescent="0.6">
      <c r="B13" s="2">
        <v>471.73186842188801</v>
      </c>
      <c r="C13" s="1">
        <v>1755.2514924844199</v>
      </c>
      <c r="D13" s="2"/>
      <c r="E13" s="1"/>
      <c r="F13" s="2">
        <v>472.93086660175197</v>
      </c>
      <c r="G13" s="1">
        <v>75.886702594310094</v>
      </c>
      <c r="H13" s="2">
        <v>473.120728929385</v>
      </c>
      <c r="I13" s="1">
        <v>2.2382629107981198</v>
      </c>
      <c r="J13" s="2">
        <v>472.59069985730702</v>
      </c>
      <c r="K13" s="1">
        <v>0.211115324993007</v>
      </c>
      <c r="N13" s="47">
        <f t="shared" si="1"/>
        <v>471.73186842188801</v>
      </c>
      <c r="O13" s="48">
        <f t="shared" si="2"/>
        <v>175525.149248442</v>
      </c>
      <c r="P13" s="47">
        <f t="shared" si="3"/>
        <v>472.93086660175197</v>
      </c>
      <c r="Q13" s="54">
        <f t="shared" si="4"/>
        <v>7.5886702594310095E-5</v>
      </c>
      <c r="R13" s="47">
        <f t="shared" si="5"/>
        <v>473.120728929385</v>
      </c>
      <c r="S13" s="48">
        <f t="shared" si="5"/>
        <v>2.2382629107981198</v>
      </c>
      <c r="T13" s="47">
        <f t="shared" si="5"/>
        <v>472.59069985730702</v>
      </c>
      <c r="U13" s="48">
        <f t="shared" si="5"/>
        <v>0.211115324993007</v>
      </c>
      <c r="V13" s="35">
        <f t="shared" si="6"/>
        <v>0.21342475344835121</v>
      </c>
      <c r="W13" s="35"/>
      <c r="X13" s="35">
        <f t="shared" si="7"/>
        <v>-2.309428455344209E-3</v>
      </c>
      <c r="Y13" s="66">
        <f t="shared" si="0"/>
        <v>-1.0820808823860717E-2</v>
      </c>
    </row>
    <row r="14" spans="1:25" x14ac:dyDescent="0.6">
      <c r="B14" s="2">
        <v>522.138865198659</v>
      </c>
      <c r="C14" s="1">
        <v>1619.9473628905901</v>
      </c>
      <c r="D14" s="2"/>
      <c r="E14" s="1"/>
      <c r="F14" s="2">
        <v>523.75851996105098</v>
      </c>
      <c r="G14" s="1">
        <v>83.569429849508793</v>
      </c>
      <c r="H14" s="2">
        <v>522.66514806378098</v>
      </c>
      <c r="I14" s="1">
        <v>2.1643192488262901</v>
      </c>
      <c r="J14" s="2">
        <v>521.17823298236897</v>
      </c>
      <c r="K14" s="1">
        <v>0.26520908491867401</v>
      </c>
      <c r="N14" s="47">
        <f t="shared" si="1"/>
        <v>522.138865198659</v>
      </c>
      <c r="O14" s="48">
        <f t="shared" si="2"/>
        <v>161994.73628905902</v>
      </c>
      <c r="P14" s="47">
        <f t="shared" si="3"/>
        <v>523.75851996105098</v>
      </c>
      <c r="Q14" s="54">
        <f t="shared" si="4"/>
        <v>8.3569429849508783E-5</v>
      </c>
      <c r="R14" s="47">
        <f t="shared" si="5"/>
        <v>522.66514806378098</v>
      </c>
      <c r="S14" s="48">
        <f t="shared" si="5"/>
        <v>2.1643192488262901</v>
      </c>
      <c r="T14" s="47">
        <f t="shared" si="5"/>
        <v>521.17823298236897</v>
      </c>
      <c r="U14" s="48">
        <f t="shared" si="5"/>
        <v>0.26520908491867401</v>
      </c>
      <c r="V14" s="35">
        <f t="shared" si="6"/>
        <v>0.27243363730971792</v>
      </c>
      <c r="W14" s="35"/>
      <c r="X14" s="35">
        <f t="shared" si="7"/>
        <v>-7.2245523910439147E-3</v>
      </c>
      <c r="Y14" s="66">
        <f t="shared" si="0"/>
        <v>-2.6518577009749467E-2</v>
      </c>
    </row>
    <row r="15" spans="1:25" x14ac:dyDescent="0.6">
      <c r="B15" s="2">
        <v>573.13234787411</v>
      </c>
      <c r="C15" s="1">
        <v>1437.1470393458701</v>
      </c>
      <c r="D15" s="2"/>
      <c r="E15" s="1"/>
      <c r="F15" s="2">
        <v>572.83349561830505</v>
      </c>
      <c r="G15" s="1">
        <v>93.110400377915099</v>
      </c>
      <c r="H15" s="2">
        <v>572.77904328018201</v>
      </c>
      <c r="I15" s="1">
        <v>2.0985915492957701</v>
      </c>
      <c r="J15" s="2">
        <v>570.92769136686195</v>
      </c>
      <c r="K15" s="1">
        <v>0.33118946824497603</v>
      </c>
      <c r="N15" s="47">
        <f t="shared" si="1"/>
        <v>573.13234787411</v>
      </c>
      <c r="O15" s="48">
        <f t="shared" si="2"/>
        <v>143714.70393458701</v>
      </c>
      <c r="P15" s="47">
        <f t="shared" si="3"/>
        <v>572.83349561830505</v>
      </c>
      <c r="Q15" s="54">
        <f t="shared" si="4"/>
        <v>9.3110400377915088E-5</v>
      </c>
      <c r="R15" s="47">
        <f t="shared" si="5"/>
        <v>572.77904328018201</v>
      </c>
      <c r="S15" s="48">
        <f t="shared" si="5"/>
        <v>2.0985915492957701</v>
      </c>
      <c r="T15" s="47">
        <f t="shared" si="5"/>
        <v>570.92769136686195</v>
      </c>
      <c r="U15" s="48">
        <f t="shared" si="5"/>
        <v>0.33118946824497603</v>
      </c>
      <c r="V15" s="35">
        <f t="shared" si="6"/>
        <v>0.33896181850351864</v>
      </c>
      <c r="W15" s="35"/>
      <c r="X15" s="35">
        <f t="shared" si="7"/>
        <v>-7.7723502585426152E-3</v>
      </c>
      <c r="Y15" s="66">
        <f t="shared" si="0"/>
        <v>-2.2929869484583087E-2</v>
      </c>
    </row>
    <row r="16" spans="1:25" x14ac:dyDescent="0.6">
      <c r="B16" s="2">
        <v>622.96458847017504</v>
      </c>
      <c r="C16" s="1">
        <v>1273.3891798238999</v>
      </c>
      <c r="D16" s="2"/>
      <c r="E16" s="1"/>
      <c r="F16" s="2">
        <v>622.49269717624099</v>
      </c>
      <c r="G16" s="1">
        <v>102.34136242251201</v>
      </c>
      <c r="H16" s="2">
        <v>622.32346241457799</v>
      </c>
      <c r="I16" s="1">
        <v>2.02464788732394</v>
      </c>
      <c r="J16" s="2">
        <v>620.66435008509404</v>
      </c>
      <c r="K16" s="1">
        <v>0.412461186197218</v>
      </c>
      <c r="N16" s="47">
        <f t="shared" si="1"/>
        <v>622.96458847017504</v>
      </c>
      <c r="O16" s="48">
        <f t="shared" si="2"/>
        <v>127338.91798238999</v>
      </c>
      <c r="P16" s="47">
        <f t="shared" si="3"/>
        <v>622.49269717624099</v>
      </c>
      <c r="Q16" s="54">
        <f t="shared" si="4"/>
        <v>1.0234136242251201E-4</v>
      </c>
      <c r="R16" s="47">
        <f t="shared" si="5"/>
        <v>622.32346241457799</v>
      </c>
      <c r="S16" s="48">
        <f t="shared" si="5"/>
        <v>2.02464788732394</v>
      </c>
      <c r="T16" s="47">
        <f t="shared" si="5"/>
        <v>620.66435008509404</v>
      </c>
      <c r="U16" s="48">
        <f t="shared" si="5"/>
        <v>0.412461186197218</v>
      </c>
      <c r="V16" s="35">
        <f t="shared" si="6"/>
        <v>0.40885643739978389</v>
      </c>
      <c r="W16" s="35"/>
      <c r="X16" s="35">
        <f t="shared" si="7"/>
        <v>3.6047487974341097E-3</v>
      </c>
      <c r="Y16" s="66">
        <f t="shared" si="0"/>
        <v>8.8166614676763455E-3</v>
      </c>
    </row>
    <row r="17" spans="2:25" x14ac:dyDescent="0.6">
      <c r="B17" s="2">
        <v>673.37305146169297</v>
      </c>
      <c r="C17" s="1">
        <v>1128.5913097451901</v>
      </c>
      <c r="D17" s="2"/>
      <c r="E17" s="1"/>
      <c r="F17" s="2">
        <v>672.73612463485802</v>
      </c>
      <c r="G17" s="1">
        <v>113.737563508054</v>
      </c>
      <c r="H17" s="2">
        <v>673.00683371298396</v>
      </c>
      <c r="I17" s="1">
        <v>1.9507042253521101</v>
      </c>
      <c r="J17" s="2">
        <v>672.14745215532105</v>
      </c>
      <c r="K17" s="1">
        <v>0.50731524629876301</v>
      </c>
      <c r="N17" s="47">
        <f t="shared" si="1"/>
        <v>673.37305146169297</v>
      </c>
      <c r="O17" s="48">
        <f t="shared" si="2"/>
        <v>112859.13097451901</v>
      </c>
      <c r="P17" s="47">
        <f t="shared" si="3"/>
        <v>672.73612463485802</v>
      </c>
      <c r="Q17" s="54">
        <f t="shared" si="4"/>
        <v>1.1373756350805399E-4</v>
      </c>
      <c r="R17" s="47">
        <f t="shared" si="5"/>
        <v>673.00683371298396</v>
      </c>
      <c r="S17" s="48">
        <f t="shared" si="5"/>
        <v>1.9507042253521101</v>
      </c>
      <c r="T17" s="47">
        <f t="shared" si="5"/>
        <v>672.14745215532105</v>
      </c>
      <c r="U17" s="48">
        <f t="shared" si="5"/>
        <v>0.50731524629876301</v>
      </c>
      <c r="V17" s="35">
        <f t="shared" si="6"/>
        <v>0.50305755416182751</v>
      </c>
      <c r="W17" s="35"/>
      <c r="X17" s="35">
        <f t="shared" si="7"/>
        <v>4.2576921369354981E-3</v>
      </c>
      <c r="Y17" s="66">
        <f t="shared" si="0"/>
        <v>8.4636282701875398E-3</v>
      </c>
    </row>
    <row r="18" spans="2:25" x14ac:dyDescent="0.6">
      <c r="B18" s="2">
        <v>723.20235962826496</v>
      </c>
      <c r="C18" s="1">
        <v>983.820931192986</v>
      </c>
      <c r="D18" s="2"/>
      <c r="E18" s="1"/>
      <c r="F18" s="2">
        <v>723.56377799415702</v>
      </c>
      <c r="G18" s="1">
        <v>126.989597693946</v>
      </c>
      <c r="H18" s="2">
        <v>721.981776765375</v>
      </c>
      <c r="I18" s="1">
        <v>1.8685446009389599</v>
      </c>
      <c r="J18" s="2">
        <v>721.27541563360705</v>
      </c>
      <c r="K18" s="1">
        <v>0.61577487757356197</v>
      </c>
      <c r="N18" s="47">
        <f t="shared" si="1"/>
        <v>723.20235962826496</v>
      </c>
      <c r="O18" s="48">
        <f t="shared" si="2"/>
        <v>98382.093119298603</v>
      </c>
      <c r="P18" s="47">
        <f t="shared" si="3"/>
        <v>723.56377799415702</v>
      </c>
      <c r="Q18" s="54">
        <f t="shared" si="4"/>
        <v>1.26989597693946E-4</v>
      </c>
      <c r="R18" s="47">
        <f t="shared" si="5"/>
        <v>721.981776765375</v>
      </c>
      <c r="S18" s="48">
        <f t="shared" si="5"/>
        <v>1.8685446009389599</v>
      </c>
      <c r="T18" s="47">
        <f t="shared" si="5"/>
        <v>721.27541563360705</v>
      </c>
      <c r="U18" s="48">
        <f t="shared" si="5"/>
        <v>0.61577487757356197</v>
      </c>
      <c r="V18" s="35">
        <f t="shared" si="6"/>
        <v>0.61242091477216587</v>
      </c>
      <c r="W18" s="35"/>
      <c r="X18" s="35">
        <f t="shared" si="7"/>
        <v>3.3539628013961043E-3</v>
      </c>
      <c r="Y18" s="66">
        <f t="shared" si="0"/>
        <v>5.4765647620702573E-3</v>
      </c>
    </row>
    <row r="19" spans="2:25" x14ac:dyDescent="0.6">
      <c r="B19" s="2">
        <v>773.02726915059702</v>
      </c>
      <c r="C19" s="1">
        <v>867.53177409540797</v>
      </c>
      <c r="D19" s="2"/>
      <c r="E19" s="1"/>
      <c r="F19" s="2">
        <v>773.22297955209297</v>
      </c>
      <c r="G19" s="1">
        <v>141.789866669237</v>
      </c>
      <c r="H19" s="2">
        <v>771.52619589977201</v>
      </c>
      <c r="I19" s="1">
        <v>1.7699530516431901</v>
      </c>
      <c r="J19" s="2">
        <v>770.96656442735696</v>
      </c>
      <c r="K19" s="1">
        <v>0.75141578530693098</v>
      </c>
      <c r="N19" s="47">
        <f t="shared" si="1"/>
        <v>773.02726915059702</v>
      </c>
      <c r="O19" s="48">
        <f t="shared" si="2"/>
        <v>86753.177409540804</v>
      </c>
      <c r="P19" s="47">
        <f t="shared" si="3"/>
        <v>773.22297955209297</v>
      </c>
      <c r="Q19" s="54">
        <f t="shared" si="4"/>
        <v>1.4178986666923699E-4</v>
      </c>
      <c r="R19" s="47">
        <f t="shared" si="5"/>
        <v>771.52619589977201</v>
      </c>
      <c r="S19" s="48">
        <f t="shared" si="5"/>
        <v>1.7699530516431901</v>
      </c>
      <c r="T19" s="47">
        <f t="shared" si="5"/>
        <v>770.96656442735696</v>
      </c>
      <c r="U19" s="48">
        <f t="shared" si="5"/>
        <v>0.75141578530693098</v>
      </c>
      <c r="V19" s="35">
        <f t="shared" si="6"/>
        <v>0.75971303054972006</v>
      </c>
      <c r="W19" s="35"/>
      <c r="X19" s="35">
        <f t="shared" si="7"/>
        <v>-8.2972452427890753E-3</v>
      </c>
      <c r="Y19" s="66">
        <f t="shared" si="0"/>
        <v>-1.0921551834888632E-2</v>
      </c>
    </row>
    <row r="20" spans="2:25" x14ac:dyDescent="0.6">
      <c r="B20" s="2">
        <v>823.43719835686102</v>
      </c>
      <c r="C20" s="1">
        <v>713.24016353182003</v>
      </c>
      <c r="D20" s="2"/>
      <c r="E20" s="1"/>
      <c r="F20" s="2">
        <v>822.88218111002902</v>
      </c>
      <c r="G20" s="1">
        <v>157.51835346631</v>
      </c>
      <c r="H20" s="2">
        <v>822.20956719817696</v>
      </c>
      <c r="I20" s="1">
        <v>1.67957746478873</v>
      </c>
      <c r="J20" s="2">
        <v>821.791194777736</v>
      </c>
      <c r="K20" s="1">
        <v>0.93292406005413697</v>
      </c>
      <c r="N20" s="47">
        <f t="shared" si="1"/>
        <v>823.43719835686102</v>
      </c>
      <c r="O20" s="48">
        <f t="shared" si="2"/>
        <v>71324.016353182</v>
      </c>
      <c r="P20" s="47">
        <f t="shared" si="3"/>
        <v>822.88218111002902</v>
      </c>
      <c r="Q20" s="54">
        <f t="shared" si="4"/>
        <v>1.5751835346631001E-4</v>
      </c>
      <c r="R20" s="47">
        <f t="shared" si="5"/>
        <v>822.20956719817696</v>
      </c>
      <c r="S20" s="48">
        <f t="shared" si="5"/>
        <v>1.67957746478873</v>
      </c>
      <c r="T20" s="47">
        <f t="shared" si="5"/>
        <v>821.791194777736</v>
      </c>
      <c r="U20" s="48">
        <f t="shared" si="5"/>
        <v>0.93292406005413697</v>
      </c>
      <c r="V20" s="35">
        <f t="shared" si="6"/>
        <v>0.86588369654270347</v>
      </c>
      <c r="W20" s="35"/>
      <c r="X20" s="35">
        <f t="shared" si="7"/>
        <v>6.7040363511433498E-2</v>
      </c>
      <c r="Y20" s="66">
        <f t="shared" si="0"/>
        <v>7.7424212719458652E-2</v>
      </c>
    </row>
    <row r="21" spans="2:25" x14ac:dyDescent="0.6">
      <c r="B21" s="2">
        <v>871.52024476011502</v>
      </c>
      <c r="C21" s="1">
        <v>625.51470246837403</v>
      </c>
      <c r="D21" s="2"/>
      <c r="E21" s="1"/>
      <c r="F21" s="2">
        <v>873.70983446932803</v>
      </c>
      <c r="G21" s="1">
        <v>175.102070820519</v>
      </c>
      <c r="H21" s="2">
        <v>871.18451025056902</v>
      </c>
      <c r="I21" s="1">
        <v>1.63849765258215</v>
      </c>
      <c r="J21" s="2">
        <v>870.82956059219703</v>
      </c>
      <c r="K21" s="1">
        <v>1.1484230337105199</v>
      </c>
      <c r="N21" s="47">
        <f t="shared" si="1"/>
        <v>871.52024476011502</v>
      </c>
      <c r="O21" s="48">
        <f t="shared" si="2"/>
        <v>62551.470246837402</v>
      </c>
      <c r="P21" s="47">
        <f t="shared" si="3"/>
        <v>873.70983446932803</v>
      </c>
      <c r="Q21" s="54">
        <f t="shared" si="4"/>
        <v>1.75102070820519E-4</v>
      </c>
      <c r="R21" s="47">
        <f t="shared" si="5"/>
        <v>871.18451025056902</v>
      </c>
      <c r="S21" s="48">
        <f t="shared" si="5"/>
        <v>1.63849765258215</v>
      </c>
      <c r="T21" s="47">
        <f t="shared" si="5"/>
        <v>870.82956059219703</v>
      </c>
      <c r="U21" s="48">
        <f t="shared" si="5"/>
        <v>1.1484230337105199</v>
      </c>
      <c r="V21" s="35">
        <f t="shared" si="6"/>
        <v>1.0193126779890707</v>
      </c>
      <c r="W21" s="35"/>
      <c r="X21" s="35">
        <f t="shared" si="7"/>
        <v>0.12911035572144924</v>
      </c>
      <c r="Y21" s="66">
        <f t="shared" si="0"/>
        <v>0.12666413212495486</v>
      </c>
    </row>
    <row r="22" spans="2:25" x14ac:dyDescent="0.6">
      <c r="B22" s="2">
        <v>903.36936148791403</v>
      </c>
      <c r="C22" s="1">
        <v>652.48388996547203</v>
      </c>
      <c r="D22" s="1"/>
      <c r="E22" s="1"/>
      <c r="F22" s="2">
        <v>904.08958130477095</v>
      </c>
      <c r="G22" s="1">
        <v>186.82816431594401</v>
      </c>
      <c r="H22" s="2">
        <v>901.93621867881495</v>
      </c>
      <c r="I22" s="1">
        <v>1.6877934272300401</v>
      </c>
      <c r="J22" s="2">
        <v>900.59589557368497</v>
      </c>
      <c r="K22" s="1">
        <v>1.28757484249299</v>
      </c>
      <c r="N22" s="47">
        <f t="shared" ref="N22" si="8">B22</f>
        <v>903.36936148791403</v>
      </c>
      <c r="O22" s="48">
        <f t="shared" ref="O22" si="9">C22*100</f>
        <v>65248.388996547204</v>
      </c>
      <c r="P22" s="47">
        <f t="shared" ref="P22" si="10">F22</f>
        <v>904.08958130477095</v>
      </c>
      <c r="Q22" s="54">
        <f t="shared" ref="Q22" si="11">G22*0.000001</f>
        <v>1.8682816431594401E-4</v>
      </c>
      <c r="R22" s="47">
        <f t="shared" ref="R22" si="12">H22</f>
        <v>901.93621867881495</v>
      </c>
      <c r="S22" s="48">
        <f t="shared" ref="S22" si="13">I22</f>
        <v>1.6877934272300401</v>
      </c>
      <c r="T22" s="47">
        <f t="shared" ref="T22" si="14">J22</f>
        <v>900.59589557368497</v>
      </c>
      <c r="U22" s="48">
        <f t="shared" ref="U22" si="15">K22</f>
        <v>1.28757484249299</v>
      </c>
      <c r="V22" s="35">
        <f t="shared" ref="V22" si="16">((O22*(Q22)^2)/S22)*T22</f>
        <v>1.2152486817802592</v>
      </c>
      <c r="W22" s="35"/>
      <c r="X22" s="35">
        <f t="shared" ref="X22" si="17">U22-V22</f>
        <v>7.2326160712730792E-2</v>
      </c>
      <c r="Y22" s="66">
        <f>U22/V22-1</f>
        <v>5.9515522869588944E-2</v>
      </c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304.96365914786901</v>
      </c>
      <c r="C9" s="1">
        <v>2.77857142857142</v>
      </c>
      <c r="D9" s="2"/>
      <c r="E9" s="1"/>
      <c r="F9" s="2">
        <v>299.10555955056901</v>
      </c>
      <c r="G9" s="1">
        <v>66.524415978205894</v>
      </c>
      <c r="H9" s="2">
        <v>300</v>
      </c>
      <c r="I9" s="1">
        <v>2.9137302551640301</v>
      </c>
      <c r="J9" s="2">
        <v>298.80715705765402</v>
      </c>
      <c r="K9" s="1">
        <v>0.12601843484547201</v>
      </c>
      <c r="N9" s="47">
        <f>B9</f>
        <v>304.96365914786901</v>
      </c>
      <c r="O9" s="48">
        <f>C9*100000</f>
        <v>277857.14285714203</v>
      </c>
      <c r="P9" s="47">
        <f>F9</f>
        <v>299.10555955056901</v>
      </c>
      <c r="Q9" s="54">
        <f>G9*0.000001</f>
        <v>6.652441597820589E-5</v>
      </c>
      <c r="R9" s="47">
        <f>H9</f>
        <v>300</v>
      </c>
      <c r="S9" s="48">
        <f>I9</f>
        <v>2.9137302551640301</v>
      </c>
      <c r="T9" s="47">
        <f>J9</f>
        <v>298.80715705765402</v>
      </c>
      <c r="U9" s="48">
        <f>K9</f>
        <v>0.12601843484547201</v>
      </c>
      <c r="V9" s="35">
        <f>((O9*(Q9)^2)/S9)*T9</f>
        <v>0.12610298261286948</v>
      </c>
      <c r="W9" s="35"/>
      <c r="X9" s="35">
        <f>U9-V9</f>
        <v>-8.4547767397469276E-5</v>
      </c>
      <c r="Y9" s="66">
        <f>U9/V9-1</f>
        <v>-6.7046604010179145E-4</v>
      </c>
    </row>
    <row r="10" spans="1:25" x14ac:dyDescent="0.6">
      <c r="B10" s="2">
        <v>325.06015037593897</v>
      </c>
      <c r="C10" s="1">
        <v>2.6285714285714201</v>
      </c>
      <c r="D10" s="2"/>
      <c r="E10" s="1"/>
      <c r="F10" s="2">
        <v>324.23901013807802</v>
      </c>
      <c r="G10" s="1">
        <v>70.903515270514802</v>
      </c>
      <c r="H10" s="2">
        <v>323.35329341317299</v>
      </c>
      <c r="I10" s="1">
        <v>2.8043742405832299</v>
      </c>
      <c r="J10" s="2">
        <v>321.17296222663998</v>
      </c>
      <c r="K10" s="1">
        <v>0.15538044460509601</v>
      </c>
      <c r="N10" s="47">
        <f t="shared" ref="N10:N21" si="0">B10</f>
        <v>325.06015037593897</v>
      </c>
      <c r="O10" s="48">
        <f t="shared" ref="O10:O21" si="1">C10*100000</f>
        <v>262857.14285714203</v>
      </c>
      <c r="P10" s="47">
        <f t="shared" ref="P10:P21" si="2">F10</f>
        <v>324.23901013807802</v>
      </c>
      <c r="Q10" s="54">
        <f t="shared" ref="Q10:Q21" si="3">G10*0.000001</f>
        <v>7.0903515270514796E-5</v>
      </c>
      <c r="R10" s="47">
        <f t="shared" ref="R10:U21" si="4">H10</f>
        <v>323.35329341317299</v>
      </c>
      <c r="S10" s="48">
        <f t="shared" si="4"/>
        <v>2.8043742405832299</v>
      </c>
      <c r="T10" s="47">
        <f t="shared" si="4"/>
        <v>321.17296222663998</v>
      </c>
      <c r="U10" s="48">
        <f t="shared" si="4"/>
        <v>0.15538044460509601</v>
      </c>
      <c r="V10" s="35">
        <f t="shared" ref="V10:V21" si="5">((O10*(Q10)^2)/S10)*T10</f>
        <v>0.15134160156487061</v>
      </c>
      <c r="W10" s="35"/>
      <c r="X10" s="35">
        <f t="shared" ref="X10:X21" si="6">U10-V10</f>
        <v>4.0388430402253928E-3</v>
      </c>
      <c r="Y10" s="66">
        <f t="shared" ref="Y10:Y22" si="7">U10/V10-1</f>
        <v>2.6686932069330593E-2</v>
      </c>
    </row>
    <row r="11" spans="1:25" x14ac:dyDescent="0.6">
      <c r="B11" s="2">
        <v>373.13283208019999</v>
      </c>
      <c r="C11" s="1">
        <v>2.2999999999999998</v>
      </c>
      <c r="D11" s="2"/>
      <c r="E11" s="1"/>
      <c r="F11" s="2">
        <v>372.72789846343898</v>
      </c>
      <c r="G11" s="1">
        <v>80.631868380678696</v>
      </c>
      <c r="H11" s="2">
        <v>373.65269461077798</v>
      </c>
      <c r="I11" s="1">
        <v>2.7253948967193198</v>
      </c>
      <c r="J11" s="2">
        <v>370.37773359840901</v>
      </c>
      <c r="K11" s="1">
        <v>0.20688595698536</v>
      </c>
      <c r="N11" s="47">
        <f t="shared" si="0"/>
        <v>373.13283208019999</v>
      </c>
      <c r="O11" s="48">
        <f t="shared" si="1"/>
        <v>229999.99999999997</v>
      </c>
      <c r="P11" s="47">
        <f t="shared" si="2"/>
        <v>372.72789846343898</v>
      </c>
      <c r="Q11" s="54">
        <f t="shared" si="3"/>
        <v>8.0631868380678692E-5</v>
      </c>
      <c r="R11" s="47">
        <f t="shared" si="4"/>
        <v>373.65269461077798</v>
      </c>
      <c r="S11" s="48">
        <f t="shared" si="4"/>
        <v>2.7253948967193198</v>
      </c>
      <c r="T11" s="47">
        <f t="shared" si="4"/>
        <v>370.37773359840901</v>
      </c>
      <c r="U11" s="48">
        <f t="shared" si="4"/>
        <v>0.20688595698536</v>
      </c>
      <c r="V11" s="35">
        <f t="shared" si="5"/>
        <v>0.20321544567918201</v>
      </c>
      <c r="W11" s="35"/>
      <c r="X11" s="35">
        <f t="shared" si="6"/>
        <v>3.670511306177987E-3</v>
      </c>
      <c r="Y11" s="66">
        <f t="shared" si="7"/>
        <v>1.8062166947549141E-2</v>
      </c>
    </row>
    <row r="12" spans="1:25" x14ac:dyDescent="0.6">
      <c r="B12" s="2">
        <v>422.105263157894</v>
      </c>
      <c r="C12" s="1">
        <v>2.0142857142857098</v>
      </c>
      <c r="D12" s="2"/>
      <c r="E12" s="1"/>
      <c r="F12" s="2">
        <v>421.23634927736498</v>
      </c>
      <c r="G12" s="1">
        <v>91.816540084082405</v>
      </c>
      <c r="H12" s="2">
        <v>423.95209580838298</v>
      </c>
      <c r="I12" s="1">
        <v>2.5674362089914902</v>
      </c>
      <c r="J12" s="2">
        <v>420.47713717693802</v>
      </c>
      <c r="K12" s="1">
        <v>0.28203867702873597</v>
      </c>
      <c r="N12" s="47">
        <f t="shared" si="0"/>
        <v>422.105263157894</v>
      </c>
      <c r="O12" s="48">
        <f t="shared" si="1"/>
        <v>201428.57142857098</v>
      </c>
      <c r="P12" s="47">
        <f t="shared" si="2"/>
        <v>421.23634927736498</v>
      </c>
      <c r="Q12" s="54">
        <f t="shared" si="3"/>
        <v>9.18165400840824E-5</v>
      </c>
      <c r="R12" s="47">
        <f t="shared" si="4"/>
        <v>423.95209580838298</v>
      </c>
      <c r="S12" s="48">
        <f t="shared" si="4"/>
        <v>2.5674362089914902</v>
      </c>
      <c r="T12" s="47">
        <f t="shared" si="4"/>
        <v>420.47713717693802</v>
      </c>
      <c r="U12" s="48">
        <f t="shared" si="4"/>
        <v>0.28203867702873597</v>
      </c>
      <c r="V12" s="35">
        <f t="shared" si="5"/>
        <v>0.2781029809008711</v>
      </c>
      <c r="W12" s="35"/>
      <c r="X12" s="35">
        <f t="shared" si="6"/>
        <v>3.9356961278648739E-3</v>
      </c>
      <c r="Y12" s="66">
        <f t="shared" si="7"/>
        <v>1.4151937944411053E-2</v>
      </c>
    </row>
    <row r="13" spans="1:25" x14ac:dyDescent="0.6">
      <c r="B13" s="2">
        <v>471.08145363408499</v>
      </c>
      <c r="C13" s="1">
        <v>1.73571428571428</v>
      </c>
      <c r="D13" s="2"/>
      <c r="E13" s="1"/>
      <c r="F13" s="2">
        <v>471.54889625903598</v>
      </c>
      <c r="G13" s="1">
        <v>103.972815386259</v>
      </c>
      <c r="H13" s="2">
        <v>473.35329341317299</v>
      </c>
      <c r="I13" s="1">
        <v>2.3851761846901498</v>
      </c>
      <c r="J13" s="2">
        <v>468.78727634194797</v>
      </c>
      <c r="K13" s="1">
        <v>0.38262425447316101</v>
      </c>
      <c r="N13" s="47">
        <f t="shared" si="0"/>
        <v>471.08145363408499</v>
      </c>
      <c r="O13" s="48">
        <f t="shared" si="1"/>
        <v>173571.428571428</v>
      </c>
      <c r="P13" s="47">
        <f t="shared" si="2"/>
        <v>471.54889625903598</v>
      </c>
      <c r="Q13" s="54">
        <f t="shared" si="3"/>
        <v>1.03972815386259E-4</v>
      </c>
      <c r="R13" s="47">
        <f t="shared" si="4"/>
        <v>473.35329341317299</v>
      </c>
      <c r="S13" s="48">
        <f t="shared" si="4"/>
        <v>2.3851761846901498</v>
      </c>
      <c r="T13" s="47">
        <f t="shared" si="4"/>
        <v>468.78727634194797</v>
      </c>
      <c r="U13" s="48">
        <f t="shared" si="4"/>
        <v>0.38262425447316101</v>
      </c>
      <c r="V13" s="35">
        <f t="shared" si="5"/>
        <v>0.36878495672293249</v>
      </c>
      <c r="W13" s="35"/>
      <c r="X13" s="35">
        <f t="shared" si="6"/>
        <v>1.3839297750228519E-2</v>
      </c>
      <c r="Y13" s="66">
        <f t="shared" si="7"/>
        <v>3.7526741527653895E-2</v>
      </c>
    </row>
    <row r="14" spans="1:25" x14ac:dyDescent="0.6">
      <c r="B14" s="2">
        <v>520.06892230576398</v>
      </c>
      <c r="C14" s="1">
        <v>1.47857142857142</v>
      </c>
      <c r="D14" s="2"/>
      <c r="E14" s="1"/>
      <c r="F14" s="2">
        <v>520.08016997628897</v>
      </c>
      <c r="G14" s="1">
        <v>116.856525448442</v>
      </c>
      <c r="H14" s="2">
        <v>523.65269461077798</v>
      </c>
      <c r="I14" s="1">
        <v>2.16646415552855</v>
      </c>
      <c r="J14" s="2">
        <v>518.88667992047704</v>
      </c>
      <c r="K14" s="1">
        <v>0.49959515633471802</v>
      </c>
      <c r="N14" s="47">
        <f t="shared" si="0"/>
        <v>520.06892230576398</v>
      </c>
      <c r="O14" s="48">
        <f t="shared" si="1"/>
        <v>147857.142857142</v>
      </c>
      <c r="P14" s="47">
        <f t="shared" si="2"/>
        <v>520.08016997628897</v>
      </c>
      <c r="Q14" s="54">
        <f t="shared" si="3"/>
        <v>1.1685652544844199E-4</v>
      </c>
      <c r="R14" s="47">
        <f t="shared" si="4"/>
        <v>523.65269461077798</v>
      </c>
      <c r="S14" s="48">
        <f t="shared" si="4"/>
        <v>2.16646415552855</v>
      </c>
      <c r="T14" s="47">
        <f t="shared" si="4"/>
        <v>518.88667992047704</v>
      </c>
      <c r="U14" s="48">
        <f t="shared" si="4"/>
        <v>0.49959515633471802</v>
      </c>
      <c r="V14" s="35">
        <f t="shared" si="5"/>
        <v>0.4835810370269637</v>
      </c>
      <c r="W14" s="35"/>
      <c r="X14" s="35">
        <f t="shared" si="6"/>
        <v>1.6014119307754315E-2</v>
      </c>
      <c r="Y14" s="66">
        <f t="shared" si="7"/>
        <v>3.311568916392682E-2</v>
      </c>
    </row>
    <row r="15" spans="1:25" x14ac:dyDescent="0.6">
      <c r="B15" s="2">
        <v>571.72180451127804</v>
      </c>
      <c r="C15" s="1">
        <v>1.28571428571428</v>
      </c>
      <c r="D15" s="2"/>
      <c r="E15" s="1"/>
      <c r="F15" s="2">
        <v>572.193552710944</v>
      </c>
      <c r="G15" s="1">
        <v>129.74168458385299</v>
      </c>
      <c r="H15" s="2">
        <v>573.053892215568</v>
      </c>
      <c r="I15" s="1">
        <v>2.0145808019441001</v>
      </c>
      <c r="J15" s="2">
        <v>568.98608349900599</v>
      </c>
      <c r="K15" s="1">
        <v>0.63111151274173105</v>
      </c>
      <c r="N15" s="47">
        <f t="shared" si="0"/>
        <v>571.72180451127804</v>
      </c>
      <c r="O15" s="48">
        <f t="shared" si="1"/>
        <v>128571.428571428</v>
      </c>
      <c r="P15" s="47">
        <f t="shared" si="2"/>
        <v>572.193552710944</v>
      </c>
      <c r="Q15" s="54">
        <f t="shared" si="3"/>
        <v>1.2974168458385299E-4</v>
      </c>
      <c r="R15" s="47">
        <f t="shared" si="4"/>
        <v>573.053892215568</v>
      </c>
      <c r="S15" s="48">
        <f t="shared" si="4"/>
        <v>2.0145808019441001</v>
      </c>
      <c r="T15" s="47">
        <f t="shared" si="4"/>
        <v>568.98608349900599</v>
      </c>
      <c r="U15" s="48">
        <f t="shared" si="4"/>
        <v>0.63111151274173105</v>
      </c>
      <c r="V15" s="35">
        <f t="shared" si="5"/>
        <v>0.61125227416922689</v>
      </c>
      <c r="W15" s="35"/>
      <c r="X15" s="35">
        <f t="shared" si="6"/>
        <v>1.9859238572504156E-2</v>
      </c>
      <c r="Y15" s="66">
        <f t="shared" si="7"/>
        <v>3.2489430979206535E-2</v>
      </c>
    </row>
    <row r="16" spans="1:25" x14ac:dyDescent="0.6">
      <c r="B16" s="2">
        <v>619.022556390977</v>
      </c>
      <c r="C16" s="1">
        <v>1.1571428571428499</v>
      </c>
      <c r="D16" s="2"/>
      <c r="E16" s="1"/>
      <c r="F16" s="2">
        <v>620.69548269534801</v>
      </c>
      <c r="G16" s="1">
        <v>140.44091675617699</v>
      </c>
      <c r="H16" s="2">
        <v>623.35329341317299</v>
      </c>
      <c r="I16" s="1">
        <v>1.97205346294046</v>
      </c>
      <c r="J16" s="2">
        <v>617.29622266401498</v>
      </c>
      <c r="K16" s="1">
        <v>0.74806072654979205</v>
      </c>
      <c r="N16" s="47">
        <f t="shared" si="0"/>
        <v>619.022556390977</v>
      </c>
      <c r="O16" s="48">
        <f t="shared" si="1"/>
        <v>115714.285714285</v>
      </c>
      <c r="P16" s="47">
        <f t="shared" si="2"/>
        <v>620.69548269534801</v>
      </c>
      <c r="Q16" s="54">
        <f t="shared" si="3"/>
        <v>1.4044091675617697E-4</v>
      </c>
      <c r="R16" s="47">
        <f t="shared" si="4"/>
        <v>623.35329341317299</v>
      </c>
      <c r="S16" s="48">
        <f t="shared" si="4"/>
        <v>1.97205346294046</v>
      </c>
      <c r="T16" s="47">
        <f t="shared" si="4"/>
        <v>617.29622266401498</v>
      </c>
      <c r="U16" s="48">
        <f t="shared" si="4"/>
        <v>0.74806072654979205</v>
      </c>
      <c r="V16" s="35">
        <f t="shared" si="5"/>
        <v>0.71441279683758208</v>
      </c>
      <c r="W16" s="35"/>
      <c r="X16" s="35">
        <f t="shared" si="6"/>
        <v>3.3647929712209979E-2</v>
      </c>
      <c r="Y16" s="66">
        <f t="shared" si="7"/>
        <v>4.7098722000999738E-2</v>
      </c>
    </row>
    <row r="17" spans="2:25" x14ac:dyDescent="0.6">
      <c r="B17" s="2">
        <v>668.07769423558898</v>
      </c>
      <c r="C17" s="1">
        <v>1.02857142857142</v>
      </c>
      <c r="D17" s="2"/>
      <c r="E17" s="1"/>
      <c r="F17" s="2">
        <v>670.09946076362496</v>
      </c>
      <c r="G17" s="1">
        <v>151.62595072788699</v>
      </c>
      <c r="H17" s="2">
        <v>673.65269461077798</v>
      </c>
      <c r="I17" s="1">
        <v>1.89914945321992</v>
      </c>
      <c r="J17" s="2">
        <v>665.60636182902499</v>
      </c>
      <c r="K17" s="1">
        <v>0.87591903126694304</v>
      </c>
      <c r="N17" s="47">
        <f t="shared" si="0"/>
        <v>668.07769423558898</v>
      </c>
      <c r="O17" s="48">
        <f t="shared" si="1"/>
        <v>102857.142857142</v>
      </c>
      <c r="P17" s="47">
        <f t="shared" si="2"/>
        <v>670.09946076362496</v>
      </c>
      <c r="Q17" s="54">
        <f t="shared" si="3"/>
        <v>1.5162595072788697E-4</v>
      </c>
      <c r="R17" s="47">
        <f t="shared" si="4"/>
        <v>673.65269461077798</v>
      </c>
      <c r="S17" s="48">
        <f t="shared" si="4"/>
        <v>1.89914945321992</v>
      </c>
      <c r="T17" s="47">
        <f t="shared" si="4"/>
        <v>665.60636182902499</v>
      </c>
      <c r="U17" s="48">
        <f t="shared" si="4"/>
        <v>0.87591903126694304</v>
      </c>
      <c r="V17" s="35">
        <f t="shared" si="5"/>
        <v>0.82878112532590742</v>
      </c>
      <c r="W17" s="35"/>
      <c r="X17" s="35">
        <f t="shared" si="6"/>
        <v>4.7137905941035618E-2</v>
      </c>
      <c r="Y17" s="66">
        <f t="shared" si="7"/>
        <v>5.6876181781407409E-2</v>
      </c>
    </row>
    <row r="18" spans="2:25" x14ac:dyDescent="0.6">
      <c r="B18" s="2">
        <v>717.14411027568894</v>
      </c>
      <c r="C18" s="1">
        <v>0.92142857142857104</v>
      </c>
      <c r="D18" s="2"/>
      <c r="E18" s="1"/>
      <c r="F18" s="2">
        <v>718.58508867422404</v>
      </c>
      <c r="G18" s="1">
        <v>161.11158407251099</v>
      </c>
      <c r="H18" s="2">
        <v>723.95209580838298</v>
      </c>
      <c r="I18" s="1">
        <v>1.8201701093560101</v>
      </c>
      <c r="J18" s="2">
        <v>715.70576540755405</v>
      </c>
      <c r="K18" s="1">
        <v>0.99470811494668299</v>
      </c>
      <c r="N18" s="47">
        <f t="shared" si="0"/>
        <v>717.14411027568894</v>
      </c>
      <c r="O18" s="48">
        <f t="shared" si="1"/>
        <v>92142.857142857101</v>
      </c>
      <c r="P18" s="47">
        <f t="shared" si="2"/>
        <v>718.58508867422404</v>
      </c>
      <c r="Q18" s="54">
        <f t="shared" si="3"/>
        <v>1.6111158407251097E-4</v>
      </c>
      <c r="R18" s="47">
        <f t="shared" si="4"/>
        <v>723.95209580838298</v>
      </c>
      <c r="S18" s="48">
        <f t="shared" si="4"/>
        <v>1.8201701093560101</v>
      </c>
      <c r="T18" s="47">
        <f t="shared" si="4"/>
        <v>715.70576540755405</v>
      </c>
      <c r="U18" s="48">
        <f t="shared" si="4"/>
        <v>0.99470811494668299</v>
      </c>
      <c r="V18" s="35">
        <f t="shared" si="5"/>
        <v>0.94045441070671609</v>
      </c>
      <c r="W18" s="35"/>
      <c r="X18" s="35">
        <f t="shared" si="6"/>
        <v>5.4253704239966893E-2</v>
      </c>
      <c r="Y18" s="66">
        <f t="shared" si="7"/>
        <v>5.7688818960609956E-2</v>
      </c>
    </row>
    <row r="19" spans="2:25" x14ac:dyDescent="0.6">
      <c r="B19" s="2">
        <v>766.24060150375897</v>
      </c>
      <c r="C19" s="1">
        <v>0.871428571428571</v>
      </c>
      <c r="D19" s="2"/>
      <c r="E19" s="1"/>
      <c r="F19" s="2">
        <v>767.94668135060795</v>
      </c>
      <c r="G19" s="1">
        <v>169.141261092202</v>
      </c>
      <c r="H19" s="2">
        <v>773.35329341317299</v>
      </c>
      <c r="I19" s="1">
        <v>1.81409477521263</v>
      </c>
      <c r="J19" s="2">
        <v>764.91053677932405</v>
      </c>
      <c r="K19" s="1">
        <v>1.1043954455087599</v>
      </c>
      <c r="N19" s="47">
        <f t="shared" si="0"/>
        <v>766.24060150375897</v>
      </c>
      <c r="O19" s="48">
        <f t="shared" si="1"/>
        <v>87142.857142857101</v>
      </c>
      <c r="P19" s="47">
        <f t="shared" si="2"/>
        <v>767.94668135060795</v>
      </c>
      <c r="Q19" s="54">
        <f t="shared" si="3"/>
        <v>1.6914126109220199E-4</v>
      </c>
      <c r="R19" s="47">
        <f t="shared" si="4"/>
        <v>773.35329341317299</v>
      </c>
      <c r="S19" s="48">
        <f t="shared" si="4"/>
        <v>1.81409477521263</v>
      </c>
      <c r="T19" s="47">
        <f t="shared" si="4"/>
        <v>764.91053677932405</v>
      </c>
      <c r="U19" s="48">
        <f t="shared" si="4"/>
        <v>1.1043954455087599</v>
      </c>
      <c r="V19" s="35">
        <f t="shared" si="5"/>
        <v>1.0511909046620571</v>
      </c>
      <c r="W19" s="35"/>
      <c r="X19" s="35">
        <f t="shared" si="6"/>
        <v>5.3204540846702786E-2</v>
      </c>
      <c r="Y19" s="66">
        <f t="shared" si="7"/>
        <v>5.061358561108098E-2</v>
      </c>
    </row>
    <row r="20" spans="2:25" x14ac:dyDescent="0.6">
      <c r="B20" s="2">
        <v>816.21428571428498</v>
      </c>
      <c r="C20" s="1">
        <v>0.82142857142857095</v>
      </c>
      <c r="D20" s="2"/>
      <c r="E20" s="1"/>
      <c r="F20" s="2">
        <v>818.21032211086504</v>
      </c>
      <c r="G20" s="1">
        <v>177.65673991128</v>
      </c>
      <c r="H20" s="2">
        <v>821.85628742514905</v>
      </c>
      <c r="I20" s="1">
        <v>1.7958687727825</v>
      </c>
      <c r="J20" s="2">
        <v>814.11530815109302</v>
      </c>
      <c r="K20" s="1">
        <v>1.21771913970721</v>
      </c>
      <c r="N20" s="47">
        <f t="shared" si="0"/>
        <v>816.21428571428498</v>
      </c>
      <c r="O20" s="48">
        <f t="shared" si="1"/>
        <v>82142.857142857101</v>
      </c>
      <c r="P20" s="47">
        <f t="shared" si="2"/>
        <v>818.21032211086504</v>
      </c>
      <c r="Q20" s="54">
        <f t="shared" si="3"/>
        <v>1.7765673991128E-4</v>
      </c>
      <c r="R20" s="47">
        <f t="shared" si="4"/>
        <v>821.85628742514905</v>
      </c>
      <c r="S20" s="48">
        <f t="shared" si="4"/>
        <v>1.7958687727825</v>
      </c>
      <c r="T20" s="47">
        <f t="shared" si="4"/>
        <v>814.11530815109302</v>
      </c>
      <c r="U20" s="48">
        <f t="shared" si="4"/>
        <v>1.21771913970721</v>
      </c>
      <c r="V20" s="35">
        <f t="shared" si="5"/>
        <v>1.1752885456028443</v>
      </c>
      <c r="W20" s="35"/>
      <c r="X20" s="35">
        <f t="shared" si="6"/>
        <v>4.2430594104365671E-2</v>
      </c>
      <c r="Y20" s="66">
        <f t="shared" si="7"/>
        <v>3.6102278255933928E-2</v>
      </c>
    </row>
    <row r="21" spans="2:25" x14ac:dyDescent="0.6">
      <c r="B21" s="2">
        <v>857.431077694235</v>
      </c>
      <c r="C21" s="1">
        <v>0.8</v>
      </c>
      <c r="D21" s="2"/>
      <c r="E21" s="1"/>
      <c r="F21" s="2">
        <v>858.59055892565698</v>
      </c>
      <c r="G21" s="1">
        <v>183.741036123584</v>
      </c>
      <c r="H21" s="2">
        <v>873.05389221556902</v>
      </c>
      <c r="I21" s="1">
        <v>1.81409477521263</v>
      </c>
      <c r="J21" s="2">
        <v>856.16302186878704</v>
      </c>
      <c r="K21" s="1">
        <v>1.3255015362371201</v>
      </c>
      <c r="N21" s="47">
        <f t="shared" si="0"/>
        <v>857.431077694235</v>
      </c>
      <c r="O21" s="48">
        <f t="shared" si="1"/>
        <v>80000</v>
      </c>
      <c r="P21" s="47">
        <f t="shared" si="2"/>
        <v>858.59055892565698</v>
      </c>
      <c r="Q21" s="54">
        <f t="shared" si="3"/>
        <v>1.8374103612358398E-4</v>
      </c>
      <c r="R21" s="47">
        <f t="shared" si="4"/>
        <v>873.05389221556902</v>
      </c>
      <c r="S21" s="48">
        <f t="shared" si="4"/>
        <v>1.81409477521263</v>
      </c>
      <c r="T21" s="47">
        <f t="shared" si="4"/>
        <v>856.16302186878704</v>
      </c>
      <c r="U21" s="48">
        <f t="shared" si="4"/>
        <v>1.3255015362371201</v>
      </c>
      <c r="V21" s="35">
        <f t="shared" si="5"/>
        <v>1.2746730480031814</v>
      </c>
      <c r="W21" s="35"/>
      <c r="X21" s="35">
        <f t="shared" si="6"/>
        <v>5.0828488233938707E-2</v>
      </c>
      <c r="Y21" s="66">
        <f t="shared" si="7"/>
        <v>3.987570641237248E-2</v>
      </c>
    </row>
    <row r="22" spans="2:25" x14ac:dyDescent="0.6">
      <c r="B22" s="2">
        <v>904.81829573934795</v>
      </c>
      <c r="C22" s="1">
        <v>0.83571428571428497</v>
      </c>
      <c r="D22" s="1"/>
      <c r="E22" s="1"/>
      <c r="F22" s="2">
        <v>907.83151625588403</v>
      </c>
      <c r="G22" s="1">
        <v>182.79008181829701</v>
      </c>
      <c r="H22" s="2">
        <v>923.35329341317299</v>
      </c>
      <c r="I22" s="1">
        <v>1.9356014580801899</v>
      </c>
      <c r="J22" s="2">
        <v>903.57852882703696</v>
      </c>
      <c r="K22" s="1">
        <v>1.33698536056388</v>
      </c>
      <c r="N22" s="47">
        <f t="shared" ref="N22" si="8">B22</f>
        <v>904.81829573934795</v>
      </c>
      <c r="O22" s="48">
        <f t="shared" ref="O22" si="9">C22*100000</f>
        <v>83571.428571428492</v>
      </c>
      <c r="P22" s="47">
        <f t="shared" ref="P22" si="10">F22</f>
        <v>907.83151625588403</v>
      </c>
      <c r="Q22" s="54">
        <f t="shared" ref="Q22" si="11">G22*0.000001</f>
        <v>1.8279008181829701E-4</v>
      </c>
      <c r="R22" s="47">
        <f t="shared" ref="R22" si="12">H22</f>
        <v>923.35329341317299</v>
      </c>
      <c r="S22" s="48">
        <f t="shared" ref="S22" si="13">I22</f>
        <v>1.9356014580801899</v>
      </c>
      <c r="T22" s="47">
        <f t="shared" ref="T22" si="14">J22</f>
        <v>903.57852882703696</v>
      </c>
      <c r="U22" s="48">
        <f t="shared" ref="U22" si="15">K22</f>
        <v>1.33698536056388</v>
      </c>
      <c r="V22" s="35">
        <f t="shared" ref="V22" si="16">((O22*(Q22)^2)/S22)*T22</f>
        <v>1.3035060237205189</v>
      </c>
      <c r="W22" s="35"/>
      <c r="X22" s="35">
        <f t="shared" ref="X22" si="17">U22-V22</f>
        <v>3.3479336843361018E-2</v>
      </c>
      <c r="Y22" s="66">
        <f t="shared" si="7"/>
        <v>2.5684067610062034E-2</v>
      </c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X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294.69312506284899</v>
      </c>
      <c r="C9" s="1">
        <v>51.018536519961103</v>
      </c>
      <c r="D9" s="2"/>
      <c r="E9" s="1"/>
      <c r="F9" s="2">
        <v>295.18726183106702</v>
      </c>
      <c r="G9" s="1">
        <v>254.11702880962599</v>
      </c>
      <c r="H9" s="2">
        <v>298.56096960748101</v>
      </c>
      <c r="I9" s="1">
        <v>0.329568106312292</v>
      </c>
      <c r="J9" s="2">
        <v>295.07797148183602</v>
      </c>
      <c r="K9" s="1">
        <v>0.28654708520179301</v>
      </c>
      <c r="N9" s="47">
        <f>B9</f>
        <v>294.69312506284899</v>
      </c>
      <c r="O9" s="48">
        <f>C9*100</f>
        <v>5101.8536519961099</v>
      </c>
      <c r="P9" s="47">
        <f>F9</f>
        <v>295.18726183106702</v>
      </c>
      <c r="Q9" s="54">
        <f>G9*0.000001</f>
        <v>2.5411702880962596E-4</v>
      </c>
      <c r="R9" s="47">
        <f>H9</f>
        <v>298.56096960748101</v>
      </c>
      <c r="S9" s="48">
        <f>I9</f>
        <v>0.329568106312292</v>
      </c>
      <c r="T9" s="47">
        <f>J9</f>
        <v>295.07797148183602</v>
      </c>
      <c r="U9" s="48">
        <f>K9</f>
        <v>0.28654708520179301</v>
      </c>
      <c r="V9" s="35">
        <f>((O9*(Q9)^2)/S9)*T9</f>
        <v>0.29497631571223781</v>
      </c>
      <c r="W9" s="35"/>
      <c r="X9" s="35">
        <f>U9-V9</f>
        <v>-8.4292305104448073E-3</v>
      </c>
    </row>
    <row r="10" spans="1:24" x14ac:dyDescent="0.6">
      <c r="B10" s="2">
        <v>321.99041330070702</v>
      </c>
      <c r="C10" s="1">
        <v>51.909764354909001</v>
      </c>
      <c r="D10" s="2"/>
      <c r="E10" s="1"/>
      <c r="F10" s="2">
        <v>323.03582535787501</v>
      </c>
      <c r="G10" s="1">
        <v>263.86482767220502</v>
      </c>
      <c r="H10" s="2">
        <v>323.00602928509898</v>
      </c>
      <c r="I10" s="1">
        <v>0.33045404208194901</v>
      </c>
      <c r="J10" s="2">
        <v>322.07638434020203</v>
      </c>
      <c r="K10" s="1">
        <v>0.35515695067264502</v>
      </c>
      <c r="N10" s="47">
        <f t="shared" ref="N10:N21" si="0">B10</f>
        <v>321.99041330070702</v>
      </c>
      <c r="O10" s="48">
        <f t="shared" ref="O10:O21" si="1">C10*100</f>
        <v>5190.9764354909003</v>
      </c>
      <c r="P10" s="47">
        <f t="shared" ref="P10:P21" si="2">F10</f>
        <v>323.03582535787501</v>
      </c>
      <c r="Q10" s="54">
        <f t="shared" ref="Q10:Q21" si="3">G10*0.000001</f>
        <v>2.6386482767220502E-4</v>
      </c>
      <c r="R10" s="47">
        <f t="shared" ref="R10:U21" si="4">H10</f>
        <v>323.00602928509898</v>
      </c>
      <c r="S10" s="48">
        <f t="shared" si="4"/>
        <v>0.33045404208194901</v>
      </c>
      <c r="T10" s="47">
        <f t="shared" si="4"/>
        <v>322.07638434020203</v>
      </c>
      <c r="U10" s="48">
        <f t="shared" si="4"/>
        <v>0.35515695067264502</v>
      </c>
      <c r="V10" s="35">
        <f t="shared" ref="V10" si="5">((O10*(Q10)^2)/S10)*T10</f>
        <v>0.352257200346206</v>
      </c>
      <c r="W10" s="35"/>
      <c r="X10" s="35">
        <f t="shared" ref="X10:X21" si="6">U10-V10</f>
        <v>2.8997503264390212E-3</v>
      </c>
    </row>
    <row r="11" spans="1:24" x14ac:dyDescent="0.6">
      <c r="B11" s="2">
        <v>342.72718130928803</v>
      </c>
      <c r="C11" s="1">
        <v>51.914859383903703</v>
      </c>
      <c r="D11" s="2"/>
      <c r="E11" s="1"/>
      <c r="F11" s="2">
        <v>344.329445436583</v>
      </c>
      <c r="G11" s="1">
        <v>270.03246594193502</v>
      </c>
      <c r="H11" s="2">
        <v>372.45847176079701</v>
      </c>
      <c r="I11" s="1">
        <v>0.34197120708748602</v>
      </c>
      <c r="J11" s="2">
        <v>342.88053610117402</v>
      </c>
      <c r="K11" s="1">
        <v>0.392825112107623</v>
      </c>
      <c r="N11" s="47">
        <f t="shared" si="0"/>
        <v>342.72718130928803</v>
      </c>
      <c r="O11" s="48">
        <f t="shared" si="1"/>
        <v>5191.4859383903704</v>
      </c>
      <c r="P11" s="47">
        <f t="shared" si="2"/>
        <v>344.329445436583</v>
      </c>
      <c r="Q11" s="54">
        <f t="shared" si="3"/>
        <v>2.7003246594193501E-4</v>
      </c>
      <c r="R11" s="47">
        <f t="shared" si="4"/>
        <v>372.45847176079701</v>
      </c>
      <c r="S11" s="48">
        <f t="shared" si="4"/>
        <v>0.34197120708748602</v>
      </c>
      <c r="T11" s="47">
        <f t="shared" si="4"/>
        <v>342.88053610117402</v>
      </c>
      <c r="U11" s="48">
        <f t="shared" si="4"/>
        <v>0.392825112107623</v>
      </c>
      <c r="V11" s="35"/>
      <c r="W11" s="35"/>
      <c r="X11" s="35"/>
    </row>
    <row r="12" spans="1:24" x14ac:dyDescent="0.6">
      <c r="B12" s="2">
        <v>366.74219823685098</v>
      </c>
      <c r="C12" s="1">
        <v>52.215600174303603</v>
      </c>
      <c r="D12" s="2"/>
      <c r="E12" s="1"/>
      <c r="F12" s="2">
        <v>366.170547883182</v>
      </c>
      <c r="G12" s="1">
        <v>277.17853595970399</v>
      </c>
      <c r="H12" s="2">
        <v>422.46093269349001</v>
      </c>
      <c r="I12" s="1">
        <v>0.345514950166113</v>
      </c>
      <c r="J12" s="2">
        <v>366.49619589862402</v>
      </c>
      <c r="K12" s="1">
        <v>0.43587443946188298</v>
      </c>
      <c r="N12" s="47">
        <f t="shared" si="0"/>
        <v>366.74219823685098</v>
      </c>
      <c r="O12" s="48">
        <f t="shared" si="1"/>
        <v>5221.5600174303599</v>
      </c>
      <c r="P12" s="47">
        <f t="shared" si="2"/>
        <v>366.170547883182</v>
      </c>
      <c r="Q12" s="54">
        <f t="shared" si="3"/>
        <v>2.7717853595970397E-4</v>
      </c>
      <c r="R12" s="47">
        <f t="shared" si="4"/>
        <v>422.46093269349001</v>
      </c>
      <c r="S12" s="48">
        <f t="shared" si="4"/>
        <v>0.345514950166113</v>
      </c>
      <c r="T12" s="47">
        <f t="shared" si="4"/>
        <v>366.49619589862402</v>
      </c>
      <c r="U12" s="48">
        <f t="shared" si="4"/>
        <v>0.43587443946188298</v>
      </c>
      <c r="V12" s="35">
        <f>((O12*(Q12)^2)/S11)*T12</f>
        <v>0.42993162981928351</v>
      </c>
      <c r="W12" s="35"/>
      <c r="X12" s="35">
        <f t="shared" si="6"/>
        <v>5.942809642599467E-3</v>
      </c>
    </row>
    <row r="13" spans="1:24" x14ac:dyDescent="0.6">
      <c r="B13" s="2">
        <v>390.754533570207</v>
      </c>
      <c r="C13" s="1">
        <v>52.319780109274902</v>
      </c>
      <c r="D13" s="2"/>
      <c r="E13" s="1"/>
      <c r="F13" s="2">
        <v>391.28169957053501</v>
      </c>
      <c r="G13" s="1">
        <v>282.03417608208599</v>
      </c>
      <c r="H13" s="2">
        <v>473.01033591731198</v>
      </c>
      <c r="I13" s="1">
        <v>0.33665559246954602</v>
      </c>
      <c r="J13" s="2">
        <v>390.11059605985702</v>
      </c>
      <c r="K13" s="1">
        <v>0.47623318385650198</v>
      </c>
      <c r="N13" s="47">
        <f t="shared" si="0"/>
        <v>390.754533570207</v>
      </c>
      <c r="O13" s="48">
        <f t="shared" si="1"/>
        <v>5231.9780109274898</v>
      </c>
      <c r="P13" s="47">
        <f t="shared" si="2"/>
        <v>391.28169957053501</v>
      </c>
      <c r="Q13" s="54">
        <f t="shared" si="3"/>
        <v>2.82034176082086E-4</v>
      </c>
      <c r="R13" s="47">
        <f t="shared" si="4"/>
        <v>473.01033591731198</v>
      </c>
      <c r="S13" s="48">
        <f t="shared" si="4"/>
        <v>0.33665559246954602</v>
      </c>
      <c r="T13" s="47">
        <f t="shared" si="4"/>
        <v>390.11059605985702</v>
      </c>
      <c r="U13" s="48">
        <f t="shared" si="4"/>
        <v>0.47623318385650198</v>
      </c>
      <c r="V13" s="35"/>
      <c r="W13" s="35"/>
      <c r="X13" s="35"/>
    </row>
    <row r="14" spans="1:24" x14ac:dyDescent="0.6">
      <c r="B14" s="2">
        <v>414.22518687359599</v>
      </c>
      <c r="C14" s="1">
        <v>52.718667247678702</v>
      </c>
      <c r="D14" s="2"/>
      <c r="E14" s="1"/>
      <c r="F14" s="2">
        <v>415.306793502061</v>
      </c>
      <c r="G14" s="1">
        <v>289.82956493856398</v>
      </c>
      <c r="H14" s="2">
        <v>523.00972068413898</v>
      </c>
      <c r="I14" s="1">
        <v>0.33576965669988901</v>
      </c>
      <c r="J14" s="2">
        <v>414.85740918022799</v>
      </c>
      <c r="K14" s="1">
        <v>0.53542600896860904</v>
      </c>
      <c r="N14" s="47">
        <f t="shared" si="0"/>
        <v>414.22518687359599</v>
      </c>
      <c r="O14" s="48">
        <f t="shared" si="1"/>
        <v>5271.8667247678704</v>
      </c>
      <c r="P14" s="47">
        <f t="shared" si="2"/>
        <v>415.306793502061</v>
      </c>
      <c r="Q14" s="54">
        <f t="shared" si="3"/>
        <v>2.8982956493856394E-4</v>
      </c>
      <c r="R14" s="47">
        <f t="shared" si="4"/>
        <v>523.00972068413898</v>
      </c>
      <c r="S14" s="48">
        <f t="shared" si="4"/>
        <v>0.33576965669988901</v>
      </c>
      <c r="T14" s="47">
        <f t="shared" si="4"/>
        <v>414.85740918022799</v>
      </c>
      <c r="U14" s="48">
        <f t="shared" si="4"/>
        <v>0.53542600896860904</v>
      </c>
      <c r="V14" s="35">
        <f>((O14*(Q14)^2)/S12)*T14</f>
        <v>0.53171853498698995</v>
      </c>
      <c r="W14" s="35"/>
      <c r="X14" s="35">
        <f t="shared" si="6"/>
        <v>3.7074739816190805E-3</v>
      </c>
    </row>
    <row r="15" spans="1:24" x14ac:dyDescent="0.6">
      <c r="B15" s="2">
        <v>438.23349981564002</v>
      </c>
      <c r="C15" s="1">
        <v>52.5280058995072</v>
      </c>
      <c r="D15" s="2"/>
      <c r="E15" s="1"/>
      <c r="F15" s="2">
        <v>439.32832464160498</v>
      </c>
      <c r="G15" s="1">
        <v>295.66630890297102</v>
      </c>
      <c r="H15" s="2">
        <v>572.45970222714402</v>
      </c>
      <c r="I15" s="1">
        <v>0.34374307862679898</v>
      </c>
      <c r="J15" s="2">
        <v>439.04179472968201</v>
      </c>
      <c r="K15" s="1">
        <v>0.59327354260089604</v>
      </c>
      <c r="N15" s="47">
        <f t="shared" si="0"/>
        <v>438.23349981564002</v>
      </c>
      <c r="O15" s="48">
        <f t="shared" si="1"/>
        <v>5252.8005899507198</v>
      </c>
      <c r="P15" s="47">
        <f t="shared" si="2"/>
        <v>439.32832464160498</v>
      </c>
      <c r="Q15" s="54">
        <f t="shared" si="3"/>
        <v>2.95666308902971E-4</v>
      </c>
      <c r="R15" s="47">
        <f t="shared" si="4"/>
        <v>572.45970222714402</v>
      </c>
      <c r="S15" s="48">
        <f t="shared" si="4"/>
        <v>0.34374307862679898</v>
      </c>
      <c r="T15" s="47">
        <f t="shared" si="4"/>
        <v>439.04179472968201</v>
      </c>
      <c r="U15" s="48">
        <f t="shared" si="4"/>
        <v>0.59327354260089604</v>
      </c>
      <c r="V15" s="35"/>
      <c r="W15" s="35"/>
      <c r="X15" s="35"/>
    </row>
    <row r="16" spans="1:24" x14ac:dyDescent="0.6">
      <c r="B16" s="2">
        <v>461.68672275667802</v>
      </c>
      <c r="C16" s="1">
        <v>51.649247477625401</v>
      </c>
      <c r="D16" s="2"/>
      <c r="E16" s="1"/>
      <c r="F16" s="2">
        <v>463.343917794513</v>
      </c>
      <c r="G16" s="1">
        <v>298.23864471393</v>
      </c>
      <c r="H16" s="2">
        <v>622.45662606127701</v>
      </c>
      <c r="I16" s="1">
        <v>0.33931339977851599</v>
      </c>
      <c r="J16" s="2">
        <v>462.65745452713202</v>
      </c>
      <c r="K16" s="1">
        <v>0.63632286995515597</v>
      </c>
      <c r="N16" s="47">
        <f t="shared" si="0"/>
        <v>461.68672275667802</v>
      </c>
      <c r="O16" s="48">
        <f t="shared" si="1"/>
        <v>5164.9247477625404</v>
      </c>
      <c r="P16" s="47">
        <f t="shared" si="2"/>
        <v>463.343917794513</v>
      </c>
      <c r="Q16" s="54">
        <f t="shared" si="3"/>
        <v>2.9823864471392996E-4</v>
      </c>
      <c r="R16" s="47">
        <f t="shared" si="4"/>
        <v>622.45662606127701</v>
      </c>
      <c r="S16" s="48">
        <f t="shared" si="4"/>
        <v>0.33931339977851599</v>
      </c>
      <c r="T16" s="47">
        <f t="shared" si="4"/>
        <v>462.65745452713202</v>
      </c>
      <c r="U16" s="48">
        <f t="shared" si="4"/>
        <v>0.63632286995515597</v>
      </c>
      <c r="V16" s="35">
        <f>((O16*(Q16)^2)/S13)*T16</f>
        <v>0.63134328160551945</v>
      </c>
      <c r="W16" s="35"/>
      <c r="X16" s="35">
        <f t="shared" si="6"/>
        <v>4.9795883496365212E-3</v>
      </c>
    </row>
    <row r="17" spans="2:24" x14ac:dyDescent="0.6">
      <c r="B17" s="2">
        <v>486.76365099051299</v>
      </c>
      <c r="C17" s="1">
        <v>49.788087017732003</v>
      </c>
      <c r="D17" s="2"/>
      <c r="E17" s="1"/>
      <c r="F17" s="2">
        <v>487.915306496602</v>
      </c>
      <c r="G17" s="1">
        <v>306.35958368775601</v>
      </c>
      <c r="H17" s="2">
        <v>672.46954595791794</v>
      </c>
      <c r="I17" s="1">
        <v>0.35791805094130602</v>
      </c>
      <c r="J17" s="2">
        <v>486.83869098604299</v>
      </c>
      <c r="K17" s="1">
        <v>0.68744394618834004</v>
      </c>
      <c r="N17" s="47">
        <f t="shared" si="0"/>
        <v>486.76365099051299</v>
      </c>
      <c r="O17" s="48">
        <f t="shared" si="1"/>
        <v>4978.8087017732005</v>
      </c>
      <c r="P17" s="47">
        <f t="shared" si="2"/>
        <v>487.915306496602</v>
      </c>
      <c r="Q17" s="54">
        <f t="shared" si="3"/>
        <v>3.0635958368775598E-4</v>
      </c>
      <c r="R17" s="47">
        <f t="shared" si="4"/>
        <v>672.46954595791794</v>
      </c>
      <c r="S17" s="48">
        <f t="shared" si="4"/>
        <v>0.35791805094130602</v>
      </c>
      <c r="T17" s="47">
        <f t="shared" si="4"/>
        <v>486.83869098604299</v>
      </c>
      <c r="U17" s="48">
        <f t="shared" si="4"/>
        <v>0.68744394618834004</v>
      </c>
      <c r="V17" s="35"/>
      <c r="W17" s="35"/>
      <c r="X17" s="35"/>
    </row>
    <row r="18" spans="2:24" x14ac:dyDescent="0.6">
      <c r="B18" s="2">
        <v>510.19944356920098</v>
      </c>
      <c r="C18" s="1">
        <v>47.631683035564599</v>
      </c>
      <c r="D18" s="2"/>
      <c r="E18" s="1"/>
      <c r="F18" s="2">
        <v>511.951088804074</v>
      </c>
      <c r="G18" s="1">
        <v>320.030907220443</v>
      </c>
      <c r="H18" s="2">
        <v>722.46216315983702</v>
      </c>
      <c r="I18" s="1">
        <v>0.34728682170542602</v>
      </c>
      <c r="J18" s="2">
        <v>511.02559580793002</v>
      </c>
      <c r="K18" s="1">
        <v>0.75067264573990999</v>
      </c>
      <c r="N18" s="47">
        <f t="shared" si="0"/>
        <v>510.19944356920098</v>
      </c>
      <c r="O18" s="48">
        <f t="shared" si="1"/>
        <v>4763.1683035564602</v>
      </c>
      <c r="P18" s="47">
        <f t="shared" si="2"/>
        <v>511.951088804074</v>
      </c>
      <c r="Q18" s="54">
        <f t="shared" si="3"/>
        <v>3.2003090722044299E-4</v>
      </c>
      <c r="R18" s="47">
        <f t="shared" si="4"/>
        <v>722.46216315983702</v>
      </c>
      <c r="S18" s="48">
        <f t="shared" si="4"/>
        <v>0.34728682170542602</v>
      </c>
      <c r="T18" s="47">
        <f t="shared" si="4"/>
        <v>511.02559580793002</v>
      </c>
      <c r="U18" s="48">
        <f t="shared" si="4"/>
        <v>0.75067264573990999</v>
      </c>
      <c r="V18" s="35">
        <f>((O18*(Q18)^2)/S14)*T18</f>
        <v>0.74247353688203033</v>
      </c>
      <c r="W18" s="35"/>
      <c r="X18" s="35">
        <f t="shared" si="6"/>
        <v>8.1991088578796667E-3</v>
      </c>
    </row>
    <row r="19" spans="2:24" x14ac:dyDescent="0.6">
      <c r="B19" s="2">
        <v>535.28039419434799</v>
      </c>
      <c r="C19" s="1">
        <v>46.065363858814003</v>
      </c>
      <c r="D19" s="2"/>
      <c r="E19" s="1"/>
      <c r="F19" s="2">
        <v>535.97321374228204</v>
      </c>
      <c r="G19" s="1">
        <v>326.19409200019498</v>
      </c>
      <c r="H19" s="1"/>
      <c r="I19" s="1"/>
      <c r="J19" s="2">
        <v>535.20053408575598</v>
      </c>
      <c r="K19" s="1">
        <v>0.78834080717488697</v>
      </c>
      <c r="N19" s="47">
        <f t="shared" si="0"/>
        <v>535.28039419434799</v>
      </c>
      <c r="O19" s="48">
        <f t="shared" si="1"/>
        <v>4606.5363858813998</v>
      </c>
      <c r="P19" s="47">
        <f t="shared" si="2"/>
        <v>535.97321374228204</v>
      </c>
      <c r="Q19" s="54">
        <f t="shared" si="3"/>
        <v>3.2619409200019498E-4</v>
      </c>
      <c r="R19" s="47"/>
      <c r="S19" s="48"/>
      <c r="T19" s="47">
        <f t="shared" si="4"/>
        <v>535.20053408575598</v>
      </c>
      <c r="U19" s="48">
        <f t="shared" si="4"/>
        <v>0.78834080717488697</v>
      </c>
      <c r="V19" s="35"/>
      <c r="W19" s="35"/>
      <c r="X19" s="35"/>
    </row>
    <row r="20" spans="2:24" x14ac:dyDescent="0.6">
      <c r="B20" s="2">
        <v>559.31015989005402</v>
      </c>
      <c r="C20" s="1">
        <v>47.447189354071</v>
      </c>
      <c r="D20" s="2"/>
      <c r="E20" s="1"/>
      <c r="F20" s="2">
        <v>559.98524410320795</v>
      </c>
      <c r="G20" s="1">
        <v>326.80778291908399</v>
      </c>
      <c r="H20" s="1"/>
      <c r="I20" s="1"/>
      <c r="J20" s="2">
        <v>559.94671738801799</v>
      </c>
      <c r="K20" s="1">
        <v>0.84618834080717398</v>
      </c>
      <c r="N20" s="47">
        <f t="shared" si="0"/>
        <v>559.31015989005402</v>
      </c>
      <c r="O20" s="48">
        <f t="shared" si="1"/>
        <v>4744.7189354070997</v>
      </c>
      <c r="P20" s="47">
        <f t="shared" si="2"/>
        <v>559.98524410320795</v>
      </c>
      <c r="Q20" s="54">
        <f t="shared" si="3"/>
        <v>3.2680778291908398E-4</v>
      </c>
      <c r="R20" s="47"/>
      <c r="S20" s="48"/>
      <c r="T20" s="47">
        <f t="shared" si="4"/>
        <v>559.94671738801799</v>
      </c>
      <c r="U20" s="48">
        <f t="shared" si="4"/>
        <v>0.84618834080717398</v>
      </c>
      <c r="V20" s="35"/>
      <c r="W20" s="35"/>
      <c r="X20" s="35"/>
    </row>
    <row r="21" spans="2:24" x14ac:dyDescent="0.6">
      <c r="B21" s="2">
        <v>583.361378339422</v>
      </c>
      <c r="C21" s="1">
        <v>50.401501692756298</v>
      </c>
      <c r="D21" s="2"/>
      <c r="E21" s="1"/>
      <c r="F21" s="2">
        <v>583.99074267883304</v>
      </c>
      <c r="G21" s="1">
        <v>323.830624869178</v>
      </c>
      <c r="H21" s="1"/>
      <c r="I21" s="1"/>
      <c r="J21" s="2">
        <v>583.57434372953003</v>
      </c>
      <c r="K21" s="1">
        <v>0.91479820627802599</v>
      </c>
      <c r="N21" s="47">
        <f t="shared" si="0"/>
        <v>583.361378339422</v>
      </c>
      <c r="O21" s="48">
        <f t="shared" si="1"/>
        <v>5040.1501692756301</v>
      </c>
      <c r="P21" s="47">
        <f t="shared" si="2"/>
        <v>583.99074267883304</v>
      </c>
      <c r="Q21" s="54">
        <f t="shared" si="3"/>
        <v>3.2383062486917799E-4</v>
      </c>
      <c r="R21" s="47"/>
      <c r="S21" s="48"/>
      <c r="T21" s="47">
        <f t="shared" si="4"/>
        <v>583.57434372953003</v>
      </c>
      <c r="U21" s="48">
        <f t="shared" si="4"/>
        <v>0.91479820627802599</v>
      </c>
      <c r="V21" s="35">
        <f>((O21*(Q21)^2)/S15)*T21</f>
        <v>0.89730800061469351</v>
      </c>
      <c r="W21" s="35"/>
      <c r="X21" s="35">
        <f t="shared" si="6"/>
        <v>1.7490205663332481E-2</v>
      </c>
    </row>
    <row r="22" spans="2:24" x14ac:dyDescent="0.6">
      <c r="B22" s="2">
        <v>607.41527838299805</v>
      </c>
      <c r="C22" s="1">
        <v>53.552374886870197</v>
      </c>
      <c r="D22" s="1"/>
      <c r="E22" s="1"/>
      <c r="F22" s="2">
        <v>607.99683505312203</v>
      </c>
      <c r="G22" s="1">
        <v>321.179907634617</v>
      </c>
      <c r="H22" s="1"/>
      <c r="I22" s="1"/>
      <c r="J22" s="2">
        <v>607.77195545926304</v>
      </c>
      <c r="K22" s="1">
        <v>1.0008968609865401</v>
      </c>
      <c r="N22" s="47">
        <f t="shared" ref="N22:N26" si="7">B22</f>
        <v>607.41527838299805</v>
      </c>
      <c r="O22" s="48">
        <f t="shared" ref="O22:O26" si="8">C22*100</f>
        <v>5355.2374886870193</v>
      </c>
      <c r="P22" s="47">
        <f t="shared" ref="P22:P26" si="9">F22</f>
        <v>607.99683505312203</v>
      </c>
      <c r="Q22" s="54">
        <f t="shared" ref="Q22:Q26" si="10">G22*0.000001</f>
        <v>3.2117990763461698E-4</v>
      </c>
      <c r="R22" s="47"/>
      <c r="S22" s="48"/>
      <c r="T22" s="47">
        <f t="shared" ref="T22:T26" si="11">J22</f>
        <v>607.77195545926304</v>
      </c>
      <c r="U22" s="48">
        <f t="shared" ref="U22:U26" si="12">K22</f>
        <v>1.0008968609865401</v>
      </c>
      <c r="V22" s="35"/>
      <c r="W22" s="35"/>
      <c r="X22" s="35"/>
    </row>
    <row r="23" spans="2:24" x14ac:dyDescent="0.6">
      <c r="B23" s="2">
        <v>633.09556531357896</v>
      </c>
      <c r="C23" s="1">
        <v>55.917406898401097</v>
      </c>
      <c r="D23" s="1"/>
      <c r="E23" s="1"/>
      <c r="F23" s="2">
        <v>632.54862839931104</v>
      </c>
      <c r="G23" s="1">
        <v>318.52829970206102</v>
      </c>
      <c r="H23" s="1"/>
      <c r="I23" s="1"/>
      <c r="J23" s="2">
        <v>633.07867687811699</v>
      </c>
      <c r="K23" s="1">
        <v>1.05605381165919</v>
      </c>
      <c r="N23" s="47">
        <f t="shared" si="7"/>
        <v>633.09556531357896</v>
      </c>
      <c r="O23" s="48">
        <f t="shared" si="8"/>
        <v>5591.7406898401096</v>
      </c>
      <c r="P23" s="47">
        <f t="shared" si="9"/>
        <v>632.54862839931104</v>
      </c>
      <c r="Q23" s="54">
        <f t="shared" si="10"/>
        <v>3.1852829970206102E-4</v>
      </c>
      <c r="R23" s="47"/>
      <c r="S23" s="48"/>
      <c r="T23" s="47">
        <f t="shared" si="11"/>
        <v>633.07867687811699</v>
      </c>
      <c r="U23" s="48">
        <f t="shared" si="12"/>
        <v>1.05605381165919</v>
      </c>
      <c r="V23" s="35">
        <f>((O23*(Q23)^2)/S16)*T23</f>
        <v>1.0585216507691013</v>
      </c>
      <c r="W23" s="35"/>
      <c r="X23" s="35">
        <f t="shared" ref="X23:X26" si="13">U23-V23</f>
        <v>-2.4678391099113295E-3</v>
      </c>
    </row>
    <row r="24" spans="2:24" x14ac:dyDescent="0.6">
      <c r="B24" s="2">
        <v>657.11058224114197</v>
      </c>
      <c r="C24" s="1">
        <v>56.218147688800997</v>
      </c>
      <c r="D24" s="1"/>
      <c r="E24" s="1"/>
      <c r="F24" s="2">
        <v>657.65740489201005</v>
      </c>
      <c r="G24" s="1">
        <v>322.07817656306298</v>
      </c>
      <c r="H24" s="1"/>
      <c r="I24" s="1"/>
      <c r="J24" s="2">
        <v>656.69559631178504</v>
      </c>
      <c r="K24" s="1">
        <v>1.10179372197309</v>
      </c>
      <c r="N24" s="47">
        <f t="shared" si="7"/>
        <v>657.11058224114197</v>
      </c>
      <c r="O24" s="48">
        <f t="shared" si="8"/>
        <v>5621.8147688801</v>
      </c>
      <c r="P24" s="47">
        <f t="shared" si="9"/>
        <v>657.65740489201005</v>
      </c>
      <c r="Q24" s="54">
        <f t="shared" si="10"/>
        <v>3.2207817656306295E-4</v>
      </c>
      <c r="R24" s="47"/>
      <c r="S24" s="48"/>
      <c r="T24" s="47">
        <f t="shared" si="11"/>
        <v>656.69559631178504</v>
      </c>
      <c r="U24" s="48">
        <f t="shared" si="12"/>
        <v>1.10179372197309</v>
      </c>
      <c r="V24" s="35"/>
      <c r="W24" s="35"/>
      <c r="X24" s="35"/>
    </row>
    <row r="25" spans="2:24" x14ac:dyDescent="0.6">
      <c r="B25" s="2">
        <v>681.06660409613505</v>
      </c>
      <c r="C25" s="1">
        <v>52.194549659772697</v>
      </c>
      <c r="D25" s="1"/>
      <c r="E25" s="1"/>
      <c r="F25" s="2">
        <v>682.23888817138197</v>
      </c>
      <c r="G25" s="1">
        <v>335.74860939775402</v>
      </c>
      <c r="H25" s="1"/>
      <c r="I25" s="1"/>
      <c r="J25" s="71">
        <v>681.99287045901099</v>
      </c>
      <c r="K25" s="71">
        <v>1.1367713004484301</v>
      </c>
      <c r="N25" s="47">
        <f t="shared" si="7"/>
        <v>681.06660409613505</v>
      </c>
      <c r="O25" s="48">
        <f t="shared" si="8"/>
        <v>5219.4549659772701</v>
      </c>
      <c r="P25" s="47">
        <f t="shared" si="9"/>
        <v>682.23888817138197</v>
      </c>
      <c r="Q25" s="54">
        <f t="shared" si="10"/>
        <v>3.3574860939775402E-4</v>
      </c>
      <c r="R25" s="47"/>
      <c r="S25" s="48"/>
      <c r="T25" s="47">
        <f t="shared" si="11"/>
        <v>681.99287045901099</v>
      </c>
      <c r="U25" s="48">
        <f t="shared" si="12"/>
        <v>1.1367713004484301</v>
      </c>
      <c r="V25" s="35">
        <f>((O25*(Q25)^2)/S17)*T25</f>
        <v>1.1211141467900776</v>
      </c>
      <c r="W25" s="35"/>
      <c r="X25" s="35"/>
    </row>
    <row r="26" spans="2:24" x14ac:dyDescent="0.6">
      <c r="B26" s="2">
        <v>705.39000435758999</v>
      </c>
      <c r="C26" s="1">
        <v>35.099788824456098</v>
      </c>
      <c r="D26" s="1"/>
      <c r="E26" s="1"/>
      <c r="F26" s="2">
        <v>706.31207979466399</v>
      </c>
      <c r="G26" s="1">
        <v>369.98570429717199</v>
      </c>
      <c r="H26" s="1"/>
      <c r="I26" s="1"/>
      <c r="J26" s="71">
        <v>706.07711492920805</v>
      </c>
      <c r="K26" s="71">
        <v>0.98071748878923704</v>
      </c>
      <c r="N26" s="47">
        <f t="shared" si="7"/>
        <v>705.39000435758999</v>
      </c>
      <c r="O26" s="48">
        <f t="shared" si="8"/>
        <v>3509.97888244561</v>
      </c>
      <c r="P26" s="47">
        <f t="shared" si="9"/>
        <v>706.31207979466399</v>
      </c>
      <c r="Q26" s="54">
        <f t="shared" si="10"/>
        <v>3.6998570429717199E-4</v>
      </c>
      <c r="R26" s="47"/>
      <c r="S26" s="48"/>
      <c r="T26" s="47">
        <f t="shared" si="11"/>
        <v>706.07711492920805</v>
      </c>
      <c r="U26" s="48">
        <f t="shared" si="12"/>
        <v>0.98071748878923704</v>
      </c>
      <c r="V26" s="35">
        <f>((O26*(Q26)^2)/S18)*T26</f>
        <v>0.97687326316744971</v>
      </c>
      <c r="W26" s="35"/>
      <c r="X26" s="35">
        <f t="shared" si="13"/>
        <v>3.8442256217873227E-3</v>
      </c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67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313.60271493212599</v>
      </c>
      <c r="C9" s="1">
        <v>483.99999999999898</v>
      </c>
      <c r="D9" s="2"/>
      <c r="E9" s="1"/>
      <c r="F9" s="2">
        <v>314.49946469139201</v>
      </c>
      <c r="G9" s="1">
        <v>130.99236641221299</v>
      </c>
      <c r="H9" s="2">
        <v>310.03262381248197</v>
      </c>
      <c r="I9" s="1">
        <v>1.0789447410322599</v>
      </c>
      <c r="J9" s="2">
        <v>309.40485176077198</v>
      </c>
      <c r="K9" s="1">
        <v>0.24013970387323799</v>
      </c>
      <c r="N9" s="47">
        <f>B9</f>
        <v>313.60271493212599</v>
      </c>
      <c r="O9" s="48">
        <f>C9*100</f>
        <v>48399.999999999898</v>
      </c>
      <c r="P9" s="47">
        <f>F9</f>
        <v>314.49946469139201</v>
      </c>
      <c r="Q9" s="54">
        <f>G9*0.000001</f>
        <v>1.3099236641221298E-4</v>
      </c>
      <c r="R9" s="47">
        <f>H9</f>
        <v>310.03262381248197</v>
      </c>
      <c r="S9" s="48">
        <f>I9</f>
        <v>1.0789447410322599</v>
      </c>
      <c r="T9" s="47">
        <f>J9</f>
        <v>309.40485176077198</v>
      </c>
      <c r="U9" s="48">
        <f>K9</f>
        <v>0.24013970387323799</v>
      </c>
      <c r="V9" s="35">
        <f>((O9*(Q9)^2)/S9)*T9</f>
        <v>0.23815804378707883</v>
      </c>
      <c r="W9" s="35"/>
      <c r="X9" s="35">
        <f>U9-V9</f>
        <v>1.9816600861591593E-3</v>
      </c>
    </row>
    <row r="10" spans="1:24" x14ac:dyDescent="0.6">
      <c r="B10" s="2">
        <v>334.68416289592699</v>
      </c>
      <c r="C10" s="1">
        <v>459.99999999999898</v>
      </c>
      <c r="D10" s="2"/>
      <c r="E10" s="1"/>
      <c r="F10" s="2">
        <v>334.362460504669</v>
      </c>
      <c r="G10" s="1">
        <v>136.284987277353</v>
      </c>
      <c r="H10" s="2">
        <v>331.05139662586998</v>
      </c>
      <c r="I10" s="1">
        <v>1.04660335275699</v>
      </c>
      <c r="J10" s="2">
        <v>329.89457281293301</v>
      </c>
      <c r="K10" s="1">
        <v>0.25684789754327902</v>
      </c>
      <c r="N10" s="47">
        <f t="shared" ref="N10:N20" si="0">B10</f>
        <v>334.68416289592699</v>
      </c>
      <c r="O10" s="48">
        <f t="shared" ref="O10:O20" si="1">C10*100</f>
        <v>45999.999999999898</v>
      </c>
      <c r="P10" s="47">
        <f t="shared" ref="P10:P20" si="2">F10</f>
        <v>334.362460504669</v>
      </c>
      <c r="Q10" s="54">
        <f t="shared" ref="Q10:Q20" si="3">G10*0.000001</f>
        <v>1.3628498727735299E-4</v>
      </c>
      <c r="R10" s="47">
        <f t="shared" ref="R10:U20" si="4">H10</f>
        <v>331.05139662586998</v>
      </c>
      <c r="S10" s="48">
        <f t="shared" si="4"/>
        <v>1.04660335275699</v>
      </c>
      <c r="T10" s="47">
        <f t="shared" si="4"/>
        <v>329.89457281293301</v>
      </c>
      <c r="U10" s="48">
        <f t="shared" si="4"/>
        <v>0.25684789754327902</v>
      </c>
      <c r="V10" s="35">
        <f t="shared" ref="V10:V20" si="5">((O10*(Q10)^2)/S10)*T10</f>
        <v>0.269306550329731</v>
      </c>
      <c r="W10" s="35"/>
      <c r="X10" s="35">
        <f t="shared" ref="X10:X20" si="6">U10-V10</f>
        <v>-1.2458652786451974E-2</v>
      </c>
    </row>
    <row r="11" spans="1:24" x14ac:dyDescent="0.6">
      <c r="B11" s="2">
        <v>379.552036199094</v>
      </c>
      <c r="C11" s="1">
        <v>417.86666666666599</v>
      </c>
      <c r="D11" s="2"/>
      <c r="E11" s="1"/>
      <c r="F11" s="2">
        <v>380.94475441085501</v>
      </c>
      <c r="G11" s="1">
        <v>150.33078880407101</v>
      </c>
      <c r="H11" s="2">
        <v>379.89185442787698</v>
      </c>
      <c r="I11" s="1">
        <v>1.0048778477138101</v>
      </c>
      <c r="J11" s="2">
        <v>379.02899856346301</v>
      </c>
      <c r="K11" s="1">
        <v>0.35680488260167298</v>
      </c>
      <c r="N11" s="47">
        <f t="shared" si="0"/>
        <v>379.552036199094</v>
      </c>
      <c r="O11" s="48">
        <f t="shared" si="1"/>
        <v>41786.666666666599</v>
      </c>
      <c r="P11" s="47">
        <f t="shared" si="2"/>
        <v>380.94475441085501</v>
      </c>
      <c r="Q11" s="54">
        <f t="shared" si="3"/>
        <v>1.50330788804071E-4</v>
      </c>
      <c r="R11" s="47">
        <f t="shared" si="4"/>
        <v>379.89185442787698</v>
      </c>
      <c r="S11" s="48">
        <f t="shared" si="4"/>
        <v>1.0048778477138101</v>
      </c>
      <c r="T11" s="47">
        <f t="shared" si="4"/>
        <v>379.02899856346301</v>
      </c>
      <c r="U11" s="48">
        <f t="shared" si="4"/>
        <v>0.35680488260167298</v>
      </c>
      <c r="V11" s="35">
        <f t="shared" si="5"/>
        <v>0.35619905823227033</v>
      </c>
      <c r="W11" s="35"/>
      <c r="X11" s="35">
        <f t="shared" si="6"/>
        <v>6.0582436940265216E-4</v>
      </c>
    </row>
    <row r="12" spans="1:24" x14ac:dyDescent="0.6">
      <c r="B12" s="2">
        <v>431.21628959276001</v>
      </c>
      <c r="C12" s="1">
        <v>370.4</v>
      </c>
      <c r="D12" s="2"/>
      <c r="E12" s="1"/>
      <c r="F12" s="2">
        <v>431.63717391872001</v>
      </c>
      <c r="G12" s="1">
        <v>165.59796437659</v>
      </c>
      <c r="H12" s="2">
        <v>428.71674073305098</v>
      </c>
      <c r="I12" s="1">
        <v>0.94021033733663195</v>
      </c>
      <c r="J12" s="2">
        <v>427.47680845365301</v>
      </c>
      <c r="K12" s="1">
        <v>0.46150974329007499</v>
      </c>
      <c r="N12" s="47">
        <f t="shared" si="0"/>
        <v>431.21628959276001</v>
      </c>
      <c r="O12" s="48">
        <f t="shared" si="1"/>
        <v>37040</v>
      </c>
      <c r="P12" s="47">
        <f t="shared" si="2"/>
        <v>431.63717391872001</v>
      </c>
      <c r="Q12" s="54">
        <f t="shared" si="3"/>
        <v>1.6559796437659E-4</v>
      </c>
      <c r="R12" s="47">
        <f t="shared" si="4"/>
        <v>428.71674073305098</v>
      </c>
      <c r="S12" s="48">
        <f t="shared" si="4"/>
        <v>0.94021033733663195</v>
      </c>
      <c r="T12" s="47">
        <f t="shared" si="4"/>
        <v>427.47680845365301</v>
      </c>
      <c r="U12" s="48">
        <f t="shared" si="4"/>
        <v>0.46150974329007499</v>
      </c>
      <c r="V12" s="35">
        <f t="shared" si="5"/>
        <v>0.46181549693804336</v>
      </c>
      <c r="W12" s="35"/>
      <c r="X12" s="35">
        <f t="shared" si="6"/>
        <v>-3.0575364796836535E-4</v>
      </c>
    </row>
    <row r="13" spans="1:24" x14ac:dyDescent="0.6">
      <c r="B13" s="2">
        <v>480.14570135746601</v>
      </c>
      <c r="C13" s="1">
        <v>334.666666666666</v>
      </c>
      <c r="D13" s="2"/>
      <c r="E13" s="1"/>
      <c r="F13" s="2">
        <v>481.635868287969</v>
      </c>
      <c r="G13" s="1">
        <v>178.62595419847301</v>
      </c>
      <c r="H13" s="2">
        <v>476.16767143531001</v>
      </c>
      <c r="I13" s="1">
        <v>0.85124823866524701</v>
      </c>
      <c r="J13" s="2">
        <v>475.22014722472397</v>
      </c>
      <c r="K13" s="1">
        <v>0.59709067495583501</v>
      </c>
      <c r="N13" s="47">
        <f t="shared" si="0"/>
        <v>480.14570135746601</v>
      </c>
      <c r="O13" s="48">
        <f t="shared" si="1"/>
        <v>33466.666666666599</v>
      </c>
      <c r="P13" s="47">
        <f t="shared" si="2"/>
        <v>481.635868287969</v>
      </c>
      <c r="Q13" s="54">
        <f t="shared" si="3"/>
        <v>1.7862595419847299E-4</v>
      </c>
      <c r="R13" s="47">
        <f t="shared" si="4"/>
        <v>476.16767143531001</v>
      </c>
      <c r="S13" s="48">
        <f t="shared" si="4"/>
        <v>0.85124823866524701</v>
      </c>
      <c r="T13" s="47">
        <f t="shared" si="4"/>
        <v>475.22014722472397</v>
      </c>
      <c r="U13" s="48">
        <f t="shared" si="4"/>
        <v>0.59709067495583501</v>
      </c>
      <c r="V13" s="35">
        <f t="shared" si="5"/>
        <v>0.59612893171994774</v>
      </c>
      <c r="W13" s="35"/>
      <c r="X13" s="35">
        <f t="shared" si="6"/>
        <v>9.6174323588726907E-4</v>
      </c>
    </row>
    <row r="14" spans="1:24" x14ac:dyDescent="0.6">
      <c r="B14" s="2">
        <v>530.43710407239803</v>
      </c>
      <c r="C14" s="1">
        <v>296.26666666666603</v>
      </c>
      <c r="D14" s="2"/>
      <c r="E14" s="1"/>
      <c r="F14" s="2">
        <v>531.63108097521899</v>
      </c>
      <c r="G14" s="1">
        <v>190.83969465648801</v>
      </c>
      <c r="H14" s="2">
        <v>525.01179311892497</v>
      </c>
      <c r="I14" s="1">
        <v>0.814920852524185</v>
      </c>
      <c r="J14" s="2">
        <v>523.67282673094496</v>
      </c>
      <c r="K14" s="1">
        <v>0.69466966418586695</v>
      </c>
      <c r="N14" s="47">
        <f t="shared" si="0"/>
        <v>530.43710407239803</v>
      </c>
      <c r="O14" s="48">
        <f t="shared" si="1"/>
        <v>29626.666666666602</v>
      </c>
      <c r="P14" s="47">
        <f t="shared" si="2"/>
        <v>531.63108097521899</v>
      </c>
      <c r="Q14" s="54">
        <f t="shared" si="3"/>
        <v>1.9083969465648801E-4</v>
      </c>
      <c r="R14" s="47">
        <f t="shared" si="4"/>
        <v>525.01179311892497</v>
      </c>
      <c r="S14" s="48">
        <f t="shared" si="4"/>
        <v>0.814920852524185</v>
      </c>
      <c r="T14" s="47">
        <f t="shared" si="4"/>
        <v>523.67282673094496</v>
      </c>
      <c r="U14" s="48">
        <f t="shared" si="4"/>
        <v>0.69466966418586695</v>
      </c>
      <c r="V14" s="35">
        <f t="shared" si="5"/>
        <v>0.69336964605316787</v>
      </c>
      <c r="W14" s="35"/>
      <c r="X14" s="35">
        <f t="shared" si="6"/>
        <v>1.3000181326990878E-3</v>
      </c>
    </row>
    <row r="15" spans="1:24" x14ac:dyDescent="0.6">
      <c r="B15" s="2">
        <v>580.71583710407197</v>
      </c>
      <c r="C15" s="1">
        <v>265.33333333333297</v>
      </c>
      <c r="D15" s="2"/>
      <c r="E15" s="1"/>
      <c r="F15" s="2">
        <v>580.95519945685703</v>
      </c>
      <c r="G15" s="1">
        <v>206.106870229007</v>
      </c>
      <c r="H15" s="2">
        <v>575.88387327244095</v>
      </c>
      <c r="I15" s="1">
        <v>0.76645227870536703</v>
      </c>
      <c r="J15" s="2">
        <v>574.82002710752897</v>
      </c>
      <c r="K15" s="1">
        <v>0.84926644645180804</v>
      </c>
      <c r="N15" s="47">
        <f t="shared" si="0"/>
        <v>580.71583710407197</v>
      </c>
      <c r="O15" s="48">
        <f t="shared" si="1"/>
        <v>26533.333333333296</v>
      </c>
      <c r="P15" s="47">
        <f t="shared" si="2"/>
        <v>580.95519945685703</v>
      </c>
      <c r="Q15" s="54">
        <f t="shared" si="3"/>
        <v>2.06106870229007E-4</v>
      </c>
      <c r="R15" s="47">
        <f t="shared" si="4"/>
        <v>575.88387327244095</v>
      </c>
      <c r="S15" s="48">
        <f t="shared" si="4"/>
        <v>0.76645227870536703</v>
      </c>
      <c r="T15" s="47">
        <f t="shared" si="4"/>
        <v>574.82002710752897</v>
      </c>
      <c r="U15" s="48">
        <f t="shared" si="4"/>
        <v>0.84926644645180804</v>
      </c>
      <c r="V15" s="35">
        <f t="shared" si="5"/>
        <v>0.84532462617302195</v>
      </c>
      <c r="W15" s="35"/>
      <c r="X15" s="35">
        <f t="shared" si="6"/>
        <v>3.9418202787860901E-3</v>
      </c>
    </row>
    <row r="16" spans="1:24" x14ac:dyDescent="0.6">
      <c r="B16" s="2">
        <v>630.31945701357404</v>
      </c>
      <c r="C16" s="1">
        <v>232.266666666666</v>
      </c>
      <c r="D16" s="2"/>
      <c r="E16" s="1"/>
      <c r="F16" s="2">
        <v>630.94431920060504</v>
      </c>
      <c r="G16" s="1">
        <v>216.895674300254</v>
      </c>
      <c r="H16" s="2">
        <v>625.39848529027802</v>
      </c>
      <c r="I16" s="1">
        <v>0.71798065165187597</v>
      </c>
      <c r="J16" s="2">
        <v>624.63619910236696</v>
      </c>
      <c r="K16" s="1">
        <v>0.95160142733856501</v>
      </c>
      <c r="N16" s="47">
        <f t="shared" si="0"/>
        <v>630.31945701357404</v>
      </c>
      <c r="O16" s="48">
        <f t="shared" si="1"/>
        <v>23226.666666666599</v>
      </c>
      <c r="P16" s="47">
        <f t="shared" si="2"/>
        <v>630.94431920060504</v>
      </c>
      <c r="Q16" s="54">
        <f t="shared" si="3"/>
        <v>2.16895674300254E-4</v>
      </c>
      <c r="R16" s="47">
        <f t="shared" si="4"/>
        <v>625.39848529027802</v>
      </c>
      <c r="S16" s="48">
        <f t="shared" si="4"/>
        <v>0.71798065165187597</v>
      </c>
      <c r="T16" s="47">
        <f t="shared" si="4"/>
        <v>624.63619910236696</v>
      </c>
      <c r="U16" s="48">
        <f t="shared" si="4"/>
        <v>0.95160142733856501</v>
      </c>
      <c r="V16" s="35">
        <f t="shared" si="5"/>
        <v>0.95061152809174909</v>
      </c>
      <c r="W16" s="35"/>
      <c r="X16" s="35">
        <f t="shared" si="6"/>
        <v>9.8989924681591734E-4</v>
      </c>
    </row>
    <row r="17" spans="2:24" x14ac:dyDescent="0.6">
      <c r="B17" s="2">
        <v>679.91674208144798</v>
      </c>
      <c r="C17" s="1">
        <v>202.933333333333</v>
      </c>
      <c r="D17" s="2"/>
      <c r="E17" s="1"/>
      <c r="F17" s="2">
        <v>679.57471254362895</v>
      </c>
      <c r="G17" s="1">
        <v>229.92366412213701</v>
      </c>
      <c r="H17" s="2">
        <v>675.56526823429897</v>
      </c>
      <c r="I17" s="1">
        <v>0.63037418917536703</v>
      </c>
      <c r="J17" s="2">
        <v>674.38744288346095</v>
      </c>
      <c r="K17" s="1">
        <v>1.14894802767024</v>
      </c>
      <c r="N17" s="47">
        <f t="shared" si="0"/>
        <v>679.91674208144798</v>
      </c>
      <c r="O17" s="48">
        <f t="shared" si="1"/>
        <v>20293.333333333299</v>
      </c>
      <c r="P17" s="47">
        <f t="shared" si="2"/>
        <v>679.57471254362895</v>
      </c>
      <c r="Q17" s="54">
        <f t="shared" si="3"/>
        <v>2.2992366412213699E-4</v>
      </c>
      <c r="R17" s="47">
        <f t="shared" si="4"/>
        <v>675.56526823429897</v>
      </c>
      <c r="S17" s="48">
        <f t="shared" si="4"/>
        <v>0.63037418917536703</v>
      </c>
      <c r="T17" s="47">
        <f t="shared" si="4"/>
        <v>674.38744288346095</v>
      </c>
      <c r="U17" s="48">
        <f t="shared" si="4"/>
        <v>1.14894802767024</v>
      </c>
      <c r="V17" s="35">
        <f t="shared" si="5"/>
        <v>1.1477089949403803</v>
      </c>
      <c r="W17" s="35"/>
      <c r="X17" s="35">
        <f t="shared" si="6"/>
        <v>1.2390327298597015E-3</v>
      </c>
    </row>
    <row r="18" spans="2:24" x14ac:dyDescent="0.6">
      <c r="B18" s="2">
        <v>728.815384615384</v>
      </c>
      <c r="C18" s="1">
        <v>185.333333333333</v>
      </c>
      <c r="D18" s="2"/>
      <c r="E18" s="1"/>
      <c r="F18" s="2">
        <v>729.54816471837501</v>
      </c>
      <c r="G18" s="1">
        <v>237.04834605597901</v>
      </c>
      <c r="H18" s="2">
        <v>725.75037058635803</v>
      </c>
      <c r="I18" s="1">
        <v>0.56975832120944703</v>
      </c>
      <c r="J18" s="2">
        <v>724.15167230730503</v>
      </c>
      <c r="K18" s="1">
        <v>1.3272923041129301</v>
      </c>
      <c r="N18" s="47">
        <f t="shared" si="0"/>
        <v>728.815384615384</v>
      </c>
      <c r="O18" s="48">
        <f t="shared" si="1"/>
        <v>18533.333333333299</v>
      </c>
      <c r="P18" s="47">
        <f t="shared" si="2"/>
        <v>729.54816471837501</v>
      </c>
      <c r="Q18" s="54">
        <f t="shared" si="3"/>
        <v>2.37048346055979E-4</v>
      </c>
      <c r="R18" s="47">
        <f t="shared" si="4"/>
        <v>725.75037058635803</v>
      </c>
      <c r="S18" s="48">
        <f t="shared" si="4"/>
        <v>0.56975832120944703</v>
      </c>
      <c r="T18" s="47">
        <f t="shared" si="4"/>
        <v>724.15167230730503</v>
      </c>
      <c r="U18" s="48">
        <f t="shared" si="4"/>
        <v>1.3272923041129301</v>
      </c>
      <c r="V18" s="35">
        <f t="shared" si="5"/>
        <v>1.3236289492505355</v>
      </c>
      <c r="W18" s="35"/>
      <c r="X18" s="35">
        <f t="shared" si="6"/>
        <v>3.6633548623945522E-3</v>
      </c>
    </row>
    <row r="19" spans="2:24" x14ac:dyDescent="0.6">
      <c r="B19" s="2">
        <v>778.39095022624394</v>
      </c>
      <c r="C19" s="1">
        <v>168.8</v>
      </c>
      <c r="D19" s="2"/>
      <c r="E19" s="1"/>
      <c r="F19" s="2">
        <v>778.16550175389705</v>
      </c>
      <c r="G19" s="1">
        <v>247.022900763358</v>
      </c>
      <c r="H19" s="2">
        <v>774.59082838836503</v>
      </c>
      <c r="I19" s="1">
        <v>0.52803281616626696</v>
      </c>
      <c r="J19" s="2">
        <v>773.911032115117</v>
      </c>
      <c r="K19" s="1">
        <v>1.51276245201399</v>
      </c>
      <c r="N19" s="47">
        <f t="shared" si="0"/>
        <v>778.39095022624394</v>
      </c>
      <c r="O19" s="48">
        <f t="shared" si="1"/>
        <v>16880</v>
      </c>
      <c r="P19" s="47">
        <f t="shared" si="2"/>
        <v>778.16550175389705</v>
      </c>
      <c r="Q19" s="54">
        <f t="shared" si="3"/>
        <v>2.4702290076335801E-4</v>
      </c>
      <c r="R19" s="47">
        <f t="shared" si="4"/>
        <v>774.59082838836503</v>
      </c>
      <c r="S19" s="48">
        <f t="shared" si="4"/>
        <v>0.52803281616626696</v>
      </c>
      <c r="T19" s="47">
        <f t="shared" si="4"/>
        <v>773.911032115117</v>
      </c>
      <c r="U19" s="48">
        <f t="shared" si="4"/>
        <v>1.51276245201399</v>
      </c>
      <c r="V19" s="35">
        <f t="shared" si="5"/>
        <v>1.5096525347890706</v>
      </c>
      <c r="W19" s="35"/>
      <c r="X19" s="35">
        <f t="shared" si="6"/>
        <v>3.1099172249193785E-3</v>
      </c>
    </row>
    <row r="20" spans="2:24" x14ac:dyDescent="0.6">
      <c r="B20" s="2">
        <v>826.60542986425298</v>
      </c>
      <c r="C20" s="1">
        <v>154.39999999999901</v>
      </c>
      <c r="D20" s="2"/>
      <c r="E20" s="1"/>
      <c r="F20" s="2">
        <v>827.45306257452899</v>
      </c>
      <c r="G20" s="1">
        <v>253.740458015267</v>
      </c>
      <c r="H20" s="2">
        <v>824.79699805966902</v>
      </c>
      <c r="I20" s="1">
        <v>0.49845613188752402</v>
      </c>
      <c r="J20" s="2">
        <v>823.70285602980198</v>
      </c>
      <c r="K20" s="1">
        <v>1.6507267901925899</v>
      </c>
      <c r="N20" s="47">
        <f t="shared" si="0"/>
        <v>826.60542986425298</v>
      </c>
      <c r="O20" s="48">
        <f t="shared" si="1"/>
        <v>15439.999999999902</v>
      </c>
      <c r="P20" s="47">
        <f t="shared" si="2"/>
        <v>827.45306257452899</v>
      </c>
      <c r="Q20" s="54">
        <f t="shared" si="3"/>
        <v>2.5374045801526701E-4</v>
      </c>
      <c r="R20" s="47">
        <f t="shared" si="4"/>
        <v>824.79699805966902</v>
      </c>
      <c r="S20" s="48">
        <f t="shared" si="4"/>
        <v>0.49845613188752402</v>
      </c>
      <c r="T20" s="47">
        <f t="shared" si="4"/>
        <v>823.70285602980198</v>
      </c>
      <c r="U20" s="48">
        <f t="shared" si="4"/>
        <v>1.6507267901925899</v>
      </c>
      <c r="V20" s="35">
        <f t="shared" si="5"/>
        <v>1.6427457934616334</v>
      </c>
      <c r="W20" s="35"/>
      <c r="X20" s="35">
        <f t="shared" si="6"/>
        <v>7.9809967309565355E-3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7" bestFit="1" customWidth="1"/>
    <col min="16" max="16" width="8.75" bestFit="1" customWidth="1"/>
    <col min="17" max="17" width="10.5" style="14" customWidth="1"/>
    <col min="19" max="19" width="8.6875" style="20"/>
    <col min="21" max="21" width="8.6875" style="20"/>
    <col min="22" max="22" width="7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52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296.86932565274498</v>
      </c>
      <c r="C9" s="1">
        <v>16.130048212384899</v>
      </c>
      <c r="D9" s="2"/>
      <c r="E9" s="1"/>
      <c r="F9" s="2">
        <v>304.51754250624799</v>
      </c>
      <c r="G9" s="1">
        <v>-140.05400067886501</v>
      </c>
      <c r="H9" s="2">
        <v>298.97435897435798</v>
      </c>
      <c r="I9" s="1">
        <v>2.6720689655172398</v>
      </c>
      <c r="J9" s="2">
        <v>300</v>
      </c>
      <c r="K9" s="1">
        <v>0.34739336492890899</v>
      </c>
      <c r="N9" s="47">
        <f>B9</f>
        <v>296.86932565274498</v>
      </c>
      <c r="O9" s="48">
        <f>C9*10000</f>
        <v>161300.48212384898</v>
      </c>
      <c r="P9" s="47">
        <f>F9</f>
        <v>304.51754250624799</v>
      </c>
      <c r="Q9" s="44">
        <f>G9*0.000001</f>
        <v>-1.40054000678865E-4</v>
      </c>
      <c r="R9" s="46">
        <f>H9</f>
        <v>298.97435897435798</v>
      </c>
      <c r="S9" s="45">
        <f>I9</f>
        <v>2.6720689655172398</v>
      </c>
      <c r="T9" s="46">
        <f>J9</f>
        <v>300</v>
      </c>
      <c r="U9" s="45">
        <f>K9</f>
        <v>0.34739336492890899</v>
      </c>
      <c r="V9" s="20">
        <f>((O9*(Q9)^2)/S9)*T9</f>
        <v>0.35522236006312263</v>
      </c>
      <c r="X9" s="51">
        <f>U9-V9</f>
        <v>-7.8289951342136455E-3</v>
      </c>
      <c r="Y9">
        <f>U9/V9-1</f>
        <v>-2.2039702491764457E-2</v>
      </c>
    </row>
    <row r="10" spans="1:25" x14ac:dyDescent="0.6">
      <c r="B10" s="2">
        <v>322.08064617118498</v>
      </c>
      <c r="C10" s="1">
        <v>15.508765888172301</v>
      </c>
      <c r="D10" s="2"/>
      <c r="E10" s="1"/>
      <c r="F10" s="2">
        <v>328.87339155120799</v>
      </c>
      <c r="G10" s="1">
        <v>-147.55052920665199</v>
      </c>
      <c r="H10" s="2">
        <v>324.10256410256397</v>
      </c>
      <c r="I10" s="1">
        <v>2.5940495137046802</v>
      </c>
      <c r="J10" s="2">
        <v>325.20576131687199</v>
      </c>
      <c r="K10" s="1">
        <v>0.41184834123222702</v>
      </c>
      <c r="N10" s="47">
        <f t="shared" ref="N10:N31" si="0">B10</f>
        <v>322.08064617118498</v>
      </c>
      <c r="O10" s="48">
        <f t="shared" ref="O10:O31" si="1">C10*10000</f>
        <v>155087.65888172301</v>
      </c>
      <c r="P10" s="47">
        <f t="shared" ref="P10:P31" si="2">F10</f>
        <v>328.87339155120799</v>
      </c>
      <c r="Q10" s="44">
        <f t="shared" ref="Q10:Q31" si="3">G10*0.000001</f>
        <v>-1.4755052920665198E-4</v>
      </c>
      <c r="R10" s="46">
        <f t="shared" ref="R10:U25" si="4">H10</f>
        <v>324.10256410256397</v>
      </c>
      <c r="S10" s="45">
        <f t="shared" si="4"/>
        <v>2.5940495137046802</v>
      </c>
      <c r="T10" s="46">
        <f t="shared" si="4"/>
        <v>325.20576131687199</v>
      </c>
      <c r="U10" s="45">
        <f t="shared" si="4"/>
        <v>0.41184834123222702</v>
      </c>
      <c r="V10" s="20">
        <f t="shared" ref="V10:V31" si="5">((O10*(Q10)^2)/S10)*T10</f>
        <v>0.42329072517915828</v>
      </c>
      <c r="X10" s="51">
        <f t="shared" ref="X10:X31" si="6">U10-V10</f>
        <v>-1.1442383946931256E-2</v>
      </c>
      <c r="Y10">
        <f t="shared" ref="Y10:Y31" si="7">U10/V10-1</f>
        <v>-2.7031974164064776E-2</v>
      </c>
    </row>
    <row r="11" spans="1:25" x14ac:dyDescent="0.6">
      <c r="B11" s="2">
        <v>347.27944399223497</v>
      </c>
      <c r="C11" s="1">
        <v>14.924300294283301</v>
      </c>
      <c r="D11" s="2"/>
      <c r="E11" s="1"/>
      <c r="F11" s="2">
        <v>353.75381861943401</v>
      </c>
      <c r="G11" s="1">
        <v>-154.870244083068</v>
      </c>
      <c r="H11" s="2">
        <v>349.74358974358898</v>
      </c>
      <c r="I11" s="1">
        <v>2.5160212201591499</v>
      </c>
      <c r="J11" s="2">
        <v>349.89711934156298</v>
      </c>
      <c r="K11" s="1">
        <v>0.48578199052132698</v>
      </c>
      <c r="N11" s="47">
        <f t="shared" si="0"/>
        <v>347.27944399223497</v>
      </c>
      <c r="O11" s="48">
        <f t="shared" si="1"/>
        <v>149243.002942833</v>
      </c>
      <c r="P11" s="47">
        <f t="shared" si="2"/>
        <v>353.75381861943401</v>
      </c>
      <c r="Q11" s="44">
        <f t="shared" si="3"/>
        <v>-1.5487024408306801E-4</v>
      </c>
      <c r="R11" s="46">
        <f t="shared" si="4"/>
        <v>349.74358974358898</v>
      </c>
      <c r="S11" s="45">
        <f t="shared" si="4"/>
        <v>2.5160212201591499</v>
      </c>
      <c r="T11" s="46">
        <f t="shared" si="4"/>
        <v>349.89711934156298</v>
      </c>
      <c r="U11" s="45">
        <f t="shared" si="4"/>
        <v>0.48578199052132698</v>
      </c>
      <c r="V11" s="20">
        <f t="shared" si="5"/>
        <v>0.4978012834415364</v>
      </c>
      <c r="X11" s="51">
        <f t="shared" si="6"/>
        <v>-1.2019292920209423E-2</v>
      </c>
      <c r="Y11">
        <f t="shared" si="7"/>
        <v>-2.4144760811210308E-2</v>
      </c>
    </row>
    <row r="12" spans="1:25" x14ac:dyDescent="0.6">
      <c r="B12" s="2">
        <v>372.99480308058298</v>
      </c>
      <c r="C12" s="1">
        <v>14.3211445745413</v>
      </c>
      <c r="D12" s="2"/>
      <c r="E12" s="1"/>
      <c r="F12" s="2">
        <v>378.61573116919101</v>
      </c>
      <c r="G12" s="1">
        <v>-162.54914061776699</v>
      </c>
      <c r="H12" s="2">
        <v>375.38461538461502</v>
      </c>
      <c r="I12" s="1">
        <v>2.44316534040671</v>
      </c>
      <c r="J12" s="2">
        <v>375.10288065843599</v>
      </c>
      <c r="K12" s="1">
        <v>0.56729857819905205</v>
      </c>
      <c r="N12" s="47">
        <f t="shared" si="0"/>
        <v>372.99480308058298</v>
      </c>
      <c r="O12" s="48">
        <f t="shared" si="1"/>
        <v>143211.44574541299</v>
      </c>
      <c r="P12" s="47">
        <f t="shared" si="2"/>
        <v>378.61573116919101</v>
      </c>
      <c r="Q12" s="44">
        <f t="shared" si="3"/>
        <v>-1.6254914061776697E-4</v>
      </c>
      <c r="R12" s="46">
        <f t="shared" si="4"/>
        <v>375.38461538461502</v>
      </c>
      <c r="S12" s="45">
        <f t="shared" si="4"/>
        <v>2.44316534040671</v>
      </c>
      <c r="T12" s="46">
        <f t="shared" si="4"/>
        <v>375.10288065843599</v>
      </c>
      <c r="U12" s="45">
        <f t="shared" si="4"/>
        <v>0.56729857819905205</v>
      </c>
      <c r="V12" s="20">
        <f t="shared" si="5"/>
        <v>0.58095785122834542</v>
      </c>
      <c r="X12" s="51">
        <f t="shared" si="6"/>
        <v>-1.3659273029293373E-2</v>
      </c>
      <c r="Y12">
        <f t="shared" si="7"/>
        <v>-2.3511642024310331E-2</v>
      </c>
    </row>
    <row r="13" spans="1:25" x14ac:dyDescent="0.6">
      <c r="B13" s="2">
        <v>397.645732890864</v>
      </c>
      <c r="C13" s="1">
        <v>13.8474109323148</v>
      </c>
      <c r="D13" s="2"/>
      <c r="E13" s="1"/>
      <c r="F13" s="2">
        <v>403.11043910266301</v>
      </c>
      <c r="G13" s="1">
        <v>-167.35180670842701</v>
      </c>
      <c r="H13" s="2">
        <v>400</v>
      </c>
      <c r="I13" s="1">
        <v>2.3841202475685201</v>
      </c>
      <c r="J13" s="2">
        <v>400.30864197530798</v>
      </c>
      <c r="K13" s="1">
        <v>0.63744075829383795</v>
      </c>
      <c r="N13" s="47">
        <f t="shared" si="0"/>
        <v>397.645732890864</v>
      </c>
      <c r="O13" s="48">
        <f t="shared" si="1"/>
        <v>138474.109323148</v>
      </c>
      <c r="P13" s="47">
        <f t="shared" si="2"/>
        <v>403.11043910266301</v>
      </c>
      <c r="Q13" s="44">
        <f t="shared" si="3"/>
        <v>-1.6735180670842699E-4</v>
      </c>
      <c r="R13" s="46">
        <f t="shared" si="4"/>
        <v>400</v>
      </c>
      <c r="S13" s="45">
        <f t="shared" si="4"/>
        <v>2.3841202475685201</v>
      </c>
      <c r="T13" s="46">
        <f t="shared" si="4"/>
        <v>400.30864197530798</v>
      </c>
      <c r="U13" s="45">
        <f t="shared" si="4"/>
        <v>0.63744075829383795</v>
      </c>
      <c r="V13" s="20">
        <f t="shared" si="5"/>
        <v>0.65117272410980631</v>
      </c>
      <c r="X13" s="51">
        <f t="shared" si="6"/>
        <v>-1.3731965815968361E-2</v>
      </c>
      <c r="Y13">
        <f t="shared" si="7"/>
        <v>-2.1088054378722298E-2</v>
      </c>
    </row>
    <row r="14" spans="1:25" x14ac:dyDescent="0.6">
      <c r="B14" s="2">
        <v>422.78817857366403</v>
      </c>
      <c r="C14" s="1">
        <v>13.428620624882599</v>
      </c>
      <c r="D14" s="2"/>
      <c r="E14" s="1"/>
      <c r="F14" s="2">
        <v>428.11121054093201</v>
      </c>
      <c r="G14" s="1">
        <v>-172.33684080599801</v>
      </c>
      <c r="H14" s="2">
        <v>425.12820512820502</v>
      </c>
      <c r="I14" s="1">
        <v>2.3319628647214801</v>
      </c>
      <c r="J14" s="2">
        <v>425</v>
      </c>
      <c r="K14" s="1">
        <v>0.71137440758293802</v>
      </c>
      <c r="N14" s="47">
        <f t="shared" si="0"/>
        <v>422.78817857366403</v>
      </c>
      <c r="O14" s="48">
        <f t="shared" si="1"/>
        <v>134286.206248826</v>
      </c>
      <c r="P14" s="47">
        <f t="shared" si="2"/>
        <v>428.11121054093201</v>
      </c>
      <c r="Q14" s="44">
        <f t="shared" si="3"/>
        <v>-1.72336840805998E-4</v>
      </c>
      <c r="R14" s="46">
        <f t="shared" si="4"/>
        <v>425.12820512820502</v>
      </c>
      <c r="S14" s="45">
        <f t="shared" si="4"/>
        <v>2.3319628647214801</v>
      </c>
      <c r="T14" s="46">
        <f t="shared" si="4"/>
        <v>425</v>
      </c>
      <c r="U14" s="45">
        <f t="shared" si="4"/>
        <v>0.71137440758293802</v>
      </c>
      <c r="V14" s="20">
        <f t="shared" si="5"/>
        <v>0.72686701186724867</v>
      </c>
      <c r="X14" s="51">
        <f t="shared" si="6"/>
        <v>-1.5492604284310652E-2</v>
      </c>
      <c r="Y14">
        <f t="shared" si="7"/>
        <v>-2.1314221214292939E-2</v>
      </c>
    </row>
    <row r="15" spans="1:25" x14ac:dyDescent="0.6">
      <c r="B15" s="2">
        <v>447.930624256464</v>
      </c>
      <c r="C15" s="1">
        <v>13.0098303174503</v>
      </c>
      <c r="D15" s="2"/>
      <c r="E15" s="1"/>
      <c r="F15" s="2">
        <v>452.62443299287099</v>
      </c>
      <c r="G15" s="1">
        <v>-176.78032523837399</v>
      </c>
      <c r="H15" s="2">
        <v>449.74358974358898</v>
      </c>
      <c r="I15" s="1">
        <v>2.27981432360742</v>
      </c>
      <c r="J15" s="2">
        <v>449.691358024691</v>
      </c>
      <c r="K15" s="1">
        <v>0.78909952606635003</v>
      </c>
      <c r="N15" s="47">
        <f t="shared" si="0"/>
        <v>447.930624256464</v>
      </c>
      <c r="O15" s="48">
        <f t="shared" si="1"/>
        <v>130098.303174503</v>
      </c>
      <c r="P15" s="47">
        <f t="shared" si="2"/>
        <v>452.62443299287099</v>
      </c>
      <c r="Q15" s="44">
        <f t="shared" si="3"/>
        <v>-1.7678032523837399E-4</v>
      </c>
      <c r="R15" s="46">
        <f t="shared" si="4"/>
        <v>449.74358974358898</v>
      </c>
      <c r="S15" s="45">
        <f t="shared" si="4"/>
        <v>2.27981432360742</v>
      </c>
      <c r="T15" s="46">
        <f t="shared" si="4"/>
        <v>449.691358024691</v>
      </c>
      <c r="U15" s="45">
        <f t="shared" si="4"/>
        <v>0.78909952606635003</v>
      </c>
      <c r="V15" s="20">
        <f t="shared" si="5"/>
        <v>0.80196340856794146</v>
      </c>
      <c r="X15" s="51">
        <f t="shared" si="6"/>
        <v>-1.2863882501591428E-2</v>
      </c>
      <c r="Y15">
        <f t="shared" si="7"/>
        <v>-1.6040485593429188E-2</v>
      </c>
    </row>
    <row r="16" spans="1:25" x14ac:dyDescent="0.6">
      <c r="B16" s="2">
        <v>473.58963120656102</v>
      </c>
      <c r="C16" s="1">
        <v>12.572349884165</v>
      </c>
      <c r="D16" s="2"/>
      <c r="E16" s="1"/>
      <c r="F16" s="2">
        <v>477.64371894960902</v>
      </c>
      <c r="G16" s="1">
        <v>-181.40617767766199</v>
      </c>
      <c r="H16" s="2">
        <v>474.87179487179401</v>
      </c>
      <c r="I16" s="1">
        <v>2.2311052166224501</v>
      </c>
      <c r="J16" s="2">
        <v>474.89711934156298</v>
      </c>
      <c r="K16" s="1">
        <v>0.87630331753554502</v>
      </c>
      <c r="N16" s="47">
        <f t="shared" si="0"/>
        <v>473.58963120656102</v>
      </c>
      <c r="O16" s="48">
        <f t="shared" si="1"/>
        <v>125723.49884165</v>
      </c>
      <c r="P16" s="47">
        <f t="shared" si="2"/>
        <v>477.64371894960902</v>
      </c>
      <c r="Q16" s="44">
        <f t="shared" si="3"/>
        <v>-1.8140617767766198E-4</v>
      </c>
      <c r="R16" s="46">
        <f t="shared" si="4"/>
        <v>474.87179487179401</v>
      </c>
      <c r="S16" s="45">
        <f t="shared" ref="S16:S31" si="8">I16</f>
        <v>2.2311052166224501</v>
      </c>
      <c r="T16" s="46">
        <f t="shared" si="4"/>
        <v>474.89711934156298</v>
      </c>
      <c r="U16" s="45">
        <f t="shared" si="4"/>
        <v>0.87630331753554502</v>
      </c>
      <c r="V16" s="20">
        <f t="shared" si="5"/>
        <v>0.88064340600410407</v>
      </c>
      <c r="X16" s="51">
        <f t="shared" si="6"/>
        <v>-4.3400884685590446E-3</v>
      </c>
      <c r="Y16">
        <f t="shared" si="7"/>
        <v>-4.9283154100387971E-3</v>
      </c>
    </row>
    <row r="17" spans="2:25" x14ac:dyDescent="0.6">
      <c r="B17" s="2">
        <v>498.196731575981</v>
      </c>
      <c r="C17" s="1">
        <v>12.2274747980715</v>
      </c>
      <c r="D17" s="2"/>
      <c r="E17" s="1"/>
      <c r="F17" s="2">
        <v>502.16619866078298</v>
      </c>
      <c r="G17" s="1">
        <v>-185.670071280896</v>
      </c>
      <c r="H17" s="2">
        <v>500.51282051281999</v>
      </c>
      <c r="I17" s="1">
        <v>2.2065251989389898</v>
      </c>
      <c r="J17" s="2">
        <v>500.10288065843599</v>
      </c>
      <c r="K17" s="1">
        <v>0.94454976303317495</v>
      </c>
      <c r="N17" s="47">
        <f t="shared" si="0"/>
        <v>498.196731575981</v>
      </c>
      <c r="O17" s="48">
        <f t="shared" si="1"/>
        <v>122274.74798071499</v>
      </c>
      <c r="P17" s="47">
        <f t="shared" si="2"/>
        <v>502.16619866078298</v>
      </c>
      <c r="Q17" s="44">
        <f t="shared" si="3"/>
        <v>-1.8567007128089598E-4</v>
      </c>
      <c r="R17" s="46">
        <f t="shared" ref="R17:R31" si="9">H17</f>
        <v>500.51282051281999</v>
      </c>
      <c r="S17" s="45">
        <f t="shared" si="8"/>
        <v>2.2065251989389898</v>
      </c>
      <c r="T17" s="46">
        <f t="shared" si="4"/>
        <v>500.10288065843599</v>
      </c>
      <c r="U17" s="45">
        <f t="shared" si="4"/>
        <v>0.94454976303317495</v>
      </c>
      <c r="V17" s="20">
        <f t="shared" si="5"/>
        <v>0.95536878918624335</v>
      </c>
      <c r="X17" s="51">
        <f t="shared" si="6"/>
        <v>-1.0819026153068401E-2</v>
      </c>
      <c r="Y17">
        <f t="shared" si="7"/>
        <v>-1.1324450071562131E-2</v>
      </c>
    </row>
    <row r="18" spans="2:25" x14ac:dyDescent="0.6">
      <c r="B18" s="2">
        <v>523.81190908521603</v>
      </c>
      <c r="C18" s="1">
        <v>11.9188529209191</v>
      </c>
      <c r="D18" s="2"/>
      <c r="E18" s="1"/>
      <c r="F18" s="2">
        <v>527.22251365445698</v>
      </c>
      <c r="G18" s="1">
        <v>-189.57756040361599</v>
      </c>
      <c r="H18" s="2">
        <v>525.64102564102495</v>
      </c>
      <c r="I18" s="1">
        <v>2.1836781609195399</v>
      </c>
      <c r="J18" s="2">
        <v>524.79423868312699</v>
      </c>
      <c r="K18" s="1">
        <v>1.0165876777251099</v>
      </c>
      <c r="N18" s="47">
        <f t="shared" si="0"/>
        <v>523.81190908521603</v>
      </c>
      <c r="O18" s="48">
        <f t="shared" si="1"/>
        <v>119188.52920919101</v>
      </c>
      <c r="P18" s="47">
        <f t="shared" si="2"/>
        <v>527.22251365445698</v>
      </c>
      <c r="Q18" s="44">
        <f t="shared" si="3"/>
        <v>-1.8957756040361597E-4</v>
      </c>
      <c r="R18" s="46">
        <f t="shared" si="9"/>
        <v>525.64102564102495</v>
      </c>
      <c r="S18" s="45">
        <f t="shared" si="8"/>
        <v>2.1836781609195399</v>
      </c>
      <c r="T18" s="46">
        <f t="shared" si="4"/>
        <v>524.79423868312699</v>
      </c>
      <c r="U18" s="45">
        <f t="shared" si="4"/>
        <v>1.0165876777251099</v>
      </c>
      <c r="V18" s="20">
        <f t="shared" si="5"/>
        <v>1.0294582749794003</v>
      </c>
      <c r="X18" s="51">
        <f t="shared" si="6"/>
        <v>-1.2870597254290406E-2</v>
      </c>
      <c r="Y18">
        <f t="shared" si="7"/>
        <v>-1.2502301032596974E-2</v>
      </c>
    </row>
    <row r="19" spans="2:25" x14ac:dyDescent="0.6">
      <c r="B19" s="2">
        <v>548.40648675724697</v>
      </c>
      <c r="C19" s="1">
        <v>11.6107945651493</v>
      </c>
      <c r="D19" s="1"/>
      <c r="E19" s="1"/>
      <c r="F19" s="2">
        <v>552.28808590736503</v>
      </c>
      <c r="G19" s="1">
        <v>-193.30545869719501</v>
      </c>
      <c r="H19" s="2">
        <v>550.25641025641005</v>
      </c>
      <c r="I19" s="1">
        <v>2.1625641025641</v>
      </c>
      <c r="J19" s="2">
        <v>550</v>
      </c>
      <c r="K19" s="1">
        <v>1.08862559241706</v>
      </c>
      <c r="N19" s="47">
        <f t="shared" si="0"/>
        <v>548.40648675724697</v>
      </c>
      <c r="O19" s="48">
        <f t="shared" si="1"/>
        <v>116107.94565149301</v>
      </c>
      <c r="P19" s="47">
        <f t="shared" si="2"/>
        <v>552.28808590736503</v>
      </c>
      <c r="Q19" s="44">
        <f t="shared" si="3"/>
        <v>-1.9330545869719501E-4</v>
      </c>
      <c r="R19" s="46">
        <f t="shared" si="9"/>
        <v>550.25641025641005</v>
      </c>
      <c r="S19" s="45">
        <f t="shared" si="8"/>
        <v>2.1625641025641</v>
      </c>
      <c r="T19" s="46">
        <f t="shared" si="4"/>
        <v>550</v>
      </c>
      <c r="U19" s="45">
        <f t="shared" si="4"/>
        <v>1.08862559241706</v>
      </c>
      <c r="V19" s="20">
        <f t="shared" si="5"/>
        <v>1.1034276871302546</v>
      </c>
      <c r="X19" s="51">
        <f t="shared" si="6"/>
        <v>-1.4802094713194602E-2</v>
      </c>
      <c r="Y19">
        <f t="shared" si="7"/>
        <v>-1.3414648631566606E-2</v>
      </c>
    </row>
    <row r="20" spans="2:25" x14ac:dyDescent="0.6">
      <c r="B20" s="2">
        <v>574.034186963872</v>
      </c>
      <c r="C20" s="1">
        <v>11.265355957673201</v>
      </c>
      <c r="D20" s="1"/>
      <c r="E20" s="1"/>
      <c r="F20" s="2">
        <v>576.82908013700705</v>
      </c>
      <c r="G20" s="1">
        <v>-197.21017064214499</v>
      </c>
      <c r="H20" s="2">
        <v>575.897435897435</v>
      </c>
      <c r="I20" s="1">
        <v>2.1397082228116702</v>
      </c>
      <c r="J20" s="2">
        <v>574.691358024691</v>
      </c>
      <c r="K20" s="1">
        <v>1.16824644549763</v>
      </c>
      <c r="N20" s="47">
        <f t="shared" si="0"/>
        <v>574.034186963872</v>
      </c>
      <c r="O20" s="48">
        <f t="shared" si="1"/>
        <v>112653.559576732</v>
      </c>
      <c r="P20" s="47">
        <f t="shared" si="2"/>
        <v>576.82908013700705</v>
      </c>
      <c r="Q20" s="44">
        <f t="shared" si="3"/>
        <v>-1.9721017064214499E-4</v>
      </c>
      <c r="R20" s="46">
        <f t="shared" si="9"/>
        <v>575.897435897435</v>
      </c>
      <c r="S20" s="45">
        <f t="shared" si="8"/>
        <v>2.1397082228116702</v>
      </c>
      <c r="T20" s="46">
        <f t="shared" si="4"/>
        <v>574.691358024691</v>
      </c>
      <c r="U20" s="45">
        <f t="shared" si="4"/>
        <v>1.16824644549763</v>
      </c>
      <c r="V20" s="20">
        <f t="shared" si="5"/>
        <v>1.1767484839533162</v>
      </c>
      <c r="X20" s="51">
        <f t="shared" si="6"/>
        <v>-8.5020384556862005E-3</v>
      </c>
      <c r="Y20">
        <f t="shared" si="7"/>
        <v>-7.2250260541006917E-3</v>
      </c>
    </row>
    <row r="21" spans="2:25" x14ac:dyDescent="0.6">
      <c r="B21" s="2">
        <v>599.107757811032</v>
      </c>
      <c r="C21" s="1">
        <v>11.049057667021399</v>
      </c>
      <c r="D21" s="1"/>
      <c r="E21" s="1"/>
      <c r="F21" s="2">
        <v>601.42561792205299</v>
      </c>
      <c r="G21" s="1">
        <v>-200.03733761224399</v>
      </c>
      <c r="H21" s="2">
        <v>600.51282051281999</v>
      </c>
      <c r="I21" s="1">
        <v>2.1461803713527798</v>
      </c>
      <c r="J21" s="2">
        <v>600.41152263374397</v>
      </c>
      <c r="K21" s="1">
        <v>1.2270142180094701</v>
      </c>
      <c r="N21" s="47">
        <f t="shared" si="0"/>
        <v>599.107757811032</v>
      </c>
      <c r="O21" s="48">
        <f t="shared" si="1"/>
        <v>110490.576670214</v>
      </c>
      <c r="P21" s="47">
        <f t="shared" si="2"/>
        <v>601.42561792205299</v>
      </c>
      <c r="Q21" s="44">
        <f t="shared" si="3"/>
        <v>-2.0003733761224398E-4</v>
      </c>
      <c r="R21" s="46">
        <f t="shared" si="9"/>
        <v>600.51282051281999</v>
      </c>
      <c r="S21" s="45">
        <f t="shared" si="8"/>
        <v>2.1461803713527798</v>
      </c>
      <c r="T21" s="46">
        <f t="shared" si="4"/>
        <v>600.41152263374397</v>
      </c>
      <c r="U21" s="45">
        <f t="shared" si="4"/>
        <v>1.2270142180094701</v>
      </c>
      <c r="V21" s="20">
        <f t="shared" si="5"/>
        <v>1.2368874168492148</v>
      </c>
      <c r="X21" s="51">
        <f t="shared" si="6"/>
        <v>-9.8731988397446901E-3</v>
      </c>
      <c r="Y21">
        <f t="shared" si="7"/>
        <v>-7.9822938654313669E-3</v>
      </c>
    </row>
    <row r="22" spans="2:25" x14ac:dyDescent="0.6">
      <c r="B22" s="2">
        <v>624.20011270427597</v>
      </c>
      <c r="C22" s="1">
        <v>10.777534280884099</v>
      </c>
      <c r="D22" s="1"/>
      <c r="E22" s="1"/>
      <c r="F22" s="2">
        <v>627.04353997593103</v>
      </c>
      <c r="G22" s="1">
        <v>-203.04964976702499</v>
      </c>
      <c r="H22" s="2">
        <v>625.64102564102495</v>
      </c>
      <c r="I22" s="1">
        <v>2.1474712643678102</v>
      </c>
      <c r="J22" s="2">
        <v>625.10288065843599</v>
      </c>
      <c r="K22" s="1">
        <v>1.2838862559241699</v>
      </c>
      <c r="N22" s="47">
        <f t="shared" si="0"/>
        <v>624.20011270427597</v>
      </c>
      <c r="O22" s="48">
        <f t="shared" si="1"/>
        <v>107775.34280884099</v>
      </c>
      <c r="P22" s="47">
        <f t="shared" si="2"/>
        <v>627.04353997593103</v>
      </c>
      <c r="Q22" s="44">
        <f t="shared" si="3"/>
        <v>-2.0304964976702498E-4</v>
      </c>
      <c r="R22" s="46">
        <f t="shared" si="9"/>
        <v>625.64102564102495</v>
      </c>
      <c r="S22" s="45">
        <f t="shared" si="8"/>
        <v>2.1474712643678102</v>
      </c>
      <c r="T22" s="46">
        <f t="shared" si="4"/>
        <v>625.10288065843599</v>
      </c>
      <c r="U22" s="45">
        <f t="shared" si="4"/>
        <v>1.2838862559241699</v>
      </c>
      <c r="V22" s="20">
        <f t="shared" si="5"/>
        <v>1.2934452237458705</v>
      </c>
      <c r="X22" s="51">
        <f t="shared" si="6"/>
        <v>-9.5589678217005147E-3</v>
      </c>
      <c r="Y22">
        <f t="shared" si="7"/>
        <v>-7.3903151414618229E-3</v>
      </c>
    </row>
    <row r="23" spans="2:25" x14ac:dyDescent="0.6">
      <c r="B23" s="2">
        <v>649.279944900131</v>
      </c>
      <c r="C23" s="1">
        <v>10.5428276250704</v>
      </c>
      <c r="D23" s="1"/>
      <c r="E23" s="1"/>
      <c r="F23" s="2">
        <v>651.64007776097696</v>
      </c>
      <c r="G23" s="1">
        <v>-205.87681673712399</v>
      </c>
      <c r="H23" s="2">
        <v>651.28205128205104</v>
      </c>
      <c r="I23" s="1">
        <v>2.1487533156498602</v>
      </c>
      <c r="J23" s="2">
        <v>649.79423868312699</v>
      </c>
      <c r="K23" s="1">
        <v>1.34265402843601</v>
      </c>
      <c r="N23" s="47">
        <f t="shared" si="0"/>
        <v>649.279944900131</v>
      </c>
      <c r="O23" s="48">
        <f t="shared" si="1"/>
        <v>105428.276250704</v>
      </c>
      <c r="P23" s="47">
        <f t="shared" si="2"/>
        <v>651.64007776097696</v>
      </c>
      <c r="Q23" s="44">
        <f t="shared" si="3"/>
        <v>-2.0587681673712397E-4</v>
      </c>
      <c r="R23" s="46">
        <f t="shared" si="9"/>
        <v>651.28205128205104</v>
      </c>
      <c r="S23" s="45">
        <f t="shared" si="8"/>
        <v>2.1487533156498602</v>
      </c>
      <c r="T23" s="46">
        <f t="shared" si="4"/>
        <v>649.79423868312699</v>
      </c>
      <c r="U23" s="45">
        <f t="shared" si="4"/>
        <v>1.34265402843601</v>
      </c>
      <c r="V23" s="20">
        <f t="shared" si="5"/>
        <v>1.3513296055830517</v>
      </c>
      <c r="X23" s="51">
        <f t="shared" si="6"/>
        <v>-8.675577147041702E-3</v>
      </c>
      <c r="Y23">
        <f t="shared" si="7"/>
        <v>-6.4200303990961105E-3</v>
      </c>
    </row>
    <row r="24" spans="2:25" x14ac:dyDescent="0.6">
      <c r="B24" s="2">
        <v>674.36603844468095</v>
      </c>
      <c r="C24" s="1">
        <v>10.2897126040949</v>
      </c>
      <c r="D24" s="1"/>
      <c r="E24" s="1"/>
      <c r="F24" s="2">
        <v>676.23661554602404</v>
      </c>
      <c r="G24" s="1">
        <v>-208.70398370722299</v>
      </c>
      <c r="H24" s="2">
        <v>675.897435897435</v>
      </c>
      <c r="I24" s="1">
        <v>2.1483289124668401</v>
      </c>
      <c r="J24" s="2">
        <v>674.48559670781799</v>
      </c>
      <c r="K24" s="1">
        <v>1.3976303317535499</v>
      </c>
      <c r="N24" s="47">
        <f t="shared" si="0"/>
        <v>674.36603844468095</v>
      </c>
      <c r="O24" s="48">
        <f t="shared" si="1"/>
        <v>102897.12604094901</v>
      </c>
      <c r="P24" s="47">
        <f t="shared" si="2"/>
        <v>676.23661554602404</v>
      </c>
      <c r="Q24" s="44">
        <f t="shared" si="3"/>
        <v>-2.0870398370722299E-4</v>
      </c>
      <c r="R24" s="46">
        <f t="shared" si="9"/>
        <v>675.897435897435</v>
      </c>
      <c r="S24" s="45">
        <f t="shared" si="8"/>
        <v>2.1483289124668401</v>
      </c>
      <c r="T24" s="46">
        <f t="shared" si="4"/>
        <v>674.48559670781799</v>
      </c>
      <c r="U24" s="45">
        <f t="shared" si="4"/>
        <v>1.3976303317535499</v>
      </c>
      <c r="V24" s="20">
        <f t="shared" si="5"/>
        <v>1.4071377990743992</v>
      </c>
      <c r="X24" s="51">
        <f t="shared" si="6"/>
        <v>-9.5074673208492833E-3</v>
      </c>
      <c r="Y24">
        <f t="shared" si="7"/>
        <v>-6.7566000480572264E-3</v>
      </c>
    </row>
    <row r="25" spans="2:25" x14ac:dyDescent="0.6">
      <c r="B25" s="2">
        <v>698.91052532715503</v>
      </c>
      <c r="C25" s="1">
        <v>10.1289211696199</v>
      </c>
      <c r="D25" s="1"/>
      <c r="E25" s="1"/>
      <c r="F25" s="2">
        <v>701.91933841453999</v>
      </c>
      <c r="G25" s="1">
        <v>-210.459160058012</v>
      </c>
      <c r="H25" s="2">
        <v>702.05128205128199</v>
      </c>
      <c r="I25" s="1">
        <v>2.1737400530503899</v>
      </c>
      <c r="J25" s="2">
        <v>700.20576131687199</v>
      </c>
      <c r="K25" s="1">
        <v>1.4336492890995201</v>
      </c>
      <c r="N25" s="47">
        <f t="shared" si="0"/>
        <v>698.91052532715503</v>
      </c>
      <c r="O25" s="48">
        <f t="shared" si="1"/>
        <v>101289.21169619901</v>
      </c>
      <c r="P25" s="47">
        <f t="shared" si="2"/>
        <v>701.91933841453999</v>
      </c>
      <c r="Q25" s="44">
        <f t="shared" si="3"/>
        <v>-2.1045916005801198E-4</v>
      </c>
      <c r="R25" s="46">
        <f t="shared" si="9"/>
        <v>702.05128205128199</v>
      </c>
      <c r="S25" s="45">
        <f t="shared" si="8"/>
        <v>2.1737400530503899</v>
      </c>
      <c r="T25" s="46">
        <f t="shared" si="4"/>
        <v>700.20576131687199</v>
      </c>
      <c r="U25" s="45">
        <f t="shared" si="4"/>
        <v>1.4336492890995201</v>
      </c>
      <c r="V25" s="20">
        <f t="shared" si="5"/>
        <v>1.44516331592438</v>
      </c>
      <c r="X25" s="51">
        <f t="shared" si="6"/>
        <v>-1.1514026824859913E-2</v>
      </c>
      <c r="Y25">
        <f t="shared" si="7"/>
        <v>-7.9672841802623795E-3</v>
      </c>
    </row>
    <row r="26" spans="2:25" x14ac:dyDescent="0.6">
      <c r="B26" s="2">
        <v>723.97157347692598</v>
      </c>
      <c r="C26" s="1">
        <v>9.94943960929184</v>
      </c>
      <c r="D26" s="1"/>
      <c r="E26" s="1"/>
      <c r="F26" s="2">
        <v>726.56216249575698</v>
      </c>
      <c r="G26" s="1">
        <v>-212.388372882402</v>
      </c>
      <c r="H26" s="2">
        <v>726.15384615384596</v>
      </c>
      <c r="I26" s="1">
        <v>2.1991865605658698</v>
      </c>
      <c r="J26" s="2">
        <v>724.89711934156298</v>
      </c>
      <c r="K26" s="1">
        <v>1.46587677725118</v>
      </c>
      <c r="N26" s="47">
        <f t="shared" si="0"/>
        <v>723.97157347692598</v>
      </c>
      <c r="O26" s="48">
        <f t="shared" si="1"/>
        <v>99494.396092918396</v>
      </c>
      <c r="P26" s="47">
        <f t="shared" si="2"/>
        <v>726.56216249575698</v>
      </c>
      <c r="Q26" s="44">
        <f t="shared" si="3"/>
        <v>-2.12388372882402E-4</v>
      </c>
      <c r="R26" s="46">
        <f t="shared" si="9"/>
        <v>726.15384615384596</v>
      </c>
      <c r="S26" s="45">
        <f t="shared" si="8"/>
        <v>2.1991865605658698</v>
      </c>
      <c r="T26" s="46">
        <f t="shared" ref="T26:T31" si="10">J26</f>
        <v>724.89711934156298</v>
      </c>
      <c r="U26" s="45">
        <f t="shared" ref="U26:U31" si="11">K26</f>
        <v>1.46587677725118</v>
      </c>
      <c r="V26" s="20">
        <f t="shared" si="5"/>
        <v>1.4793617889865778</v>
      </c>
      <c r="X26" s="51">
        <f t="shared" si="6"/>
        <v>-1.3485011735397734E-2</v>
      </c>
      <c r="Y26">
        <f t="shared" si="7"/>
        <v>-9.1154252028068372E-3</v>
      </c>
    </row>
    <row r="27" spans="2:25" x14ac:dyDescent="0.6">
      <c r="B27" s="2">
        <v>750.05322146390301</v>
      </c>
      <c r="C27" s="1">
        <v>9.7693945275812393</v>
      </c>
      <c r="D27" s="1"/>
      <c r="E27" s="1"/>
      <c r="F27" s="2">
        <v>751.20498657697397</v>
      </c>
      <c r="G27" s="1">
        <v>-214.31758570679099</v>
      </c>
      <c r="H27" s="2">
        <v>751.79487179487103</v>
      </c>
      <c r="I27" s="1">
        <v>2.2194341290892998</v>
      </c>
      <c r="J27" s="2">
        <v>749.58847736625501</v>
      </c>
      <c r="K27" s="1">
        <v>1.50189573459715</v>
      </c>
      <c r="N27" s="47">
        <f t="shared" si="0"/>
        <v>750.05322146390301</v>
      </c>
      <c r="O27" s="48">
        <f t="shared" si="1"/>
        <v>97693.945275812395</v>
      </c>
      <c r="P27" s="47">
        <f t="shared" si="2"/>
        <v>751.20498657697397</v>
      </c>
      <c r="Q27" s="44">
        <f t="shared" si="3"/>
        <v>-2.1431758570679098E-4</v>
      </c>
      <c r="R27" s="46">
        <f t="shared" si="9"/>
        <v>751.79487179487103</v>
      </c>
      <c r="S27" s="45">
        <f t="shared" si="8"/>
        <v>2.2194341290892998</v>
      </c>
      <c r="T27" s="46">
        <f t="shared" si="10"/>
        <v>749.58847736625501</v>
      </c>
      <c r="U27" s="45">
        <f t="shared" si="11"/>
        <v>1.50189573459715</v>
      </c>
      <c r="V27" s="20">
        <f t="shared" si="5"/>
        <v>1.5155277992410023</v>
      </c>
      <c r="X27" s="51">
        <f t="shared" si="6"/>
        <v>-1.363206464385236E-2</v>
      </c>
      <c r="Y27">
        <f t="shared" si="7"/>
        <v>-8.9949287968715819E-3</v>
      </c>
    </row>
    <row r="28" spans="2:25" x14ac:dyDescent="0.6">
      <c r="B28" s="2">
        <v>774.08740842777502</v>
      </c>
      <c r="C28" s="1">
        <v>9.6088848537975</v>
      </c>
      <c r="D28" s="1"/>
      <c r="E28" s="1"/>
      <c r="F28" s="2">
        <v>776.37238868145698</v>
      </c>
      <c r="G28" s="1">
        <v>-216.06998487980999</v>
      </c>
      <c r="H28" s="2">
        <v>777.435897435897</v>
      </c>
      <c r="I28" s="1">
        <v>2.24485411140583</v>
      </c>
      <c r="J28" s="2">
        <v>774.79423868312699</v>
      </c>
      <c r="K28" s="1">
        <v>1.5360189573459699</v>
      </c>
      <c r="N28" s="47">
        <f t="shared" si="0"/>
        <v>774.08740842777502</v>
      </c>
      <c r="O28" s="48">
        <f t="shared" si="1"/>
        <v>96088.848537975005</v>
      </c>
      <c r="P28" s="47">
        <f t="shared" si="2"/>
        <v>776.37238868145698</v>
      </c>
      <c r="Q28" s="44">
        <f t="shared" si="3"/>
        <v>-2.1606998487980997E-4</v>
      </c>
      <c r="R28" s="46">
        <f t="shared" si="9"/>
        <v>777.435897435897</v>
      </c>
      <c r="S28" s="45">
        <f t="shared" si="8"/>
        <v>2.24485411140583</v>
      </c>
      <c r="T28" s="46">
        <f t="shared" si="10"/>
        <v>774.79423868312699</v>
      </c>
      <c r="U28" s="45">
        <f t="shared" si="11"/>
        <v>1.5360189573459699</v>
      </c>
      <c r="V28" s="20">
        <f t="shared" si="5"/>
        <v>1.5483178925014227</v>
      </c>
      <c r="X28" s="51">
        <f t="shared" si="6"/>
        <v>-1.2298935155452773E-2</v>
      </c>
      <c r="Y28">
        <f t="shared" si="7"/>
        <v>-7.9434173143752007E-3</v>
      </c>
    </row>
    <row r="29" spans="2:25" x14ac:dyDescent="0.6">
      <c r="B29" s="2">
        <v>799.65249514745403</v>
      </c>
      <c r="C29" s="1">
        <v>9.4475298979400097</v>
      </c>
      <c r="D29" s="1"/>
      <c r="E29" s="1"/>
      <c r="F29" s="2">
        <v>801.05224179961101</v>
      </c>
      <c r="G29" s="1">
        <v>-217.28083438763201</v>
      </c>
      <c r="H29" s="2">
        <v>801.02564102563997</v>
      </c>
      <c r="I29" s="1">
        <v>2.2685853227232502</v>
      </c>
      <c r="J29" s="2">
        <v>800</v>
      </c>
      <c r="K29" s="1">
        <v>1.5701421800947799</v>
      </c>
      <c r="N29" s="47">
        <f t="shared" si="0"/>
        <v>799.65249514745403</v>
      </c>
      <c r="O29" s="48">
        <f t="shared" si="1"/>
        <v>94475.298979400104</v>
      </c>
      <c r="P29" s="47">
        <f t="shared" si="2"/>
        <v>801.05224179961101</v>
      </c>
      <c r="Q29" s="44">
        <f t="shared" si="3"/>
        <v>-2.1728083438763199E-4</v>
      </c>
      <c r="R29" s="46">
        <f t="shared" si="9"/>
        <v>801.02564102563997</v>
      </c>
      <c r="S29" s="45">
        <f t="shared" si="8"/>
        <v>2.2685853227232502</v>
      </c>
      <c r="T29" s="46">
        <f t="shared" si="10"/>
        <v>800</v>
      </c>
      <c r="U29" s="45">
        <f t="shared" si="11"/>
        <v>1.5701421800947799</v>
      </c>
      <c r="V29" s="20">
        <f t="shared" si="5"/>
        <v>1.5728814288500605</v>
      </c>
      <c r="X29" s="51">
        <f t="shared" si="6"/>
        <v>-2.7392487552806433E-3</v>
      </c>
      <c r="Y29">
        <f t="shared" si="7"/>
        <v>-1.7415481580727032E-3</v>
      </c>
    </row>
    <row r="30" spans="2:25" x14ac:dyDescent="0.6">
      <c r="B30" s="2">
        <v>824.71354329722601</v>
      </c>
      <c r="C30" s="1">
        <v>9.2680483376119192</v>
      </c>
      <c r="D30" s="1"/>
      <c r="E30" s="1"/>
      <c r="F30" s="2">
        <v>826.72570740889296</v>
      </c>
      <c r="G30" s="1">
        <v>-219.215601567562</v>
      </c>
      <c r="H30" s="2">
        <v>826.66666666666595</v>
      </c>
      <c r="I30" s="1">
        <v>2.29228116710875</v>
      </c>
      <c r="J30" s="2">
        <v>825.20576131687199</v>
      </c>
      <c r="K30" s="1">
        <v>1.6004739336492799</v>
      </c>
      <c r="N30" s="47">
        <f t="shared" si="0"/>
        <v>824.71354329722601</v>
      </c>
      <c r="O30" s="48">
        <f t="shared" si="1"/>
        <v>92680.483376119199</v>
      </c>
      <c r="P30" s="47">
        <f t="shared" si="2"/>
        <v>826.72570740889296</v>
      </c>
      <c r="Q30" s="44">
        <f t="shared" si="3"/>
        <v>-2.1921560156756199E-4</v>
      </c>
      <c r="R30" s="46">
        <f t="shared" si="9"/>
        <v>826.66666666666595</v>
      </c>
      <c r="S30" s="45">
        <f t="shared" si="8"/>
        <v>2.29228116710875</v>
      </c>
      <c r="T30" s="46">
        <f t="shared" si="10"/>
        <v>825.20576131687199</v>
      </c>
      <c r="U30" s="45">
        <f t="shared" si="11"/>
        <v>1.6004739336492799</v>
      </c>
      <c r="V30" s="20">
        <f t="shared" si="5"/>
        <v>1.6033398046426464</v>
      </c>
      <c r="X30" s="51">
        <f t="shared" si="6"/>
        <v>-2.8658709933664372E-3</v>
      </c>
      <c r="Y30">
        <f t="shared" si="7"/>
        <v>-1.7874383116217585E-3</v>
      </c>
    </row>
    <row r="31" spans="2:25" x14ac:dyDescent="0.6">
      <c r="B31" s="2">
        <v>850.27236866821102</v>
      </c>
      <c r="C31" s="1">
        <v>9.1251017469162807</v>
      </c>
      <c r="D31" s="1"/>
      <c r="E31" s="1"/>
      <c r="F31" s="2">
        <v>851.37778874934395</v>
      </c>
      <c r="G31" s="1">
        <v>-220.96522356281</v>
      </c>
      <c r="H31" s="2">
        <v>851.79487179487103</v>
      </c>
      <c r="I31" s="1">
        <v>2.3177099911582602</v>
      </c>
      <c r="J31" s="2">
        <v>849.89711934156298</v>
      </c>
      <c r="K31" s="1">
        <v>1.6308056872037899</v>
      </c>
      <c r="N31" s="47">
        <f t="shared" si="0"/>
        <v>850.27236866821102</v>
      </c>
      <c r="O31" s="48">
        <f t="shared" si="1"/>
        <v>91251.017469162805</v>
      </c>
      <c r="P31" s="47">
        <f t="shared" si="2"/>
        <v>851.37778874934395</v>
      </c>
      <c r="Q31" s="44">
        <f t="shared" si="3"/>
        <v>-2.2096522356281E-4</v>
      </c>
      <c r="R31" s="46">
        <f t="shared" si="9"/>
        <v>851.79487179487103</v>
      </c>
      <c r="S31" s="45">
        <f t="shared" si="8"/>
        <v>2.3177099911582602</v>
      </c>
      <c r="T31" s="46">
        <f t="shared" si="10"/>
        <v>849.89711934156298</v>
      </c>
      <c r="U31" s="45">
        <f t="shared" si="11"/>
        <v>1.6308056872037899</v>
      </c>
      <c r="V31" s="20">
        <f t="shared" si="5"/>
        <v>1.6337772183264723</v>
      </c>
      <c r="X31" s="51">
        <f t="shared" si="6"/>
        <v>-2.971531122682336E-3</v>
      </c>
      <c r="Y31">
        <f t="shared" si="7"/>
        <v>-1.818810477554722E-3</v>
      </c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Y54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299.71199747504602</v>
      </c>
      <c r="C9" s="1">
        <v>3.57843137254901</v>
      </c>
      <c r="D9" s="2"/>
      <c r="E9" s="1"/>
      <c r="F9" s="2">
        <v>300</v>
      </c>
      <c r="G9" s="1">
        <v>-214.621594621594</v>
      </c>
      <c r="H9" s="2">
        <v>300</v>
      </c>
      <c r="I9" s="1">
        <v>0.78771311686553902</v>
      </c>
      <c r="J9" s="2">
        <v>299.60119641076699</v>
      </c>
      <c r="K9" s="1">
        <v>0.628261924044479</v>
      </c>
      <c r="N9" s="47">
        <f>B9</f>
        <v>299.71199747504602</v>
      </c>
      <c r="O9" s="48">
        <f>C9*10000</f>
        <v>35784.313725490101</v>
      </c>
      <c r="P9" s="47">
        <f>F9</f>
        <v>300</v>
      </c>
      <c r="Q9" s="54">
        <f>G9*0.000001</f>
        <v>-2.1462159462159398E-4</v>
      </c>
      <c r="R9" s="47">
        <f>H9</f>
        <v>300</v>
      </c>
      <c r="S9" s="48">
        <f>I9</f>
        <v>0.78771311686553902</v>
      </c>
      <c r="T9" s="47">
        <f>J9</f>
        <v>299.60119641076699</v>
      </c>
      <c r="U9" s="48">
        <f>K9</f>
        <v>0.628261924044479</v>
      </c>
      <c r="V9" s="35">
        <f>((O9*(Q9)^2)/S9)*T9</f>
        <v>0.62692414065546265</v>
      </c>
      <c r="W9" s="35"/>
      <c r="X9" s="35">
        <f>U9-V9</f>
        <v>1.337783389016356E-3</v>
      </c>
      <c r="Y9" s="66">
        <f>U9/V9-1</f>
        <v>2.1338839937119491E-3</v>
      </c>
    </row>
    <row r="10" spans="1:25" x14ac:dyDescent="0.6">
      <c r="B10" s="2">
        <v>332.723136202837</v>
      </c>
      <c r="C10" s="1">
        <v>3.4150326797385602</v>
      </c>
      <c r="D10" s="2"/>
      <c r="E10" s="1"/>
      <c r="F10" s="2">
        <v>332.76723276723197</v>
      </c>
      <c r="G10" s="1">
        <v>-219.77886977886899</v>
      </c>
      <c r="H10" s="2">
        <v>333.26653306613201</v>
      </c>
      <c r="I10" s="1">
        <v>0.70572342942966504</v>
      </c>
      <c r="J10" s="2">
        <v>332.70189431704802</v>
      </c>
      <c r="K10" s="1">
        <v>0.77532881398953002</v>
      </c>
      <c r="N10" s="47">
        <f t="shared" ref="N10:N17" si="0">B10</f>
        <v>332.723136202837</v>
      </c>
      <c r="O10" s="48">
        <f t="shared" ref="O10:O17" si="1">C10*10000</f>
        <v>34150.326797385598</v>
      </c>
      <c r="P10" s="47">
        <f t="shared" ref="P10:P17" si="2">F10</f>
        <v>332.76723276723197</v>
      </c>
      <c r="Q10" s="54">
        <f t="shared" ref="Q10:Q17" si="3">G10*0.000001</f>
        <v>-2.1977886977886897E-4</v>
      </c>
      <c r="R10" s="47">
        <f t="shared" ref="R10:U17" si="4">H10</f>
        <v>333.26653306613201</v>
      </c>
      <c r="S10" s="48">
        <f t="shared" si="4"/>
        <v>0.70572342942966504</v>
      </c>
      <c r="T10" s="47">
        <f t="shared" si="4"/>
        <v>332.70189431704802</v>
      </c>
      <c r="U10" s="48">
        <f t="shared" si="4"/>
        <v>0.77532881398953002</v>
      </c>
      <c r="V10" s="35">
        <f t="shared" ref="V10:V17" si="5">((O10*(Q10)^2)/S10)*T10</f>
        <v>0.77765590317094357</v>
      </c>
      <c r="W10" s="35"/>
      <c r="X10" s="35">
        <f t="shared" ref="X10:X17" si="6">U10-V10</f>
        <v>-2.3270891814135553E-3</v>
      </c>
      <c r="Y10" s="66">
        <f t="shared" ref="Y10:Y17" si="7">U10/V10-1</f>
        <v>-2.9924407079335857E-3</v>
      </c>
    </row>
    <row r="11" spans="1:25" x14ac:dyDescent="0.6">
      <c r="B11" s="2">
        <v>373.00009205560099</v>
      </c>
      <c r="C11" s="1">
        <v>2.9738562091503198</v>
      </c>
      <c r="D11" s="2"/>
      <c r="E11" s="1"/>
      <c r="F11" s="2">
        <v>373.12687312687302</v>
      </c>
      <c r="G11" s="1">
        <v>-245.481815481815</v>
      </c>
      <c r="H11" s="2">
        <v>372.94589178356699</v>
      </c>
      <c r="I11" s="1">
        <v>0.68995070751524801</v>
      </c>
      <c r="J11" s="2">
        <v>372.98105682951098</v>
      </c>
      <c r="K11" s="1">
        <v>0.96778058489041996</v>
      </c>
      <c r="N11" s="47">
        <f t="shared" si="0"/>
        <v>373.00009205560099</v>
      </c>
      <c r="O11" s="48">
        <f t="shared" si="1"/>
        <v>29738.562091503198</v>
      </c>
      <c r="P11" s="47">
        <f t="shared" si="2"/>
        <v>373.12687312687302</v>
      </c>
      <c r="Q11" s="54">
        <f t="shared" si="3"/>
        <v>-2.4548181548181497E-4</v>
      </c>
      <c r="R11" s="47">
        <f t="shared" si="4"/>
        <v>372.94589178356699</v>
      </c>
      <c r="S11" s="48">
        <f t="shared" si="4"/>
        <v>0.68995070751524801</v>
      </c>
      <c r="T11" s="47">
        <f t="shared" si="4"/>
        <v>372.98105682951098</v>
      </c>
      <c r="U11" s="48">
        <f t="shared" si="4"/>
        <v>0.96778058489041996</v>
      </c>
      <c r="V11" s="35">
        <f t="shared" si="5"/>
        <v>0.96878482998769955</v>
      </c>
      <c r="W11" s="35"/>
      <c r="X11" s="35">
        <f t="shared" si="6"/>
        <v>-1.004245097279588E-3</v>
      </c>
      <c r="Y11" s="66">
        <f t="shared" si="7"/>
        <v>-1.0366028308808062E-3</v>
      </c>
    </row>
    <row r="12" spans="1:25" x14ac:dyDescent="0.6">
      <c r="B12" s="2">
        <v>422.92973527439102</v>
      </c>
      <c r="C12" s="1">
        <v>2.5980392156862702</v>
      </c>
      <c r="D12" s="2"/>
      <c r="E12" s="1"/>
      <c r="F12" s="2">
        <v>423.07692307692298</v>
      </c>
      <c r="G12" s="1">
        <v>-266.596646596646</v>
      </c>
      <c r="H12" s="2">
        <v>423.04609218436798</v>
      </c>
      <c r="I12" s="1">
        <v>0.66108338681720702</v>
      </c>
      <c r="J12" s="2">
        <v>422.83150548354899</v>
      </c>
      <c r="K12" s="1">
        <v>1.1840680762459099</v>
      </c>
      <c r="N12" s="47">
        <f t="shared" si="0"/>
        <v>422.92973527439102</v>
      </c>
      <c r="O12" s="48">
        <f t="shared" si="1"/>
        <v>25980.392156862701</v>
      </c>
      <c r="P12" s="47">
        <f t="shared" si="2"/>
        <v>423.07692307692298</v>
      </c>
      <c r="Q12" s="54">
        <f t="shared" si="3"/>
        <v>-2.6659664659664598E-4</v>
      </c>
      <c r="R12" s="47">
        <f t="shared" si="4"/>
        <v>423.04609218436798</v>
      </c>
      <c r="S12" s="48">
        <f t="shared" si="4"/>
        <v>0.66108338681720702</v>
      </c>
      <c r="T12" s="47">
        <f t="shared" si="4"/>
        <v>422.83150548354899</v>
      </c>
      <c r="U12" s="48">
        <f t="shared" si="4"/>
        <v>1.1840680762459099</v>
      </c>
      <c r="V12" s="35">
        <f t="shared" si="5"/>
        <v>1.1810442317778753</v>
      </c>
      <c r="W12" s="35"/>
      <c r="X12" s="35">
        <f t="shared" si="6"/>
        <v>3.0238444680346088E-3</v>
      </c>
      <c r="Y12" s="66">
        <f t="shared" si="7"/>
        <v>2.5603143275021445E-3</v>
      </c>
    </row>
    <row r="13" spans="1:25" x14ac:dyDescent="0.6">
      <c r="B13" s="2">
        <v>472.859378493181</v>
      </c>
      <c r="C13" s="1">
        <v>2.2222222222222201</v>
      </c>
      <c r="D13" s="2"/>
      <c r="E13" s="1"/>
      <c r="F13" s="2">
        <v>473.026973026973</v>
      </c>
      <c r="G13" s="1">
        <v>-288.52228852228802</v>
      </c>
      <c r="H13" s="2">
        <v>473.14629258516999</v>
      </c>
      <c r="I13" s="1">
        <v>0.631344606424177</v>
      </c>
      <c r="J13" s="2">
        <v>473.080757726819</v>
      </c>
      <c r="K13" s="1">
        <v>1.3852573885678401</v>
      </c>
      <c r="N13" s="47">
        <f t="shared" si="0"/>
        <v>472.859378493181</v>
      </c>
      <c r="O13" s="48">
        <f t="shared" si="1"/>
        <v>22222.222222222201</v>
      </c>
      <c r="P13" s="47">
        <f t="shared" si="2"/>
        <v>473.026973026973</v>
      </c>
      <c r="Q13" s="54">
        <f t="shared" si="3"/>
        <v>-2.8852228852228802E-4</v>
      </c>
      <c r="R13" s="47">
        <f t="shared" si="4"/>
        <v>473.14629258516999</v>
      </c>
      <c r="S13" s="48">
        <f t="shared" si="4"/>
        <v>0.631344606424177</v>
      </c>
      <c r="T13" s="47">
        <f t="shared" si="4"/>
        <v>473.080757726819</v>
      </c>
      <c r="U13" s="48">
        <f t="shared" si="4"/>
        <v>1.3852573885678401</v>
      </c>
      <c r="V13" s="35">
        <f t="shared" si="5"/>
        <v>1.3861653287628688</v>
      </c>
      <c r="W13" s="35"/>
      <c r="X13" s="35">
        <f t="shared" si="6"/>
        <v>-9.0794019502871137E-4</v>
      </c>
      <c r="Y13" s="66">
        <f t="shared" si="7"/>
        <v>-6.5500137407059622E-4</v>
      </c>
    </row>
    <row r="14" spans="1:25" x14ac:dyDescent="0.6">
      <c r="B14" s="2">
        <v>522.77718599176706</v>
      </c>
      <c r="C14" s="1">
        <v>1.9934640522875799</v>
      </c>
      <c r="D14" s="2"/>
      <c r="E14" s="1"/>
      <c r="F14" s="2">
        <v>522.97702297702301</v>
      </c>
      <c r="G14" s="1">
        <v>-299.09657909657898</v>
      </c>
      <c r="H14" s="2">
        <v>522.84569138276504</v>
      </c>
      <c r="I14" s="1">
        <v>0.619035893137036</v>
      </c>
      <c r="J14" s="2">
        <v>522.93120638085702</v>
      </c>
      <c r="K14" s="1">
        <v>1.50661499858568</v>
      </c>
      <c r="N14" s="47">
        <f t="shared" si="0"/>
        <v>522.77718599176706</v>
      </c>
      <c r="O14" s="48">
        <f t="shared" si="1"/>
        <v>19934.640522875801</v>
      </c>
      <c r="P14" s="47">
        <f t="shared" si="2"/>
        <v>522.97702297702301</v>
      </c>
      <c r="Q14" s="54">
        <f t="shared" si="3"/>
        <v>-2.9909657909657896E-4</v>
      </c>
      <c r="R14" s="47">
        <f t="shared" si="4"/>
        <v>522.84569138276504</v>
      </c>
      <c r="S14" s="48">
        <f t="shared" si="4"/>
        <v>0.619035893137036</v>
      </c>
      <c r="T14" s="47">
        <f t="shared" si="4"/>
        <v>522.93120638085702</v>
      </c>
      <c r="U14" s="48">
        <f t="shared" si="4"/>
        <v>1.50661499858568</v>
      </c>
      <c r="V14" s="35">
        <f t="shared" si="5"/>
        <v>1.5064684080048929</v>
      </c>
      <c r="W14" s="35"/>
      <c r="X14" s="35">
        <f t="shared" si="6"/>
        <v>1.465905807871426E-4</v>
      </c>
      <c r="Y14" s="66">
        <f t="shared" si="7"/>
        <v>9.7307437718630041E-5</v>
      </c>
    </row>
    <row r="15" spans="1:25" x14ac:dyDescent="0.6">
      <c r="B15" s="2">
        <v>573.09083257716202</v>
      </c>
      <c r="C15" s="1">
        <v>1.84640522875816</v>
      </c>
      <c r="D15" s="2"/>
      <c r="E15" s="1"/>
      <c r="F15" s="2">
        <v>573.32667332667302</v>
      </c>
      <c r="G15" s="1">
        <v>-303.45492345492301</v>
      </c>
      <c r="H15" s="2">
        <v>572.94589178356705</v>
      </c>
      <c r="I15" s="1">
        <v>0.612826524508712</v>
      </c>
      <c r="J15" s="2">
        <v>573.18045862412703</v>
      </c>
      <c r="K15" s="1">
        <v>1.59129945653868</v>
      </c>
      <c r="N15" s="47">
        <f t="shared" si="0"/>
        <v>573.09083257716202</v>
      </c>
      <c r="O15" s="48">
        <f t="shared" si="1"/>
        <v>18464.052287581599</v>
      </c>
      <c r="P15" s="47">
        <f t="shared" si="2"/>
        <v>573.32667332667302</v>
      </c>
      <c r="Q15" s="54">
        <f t="shared" si="3"/>
        <v>-3.0345492345492297E-4</v>
      </c>
      <c r="R15" s="47">
        <f t="shared" si="4"/>
        <v>572.94589178356705</v>
      </c>
      <c r="S15" s="48">
        <f t="shared" si="4"/>
        <v>0.612826524508712</v>
      </c>
      <c r="T15" s="47">
        <f t="shared" si="4"/>
        <v>573.18045862412703</v>
      </c>
      <c r="U15" s="48">
        <f t="shared" si="4"/>
        <v>1.59129945653868</v>
      </c>
      <c r="V15" s="35">
        <f t="shared" si="5"/>
        <v>1.590263968573727</v>
      </c>
      <c r="W15" s="35"/>
      <c r="X15" s="35">
        <f t="shared" si="6"/>
        <v>1.035487964953008E-3</v>
      </c>
      <c r="Y15" s="66">
        <f t="shared" si="7"/>
        <v>6.5114219111794824E-4</v>
      </c>
    </row>
    <row r="16" spans="1:25" x14ac:dyDescent="0.6">
      <c r="B16" s="2">
        <v>622.99943451559</v>
      </c>
      <c r="C16" s="1">
        <v>1.73202614379084</v>
      </c>
      <c r="D16" s="2"/>
      <c r="E16" s="1"/>
      <c r="F16" s="2">
        <v>622.87712287712202</v>
      </c>
      <c r="G16" s="1">
        <v>-312.67759267759197</v>
      </c>
      <c r="H16" s="2">
        <v>623.04609218436804</v>
      </c>
      <c r="I16" s="1">
        <v>0.61881759161023497</v>
      </c>
      <c r="J16" s="2">
        <v>623.03090727816505</v>
      </c>
      <c r="K16" s="1">
        <v>1.7018695800408901</v>
      </c>
      <c r="N16" s="47">
        <f t="shared" si="0"/>
        <v>622.99943451559</v>
      </c>
      <c r="O16" s="48">
        <f t="shared" si="1"/>
        <v>17320.261437908401</v>
      </c>
      <c r="P16" s="47">
        <f t="shared" si="2"/>
        <v>622.87712287712202</v>
      </c>
      <c r="Q16" s="54">
        <f t="shared" si="3"/>
        <v>-3.1267759267759198E-4</v>
      </c>
      <c r="R16" s="47">
        <f t="shared" si="4"/>
        <v>623.04609218436804</v>
      </c>
      <c r="S16" s="48">
        <f t="shared" si="4"/>
        <v>0.61881759161023497</v>
      </c>
      <c r="T16" s="47">
        <f t="shared" si="4"/>
        <v>623.03090727816505</v>
      </c>
      <c r="U16" s="48">
        <f t="shared" si="4"/>
        <v>1.7018695800408901</v>
      </c>
      <c r="V16" s="35">
        <f t="shared" si="5"/>
        <v>1.7048842661604526</v>
      </c>
      <c r="W16" s="35"/>
      <c r="X16" s="35">
        <f t="shared" si="6"/>
        <v>-3.0146861195625707E-3</v>
      </c>
      <c r="Y16" s="66">
        <f t="shared" si="7"/>
        <v>-1.7682643798173636E-3</v>
      </c>
    </row>
    <row r="17" spans="2:25" x14ac:dyDescent="0.6">
      <c r="B17" s="2">
        <v>672.91110497406999</v>
      </c>
      <c r="C17" s="1">
        <v>1.57952069716775</v>
      </c>
      <c r="D17" s="2"/>
      <c r="E17" s="1"/>
      <c r="F17" s="2">
        <v>673.22677322677305</v>
      </c>
      <c r="G17" s="1">
        <v>-310.81972081971998</v>
      </c>
      <c r="H17" s="2">
        <v>673.14629258517004</v>
      </c>
      <c r="I17" s="1">
        <v>0.65356682864639903</v>
      </c>
      <c r="J17" s="2">
        <v>672.88135593220295</v>
      </c>
      <c r="K17" s="1">
        <v>1.57080000559271</v>
      </c>
      <c r="N17" s="47">
        <f t="shared" si="0"/>
        <v>672.91110497406999</v>
      </c>
      <c r="O17" s="48">
        <f t="shared" si="1"/>
        <v>15795.2069716775</v>
      </c>
      <c r="P17" s="47">
        <f t="shared" si="2"/>
        <v>673.22677322677305</v>
      </c>
      <c r="Q17" s="54">
        <f t="shared" si="3"/>
        <v>-3.1081972081971999E-4</v>
      </c>
      <c r="R17" s="47">
        <f t="shared" si="4"/>
        <v>673.14629258517004</v>
      </c>
      <c r="S17" s="48">
        <f t="shared" si="4"/>
        <v>0.65356682864639903</v>
      </c>
      <c r="T17" s="47">
        <f t="shared" si="4"/>
        <v>672.88135593220295</v>
      </c>
      <c r="U17" s="48">
        <f t="shared" si="4"/>
        <v>1.57080000559271</v>
      </c>
      <c r="V17" s="35">
        <f t="shared" si="5"/>
        <v>1.571053398239042</v>
      </c>
      <c r="W17" s="35"/>
      <c r="X17" s="35">
        <f t="shared" si="6"/>
        <v>-2.5339264633195135E-4</v>
      </c>
      <c r="Y17" s="66">
        <f t="shared" si="7"/>
        <v>-1.6128837289419717E-4</v>
      </c>
    </row>
    <row r="18" spans="2:25" x14ac:dyDescent="0.6">
      <c r="V18"/>
    </row>
    <row r="19" spans="2:25" x14ac:dyDescent="0.6">
      <c r="V19"/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O29"/>
      <c r="Q29"/>
      <c r="S29"/>
      <c r="U29"/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Y4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71">
        <v>306.51583710407198</v>
      </c>
      <c r="C9" s="71">
        <v>1942.03747072599</v>
      </c>
      <c r="D9" s="2"/>
      <c r="E9" s="1"/>
      <c r="F9" s="71">
        <v>308.41346153846098</v>
      </c>
      <c r="G9" s="71">
        <v>-131.158605174353</v>
      </c>
      <c r="H9" s="71">
        <v>299.42434210526301</v>
      </c>
      <c r="I9" s="71">
        <v>2.8086770981507798</v>
      </c>
      <c r="J9" s="71">
        <v>306.318956870612</v>
      </c>
      <c r="K9" s="71">
        <v>0.36981132075471701</v>
      </c>
      <c r="N9" s="47">
        <f>B9</f>
        <v>306.51583710407198</v>
      </c>
      <c r="O9" s="48">
        <f>C9*100</f>
        <v>194203.74707259901</v>
      </c>
      <c r="P9" s="47">
        <f>F9</f>
        <v>308.41346153846098</v>
      </c>
      <c r="Q9" s="54">
        <f>G9*0.000001</f>
        <v>-1.3115860517435299E-4</v>
      </c>
      <c r="R9" s="47">
        <f>H9</f>
        <v>299.42434210526301</v>
      </c>
      <c r="S9" s="48">
        <f>I9</f>
        <v>2.8086770981507798</v>
      </c>
      <c r="T9" s="47">
        <f>J9</f>
        <v>306.318956870612</v>
      </c>
      <c r="U9" s="48">
        <f>K9</f>
        <v>0.36981132075471701</v>
      </c>
      <c r="V9" s="35">
        <f>((O9*(Q9)^2)/S9)*T9</f>
        <v>0.36435375142670229</v>
      </c>
      <c r="W9" s="35"/>
      <c r="X9" s="35">
        <f>U9-V9</f>
        <v>5.4575693280147219E-3</v>
      </c>
      <c r="Y9" s="67">
        <f>U9/V9-1</f>
        <v>1.4978765297858132E-2</v>
      </c>
    </row>
    <row r="10" spans="1:25" x14ac:dyDescent="0.6">
      <c r="B10" s="71">
        <v>322.26244343891398</v>
      </c>
      <c r="C10" s="71">
        <v>1768.1498829039799</v>
      </c>
      <c r="D10" s="2"/>
      <c r="E10" s="1"/>
      <c r="F10" s="71">
        <v>322.435897435897</v>
      </c>
      <c r="G10" s="71">
        <v>-139.59505061867199</v>
      </c>
      <c r="H10" s="71">
        <v>324.177631578947</v>
      </c>
      <c r="I10" s="71">
        <v>2.5846372688477901</v>
      </c>
      <c r="J10" s="71">
        <v>323.16950852557602</v>
      </c>
      <c r="K10" s="71">
        <v>0.42893081761006202</v>
      </c>
      <c r="N10" s="47">
        <f t="shared" ref="N10:N21" si="0">B10</f>
        <v>322.26244343891398</v>
      </c>
      <c r="O10" s="48">
        <f t="shared" ref="O10:O21" si="1">C10*100</f>
        <v>176814.988290398</v>
      </c>
      <c r="P10" s="47">
        <f t="shared" ref="P10:P21" si="2">F10</f>
        <v>322.435897435897</v>
      </c>
      <c r="Q10" s="54">
        <f t="shared" ref="Q10:Q21" si="3">G10*0.000001</f>
        <v>-1.3959505061867199E-4</v>
      </c>
      <c r="R10" s="47">
        <f t="shared" ref="R10:U21" si="4">H10</f>
        <v>324.177631578947</v>
      </c>
      <c r="S10" s="48">
        <f t="shared" si="4"/>
        <v>2.5846372688477901</v>
      </c>
      <c r="T10" s="47">
        <f t="shared" si="4"/>
        <v>323.16950852557602</v>
      </c>
      <c r="U10" s="48">
        <f t="shared" si="4"/>
        <v>0.42893081761006202</v>
      </c>
      <c r="V10" s="35">
        <f t="shared" ref="V10:V21" si="5">((O10*(Q10)^2)/S10)*T10</f>
        <v>0.43081408450267894</v>
      </c>
      <c r="W10" s="35"/>
      <c r="X10" s="35">
        <f t="shared" ref="X10:X21" si="6">U10-V10</f>
        <v>-1.8832668926169194E-3</v>
      </c>
      <c r="Y10" s="67">
        <f t="shared" ref="Y10:Y21" si="7">U10/V10-1</f>
        <v>-4.3714143997657384E-3</v>
      </c>
    </row>
    <row r="11" spans="1:25" x14ac:dyDescent="0.6">
      <c r="B11" s="71">
        <v>370.588235294117</v>
      </c>
      <c r="C11" s="71">
        <v>1332.5526932084299</v>
      </c>
      <c r="D11" s="2"/>
      <c r="E11" s="1"/>
      <c r="F11" s="71">
        <v>370.673076923076</v>
      </c>
      <c r="G11" s="71">
        <v>-158.71766029246299</v>
      </c>
      <c r="H11" s="71">
        <v>372.53289473684202</v>
      </c>
      <c r="I11" s="71">
        <v>2.2467994310099502</v>
      </c>
      <c r="J11" s="71">
        <v>371.08826479438301</v>
      </c>
      <c r="K11" s="71">
        <v>0.55849056603773495</v>
      </c>
      <c r="N11" s="47">
        <f t="shared" si="0"/>
        <v>370.588235294117</v>
      </c>
      <c r="O11" s="48">
        <f t="shared" si="1"/>
        <v>133255.26932084298</v>
      </c>
      <c r="P11" s="47">
        <f t="shared" si="2"/>
        <v>370.673076923076</v>
      </c>
      <c r="Q11" s="54">
        <f t="shared" si="3"/>
        <v>-1.5871766029246299E-4</v>
      </c>
      <c r="R11" s="47">
        <f t="shared" si="4"/>
        <v>372.53289473684202</v>
      </c>
      <c r="S11" s="48">
        <f t="shared" si="4"/>
        <v>2.2467994310099502</v>
      </c>
      <c r="T11" s="47">
        <f t="shared" si="4"/>
        <v>371.08826479438301</v>
      </c>
      <c r="U11" s="48">
        <f t="shared" si="4"/>
        <v>0.55849056603773495</v>
      </c>
      <c r="V11" s="35">
        <f t="shared" si="5"/>
        <v>0.55443139216798332</v>
      </c>
      <c r="W11" s="35"/>
      <c r="X11" s="35">
        <f t="shared" si="6"/>
        <v>4.0591738697516311E-3</v>
      </c>
      <c r="Y11" s="67">
        <f t="shared" si="7"/>
        <v>7.32132762879667E-3</v>
      </c>
    </row>
    <row r="12" spans="1:25" x14ac:dyDescent="0.6">
      <c r="B12" s="71">
        <v>420.542986425339</v>
      </c>
      <c r="C12" s="71">
        <v>1019.90632318501</v>
      </c>
      <c r="D12" s="2"/>
      <c r="E12" s="1"/>
      <c r="F12" s="71">
        <v>421.71474358974302</v>
      </c>
      <c r="G12" s="71">
        <v>-180.089988751406</v>
      </c>
      <c r="H12" s="71">
        <v>421.46381578947302</v>
      </c>
      <c r="I12" s="71">
        <v>1.9463015647226101</v>
      </c>
      <c r="J12" s="71">
        <v>421.11334002005998</v>
      </c>
      <c r="K12" s="71">
        <v>0.71194968553459104</v>
      </c>
      <c r="N12" s="47">
        <f t="shared" si="0"/>
        <v>420.542986425339</v>
      </c>
      <c r="O12" s="48">
        <f t="shared" si="1"/>
        <v>101990.632318501</v>
      </c>
      <c r="P12" s="47">
        <f t="shared" si="2"/>
        <v>421.71474358974302</v>
      </c>
      <c r="Q12" s="54">
        <f t="shared" si="3"/>
        <v>-1.8008998875140598E-4</v>
      </c>
      <c r="R12" s="47">
        <f t="shared" si="4"/>
        <v>421.46381578947302</v>
      </c>
      <c r="S12" s="48">
        <f t="shared" si="4"/>
        <v>1.9463015647226101</v>
      </c>
      <c r="T12" s="47">
        <f t="shared" si="4"/>
        <v>421.11334002005998</v>
      </c>
      <c r="U12" s="48">
        <f t="shared" si="4"/>
        <v>0.71194968553459104</v>
      </c>
      <c r="V12" s="35">
        <f t="shared" si="5"/>
        <v>0.71569551166005863</v>
      </c>
      <c r="W12" s="35"/>
      <c r="X12" s="35">
        <f t="shared" si="6"/>
        <v>-3.7458261254675884E-3</v>
      </c>
      <c r="Y12" s="67">
        <f t="shared" si="7"/>
        <v>-5.2338264868800888E-3</v>
      </c>
    </row>
    <row r="13" spans="1:25" x14ac:dyDescent="0.6">
      <c r="B13" s="71">
        <v>470.49773755656099</v>
      </c>
      <c r="C13" s="71">
        <v>796.83840749414503</v>
      </c>
      <c r="D13" s="2"/>
      <c r="E13" s="1"/>
      <c r="F13" s="71">
        <v>470.51282051281999</v>
      </c>
      <c r="G13" s="71">
        <v>-197.80652418447701</v>
      </c>
      <c r="H13" s="71">
        <v>471.54605263157799</v>
      </c>
      <c r="I13" s="71">
        <v>1.70625889046941</v>
      </c>
      <c r="J13" s="71">
        <v>471.13841524573701</v>
      </c>
      <c r="K13" s="71">
        <v>0.85786163522012604</v>
      </c>
      <c r="N13" s="47">
        <f t="shared" si="0"/>
        <v>470.49773755656099</v>
      </c>
      <c r="O13" s="48">
        <f t="shared" si="1"/>
        <v>79683.840749414507</v>
      </c>
      <c r="P13" s="47">
        <f t="shared" si="2"/>
        <v>470.51282051281999</v>
      </c>
      <c r="Q13" s="54">
        <f t="shared" si="3"/>
        <v>-1.9780652418447702E-4</v>
      </c>
      <c r="R13" s="47">
        <f t="shared" si="4"/>
        <v>471.54605263157799</v>
      </c>
      <c r="S13" s="48">
        <f t="shared" si="4"/>
        <v>1.70625889046941</v>
      </c>
      <c r="T13" s="47">
        <f t="shared" si="4"/>
        <v>471.13841524573701</v>
      </c>
      <c r="U13" s="48">
        <f t="shared" si="4"/>
        <v>0.85786163522012604</v>
      </c>
      <c r="V13" s="35">
        <f t="shared" si="5"/>
        <v>0.86090468595181224</v>
      </c>
      <c r="W13" s="35"/>
      <c r="X13" s="35">
        <f t="shared" si="6"/>
        <v>-3.0430507316862032E-3</v>
      </c>
      <c r="Y13" s="67">
        <f t="shared" si="7"/>
        <v>-3.5347127055322947E-3</v>
      </c>
    </row>
    <row r="14" spans="1:25" x14ac:dyDescent="0.6">
      <c r="B14" s="71">
        <v>520.45248868778197</v>
      </c>
      <c r="C14" s="71">
        <v>652.81030444964802</v>
      </c>
      <c r="D14" s="2"/>
      <c r="E14" s="1"/>
      <c r="F14" s="71">
        <v>520.99358974358904</v>
      </c>
      <c r="G14" s="71">
        <v>-207.93025871766</v>
      </c>
      <c r="H14" s="71">
        <v>523.355263157894</v>
      </c>
      <c r="I14" s="71">
        <v>1.5373399715504901</v>
      </c>
      <c r="J14" s="71">
        <v>519.58375125376097</v>
      </c>
      <c r="K14" s="71">
        <v>0.94842767295597397</v>
      </c>
      <c r="N14" s="47">
        <f t="shared" si="0"/>
        <v>520.45248868778197</v>
      </c>
      <c r="O14" s="48">
        <f t="shared" si="1"/>
        <v>65281.030444964803</v>
      </c>
      <c r="P14" s="47">
        <f t="shared" si="2"/>
        <v>520.99358974358904</v>
      </c>
      <c r="Q14" s="54">
        <f t="shared" si="3"/>
        <v>-2.0793025871765998E-4</v>
      </c>
      <c r="R14" s="47">
        <f t="shared" si="4"/>
        <v>523.355263157894</v>
      </c>
      <c r="S14" s="48">
        <f t="shared" si="4"/>
        <v>1.5373399715504901</v>
      </c>
      <c r="T14" s="47">
        <f t="shared" si="4"/>
        <v>519.58375125376097</v>
      </c>
      <c r="U14" s="48">
        <f t="shared" si="4"/>
        <v>0.94842767295597397</v>
      </c>
      <c r="V14" s="35">
        <f t="shared" si="5"/>
        <v>0.95391138204703774</v>
      </c>
      <c r="W14" s="35"/>
      <c r="X14" s="35">
        <f t="shared" si="6"/>
        <v>-5.4837090910637709E-3</v>
      </c>
      <c r="Y14" s="67">
        <f t="shared" si="7"/>
        <v>-5.7486567350690798E-3</v>
      </c>
    </row>
    <row r="15" spans="1:25" x14ac:dyDescent="0.6">
      <c r="B15" s="71">
        <v>570.40723981900396</v>
      </c>
      <c r="C15" s="71">
        <v>552.69320843091305</v>
      </c>
      <c r="D15" s="2"/>
      <c r="E15" s="1"/>
      <c r="F15" s="71">
        <v>570.91346153846098</v>
      </c>
      <c r="G15" s="71">
        <v>-219.17885264341899</v>
      </c>
      <c r="H15" s="71">
        <v>573.4375</v>
      </c>
      <c r="I15" s="71">
        <v>1.4128733997155001</v>
      </c>
      <c r="J15" s="71">
        <v>570.66198595787296</v>
      </c>
      <c r="K15" s="71">
        <v>1.06666666666666</v>
      </c>
      <c r="N15" s="47">
        <f t="shared" si="0"/>
        <v>570.40723981900396</v>
      </c>
      <c r="O15" s="48">
        <f t="shared" si="1"/>
        <v>55269.320843091307</v>
      </c>
      <c r="P15" s="47">
        <f t="shared" si="2"/>
        <v>570.91346153846098</v>
      </c>
      <c r="Q15" s="54">
        <f t="shared" si="3"/>
        <v>-2.1917885264341897E-4</v>
      </c>
      <c r="R15" s="47">
        <f t="shared" si="4"/>
        <v>573.4375</v>
      </c>
      <c r="S15" s="48">
        <f t="shared" si="4"/>
        <v>1.4128733997155001</v>
      </c>
      <c r="T15" s="47">
        <f t="shared" si="4"/>
        <v>570.66198595787296</v>
      </c>
      <c r="U15" s="48">
        <f t="shared" si="4"/>
        <v>1.06666666666666</v>
      </c>
      <c r="V15" s="35">
        <f t="shared" si="5"/>
        <v>1.0724007795323145</v>
      </c>
      <c r="W15" s="35"/>
      <c r="X15" s="35">
        <f t="shared" si="6"/>
        <v>-5.734112865654506E-3</v>
      </c>
      <c r="Y15" s="67">
        <f t="shared" si="7"/>
        <v>-5.3469868495947814E-3</v>
      </c>
    </row>
    <row r="16" spans="1:25" x14ac:dyDescent="0.6">
      <c r="B16" s="71">
        <v>620.36199095022596</v>
      </c>
      <c r="C16" s="71">
        <v>489.46135831381702</v>
      </c>
      <c r="D16" s="2"/>
      <c r="E16" s="1"/>
      <c r="F16" s="71">
        <v>619.711538461538</v>
      </c>
      <c r="G16" s="71">
        <v>-226.49043869516299</v>
      </c>
      <c r="H16" s="71">
        <v>622.94407894736798</v>
      </c>
      <c r="I16" s="71">
        <v>1.3150782361308599</v>
      </c>
      <c r="J16" s="71">
        <v>620.16048144433296</v>
      </c>
      <c r="K16" s="71">
        <v>1.1811320754716901</v>
      </c>
      <c r="N16" s="47">
        <f t="shared" si="0"/>
        <v>620.36199095022596</v>
      </c>
      <c r="O16" s="48">
        <f t="shared" si="1"/>
        <v>48946.135831381704</v>
      </c>
      <c r="P16" s="47">
        <f t="shared" si="2"/>
        <v>619.711538461538</v>
      </c>
      <c r="Q16" s="54">
        <f t="shared" si="3"/>
        <v>-2.26490438695163E-4</v>
      </c>
      <c r="R16" s="47">
        <f t="shared" si="4"/>
        <v>622.94407894736798</v>
      </c>
      <c r="S16" s="48">
        <f t="shared" si="4"/>
        <v>1.3150782361308599</v>
      </c>
      <c r="T16" s="47">
        <f t="shared" si="4"/>
        <v>620.16048144433296</v>
      </c>
      <c r="U16" s="48">
        <f t="shared" si="4"/>
        <v>1.1811320754716901</v>
      </c>
      <c r="V16" s="35">
        <f t="shared" si="5"/>
        <v>1.1840516701956749</v>
      </c>
      <c r="W16" s="35"/>
      <c r="X16" s="35">
        <f t="shared" si="6"/>
        <v>-2.9195947239848419E-3</v>
      </c>
      <c r="Y16" s="67">
        <f t="shared" si="7"/>
        <v>-2.4657663153351272E-3</v>
      </c>
    </row>
    <row r="17" spans="2:25" x14ac:dyDescent="0.6">
      <c r="B17" s="71">
        <v>668.68778280542904</v>
      </c>
      <c r="C17" s="71">
        <v>447.30679156908599</v>
      </c>
      <c r="D17" s="2"/>
      <c r="E17" s="1"/>
      <c r="F17" s="71">
        <v>669.07051282051202</v>
      </c>
      <c r="G17" s="71">
        <v>-227.052868391451</v>
      </c>
      <c r="H17" s="71">
        <v>673.02631578947296</v>
      </c>
      <c r="I17" s="71">
        <v>1.23684210526315</v>
      </c>
      <c r="J17" s="71">
        <v>668.60581745235697</v>
      </c>
      <c r="K17" s="71">
        <v>1.2415094339622601</v>
      </c>
      <c r="N17" s="47">
        <f t="shared" si="0"/>
        <v>668.68778280542904</v>
      </c>
      <c r="O17" s="48">
        <f t="shared" si="1"/>
        <v>44730.679156908598</v>
      </c>
      <c r="P17" s="47">
        <f t="shared" si="2"/>
        <v>669.07051282051202</v>
      </c>
      <c r="Q17" s="54">
        <f t="shared" si="3"/>
        <v>-2.27052868391451E-4</v>
      </c>
      <c r="R17" s="47">
        <f t="shared" si="4"/>
        <v>673.02631578947296</v>
      </c>
      <c r="S17" s="48">
        <f t="shared" si="4"/>
        <v>1.23684210526315</v>
      </c>
      <c r="T17" s="47">
        <f t="shared" si="4"/>
        <v>668.60581745235697</v>
      </c>
      <c r="U17" s="48">
        <f t="shared" si="4"/>
        <v>1.2415094339622601</v>
      </c>
      <c r="V17" s="35">
        <f t="shared" si="5"/>
        <v>1.2465662586243755</v>
      </c>
      <c r="W17" s="35"/>
      <c r="X17" s="35">
        <f t="shared" si="6"/>
        <v>-5.0568246621154334E-3</v>
      </c>
      <c r="Y17" s="67">
        <f t="shared" si="7"/>
        <v>-4.056603190668584E-3</v>
      </c>
    </row>
    <row r="18" spans="2:25" x14ac:dyDescent="0.6">
      <c r="B18" s="71">
        <v>717.55656108597202</v>
      </c>
      <c r="C18" s="71">
        <v>392.85714285714198</v>
      </c>
      <c r="D18" s="2"/>
      <c r="E18" s="1"/>
      <c r="F18" s="71">
        <v>717.30769230769204</v>
      </c>
      <c r="G18" s="71">
        <v>-236.051743532058</v>
      </c>
      <c r="H18" s="71">
        <v>722.53289473684197</v>
      </c>
      <c r="I18" s="71">
        <v>1.19416785206258</v>
      </c>
      <c r="J18" s="71">
        <v>717.05115346038099</v>
      </c>
      <c r="K18" s="71">
        <v>1.30943396226415</v>
      </c>
      <c r="N18" s="47">
        <f t="shared" si="0"/>
        <v>717.55656108597202</v>
      </c>
      <c r="O18" s="48">
        <f t="shared" si="1"/>
        <v>39285.714285714195</v>
      </c>
      <c r="P18" s="47">
        <f t="shared" si="2"/>
        <v>717.30769230769204</v>
      </c>
      <c r="Q18" s="54">
        <f t="shared" si="3"/>
        <v>-2.3605174353205798E-4</v>
      </c>
      <c r="R18" s="47">
        <f t="shared" si="4"/>
        <v>722.53289473684197</v>
      </c>
      <c r="S18" s="48">
        <f t="shared" si="4"/>
        <v>1.19416785206258</v>
      </c>
      <c r="T18" s="47">
        <f t="shared" si="4"/>
        <v>717.05115346038099</v>
      </c>
      <c r="U18" s="48">
        <f t="shared" si="4"/>
        <v>1.30943396226415</v>
      </c>
      <c r="V18" s="35">
        <f t="shared" si="5"/>
        <v>1.3144190425155167</v>
      </c>
      <c r="W18" s="35"/>
      <c r="X18" s="35">
        <f t="shared" si="6"/>
        <v>-4.9850802513666803E-3</v>
      </c>
      <c r="Y18" s="67">
        <f t="shared" si="7"/>
        <v>-3.7926111005104346E-3</v>
      </c>
    </row>
    <row r="19" spans="2:25" x14ac:dyDescent="0.6">
      <c r="B19" s="71">
        <v>765.88235294117601</v>
      </c>
      <c r="C19" s="71">
        <v>320.84309133489398</v>
      </c>
      <c r="D19" s="2"/>
      <c r="E19" s="1"/>
      <c r="F19" s="71">
        <v>766.10576923076906</v>
      </c>
      <c r="G19" s="71">
        <v>-250.67491563554501</v>
      </c>
      <c r="H19" s="71">
        <v>772.03947368420995</v>
      </c>
      <c r="I19" s="71">
        <v>1.15860597439544</v>
      </c>
      <c r="J19" s="71">
        <v>765.496489468405</v>
      </c>
      <c r="K19" s="71">
        <v>1.3308176100628899</v>
      </c>
      <c r="N19" s="47">
        <f t="shared" si="0"/>
        <v>765.88235294117601</v>
      </c>
      <c r="O19" s="48">
        <f t="shared" si="1"/>
        <v>32084.309133489398</v>
      </c>
      <c r="P19" s="47">
        <f t="shared" si="2"/>
        <v>766.10576923076906</v>
      </c>
      <c r="Q19" s="54">
        <f t="shared" si="3"/>
        <v>-2.5067491563554497E-4</v>
      </c>
      <c r="R19" s="47">
        <f t="shared" si="4"/>
        <v>772.03947368420995</v>
      </c>
      <c r="S19" s="48">
        <f t="shared" si="4"/>
        <v>1.15860597439544</v>
      </c>
      <c r="T19" s="47">
        <f t="shared" si="4"/>
        <v>765.496489468405</v>
      </c>
      <c r="U19" s="48">
        <f t="shared" si="4"/>
        <v>1.3308176100628899</v>
      </c>
      <c r="V19" s="35">
        <f t="shared" si="5"/>
        <v>1.3320541711006471</v>
      </c>
      <c r="W19" s="35"/>
      <c r="X19" s="35">
        <f t="shared" si="6"/>
        <v>-1.2365610377571556E-3</v>
      </c>
      <c r="Y19" s="67">
        <f t="shared" si="7"/>
        <v>-9.2831137395521512E-4</v>
      </c>
    </row>
    <row r="20" spans="2:25" x14ac:dyDescent="0.6">
      <c r="B20" s="71">
        <v>816.380090497737</v>
      </c>
      <c r="C20" s="71">
        <v>275.17564402810302</v>
      </c>
      <c r="D20" s="2"/>
      <c r="E20" s="1"/>
      <c r="F20" s="71">
        <v>815.46474358974297</v>
      </c>
      <c r="G20" s="71">
        <v>-250.112485939257</v>
      </c>
      <c r="H20" s="71">
        <v>822.69736842105203</v>
      </c>
      <c r="I20" s="71">
        <v>1.17994310099573</v>
      </c>
      <c r="J20" s="71">
        <v>814.99498495486398</v>
      </c>
      <c r="K20" s="71">
        <v>1.1924528301886701</v>
      </c>
      <c r="N20" s="47">
        <f t="shared" si="0"/>
        <v>816.380090497737</v>
      </c>
      <c r="O20" s="48">
        <f t="shared" si="1"/>
        <v>27517.564402810302</v>
      </c>
      <c r="P20" s="47">
        <f t="shared" si="2"/>
        <v>815.46474358974297</v>
      </c>
      <c r="Q20" s="54">
        <f t="shared" si="3"/>
        <v>-2.5011248593925697E-4</v>
      </c>
      <c r="R20" s="47">
        <f t="shared" si="4"/>
        <v>822.69736842105203</v>
      </c>
      <c r="S20" s="48">
        <f t="shared" si="4"/>
        <v>1.17994310099573</v>
      </c>
      <c r="T20" s="47">
        <f t="shared" si="4"/>
        <v>814.99498495486398</v>
      </c>
      <c r="U20" s="48">
        <f t="shared" si="4"/>
        <v>1.1924528301886701</v>
      </c>
      <c r="V20" s="35">
        <f t="shared" si="5"/>
        <v>1.1889801611190651</v>
      </c>
      <c r="W20" s="35"/>
      <c r="X20" s="35">
        <f t="shared" si="6"/>
        <v>3.4726690696049722E-3</v>
      </c>
      <c r="Y20" s="67">
        <f t="shared" si="7"/>
        <v>2.9207123744912078E-3</v>
      </c>
    </row>
    <row r="21" spans="2:25" x14ac:dyDescent="0.6">
      <c r="B21" s="71">
        <v>864.70588235294099</v>
      </c>
      <c r="C21" s="71">
        <v>238.290398126463</v>
      </c>
      <c r="D21" s="2"/>
      <c r="E21" s="1"/>
      <c r="F21" s="71">
        <v>864.82371794871699</v>
      </c>
      <c r="G21" s="71">
        <v>-249.26884139482499</v>
      </c>
      <c r="H21" s="71">
        <v>872.77960526315701</v>
      </c>
      <c r="I21" s="71">
        <v>1.24928876244665</v>
      </c>
      <c r="J21" s="71">
        <v>863.96690070210605</v>
      </c>
      <c r="K21" s="71">
        <v>1.0452830188679201</v>
      </c>
      <c r="N21" s="47">
        <f t="shared" si="0"/>
        <v>864.70588235294099</v>
      </c>
      <c r="O21" s="48">
        <f t="shared" si="1"/>
        <v>23829.039812646301</v>
      </c>
      <c r="P21" s="47">
        <f t="shared" si="2"/>
        <v>864.82371794871699</v>
      </c>
      <c r="Q21" s="54">
        <f t="shared" si="3"/>
        <v>-2.4926884139482499E-4</v>
      </c>
      <c r="R21" s="47">
        <f t="shared" si="4"/>
        <v>872.77960526315701</v>
      </c>
      <c r="S21" s="48">
        <f t="shared" si="4"/>
        <v>1.24928876244665</v>
      </c>
      <c r="T21" s="47">
        <f t="shared" si="4"/>
        <v>863.96690070210605</v>
      </c>
      <c r="U21" s="48">
        <f t="shared" si="4"/>
        <v>1.0452830188679201</v>
      </c>
      <c r="V21" s="35">
        <f t="shared" si="5"/>
        <v>1.0239454115681679</v>
      </c>
      <c r="W21" s="35"/>
      <c r="X21" s="35">
        <f t="shared" si="6"/>
        <v>2.1337607299752204E-2</v>
      </c>
      <c r="Y21" s="67">
        <f t="shared" si="7"/>
        <v>2.0838618014874299E-2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O25"/>
      <c r="Q25"/>
      <c r="S25"/>
      <c r="U25"/>
      <c r="V25"/>
    </row>
    <row r="26" spans="2:25" x14ac:dyDescent="0.6">
      <c r="O26"/>
      <c r="Q26"/>
      <c r="S26"/>
      <c r="U26"/>
      <c r="V26"/>
    </row>
    <row r="27" spans="2:25" x14ac:dyDescent="0.6">
      <c r="O27"/>
      <c r="Q27"/>
      <c r="S27"/>
      <c r="U27"/>
      <c r="V27"/>
    </row>
    <row r="28" spans="2:25" x14ac:dyDescent="0.6">
      <c r="O28"/>
      <c r="Q28"/>
      <c r="S28"/>
      <c r="U28"/>
      <c r="V28"/>
    </row>
    <row r="29" spans="2:25" x14ac:dyDescent="0.6">
      <c r="O29"/>
      <c r="Q29"/>
      <c r="S29"/>
      <c r="U29"/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1.7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69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300.882545655309</v>
      </c>
      <c r="C9" s="1">
        <v>153.71304281116701</v>
      </c>
      <c r="D9" s="2"/>
      <c r="E9" s="1"/>
      <c r="F9" s="2">
        <v>299.54005972170398</v>
      </c>
      <c r="G9" s="1">
        <v>173.65084927471199</v>
      </c>
      <c r="H9" s="2">
        <v>299.107937524421</v>
      </c>
      <c r="I9" s="1">
        <v>1.0656796769851899</v>
      </c>
      <c r="J9" s="2">
        <v>299.499497944555</v>
      </c>
      <c r="K9" s="1">
        <v>1.2931034482758601</v>
      </c>
      <c r="N9" s="47">
        <f>B9</f>
        <v>300.882545655309</v>
      </c>
      <c r="O9" s="48">
        <f>C9*1000</f>
        <v>153713.04281116702</v>
      </c>
      <c r="P9" s="47">
        <f>F9</f>
        <v>299.54005972170398</v>
      </c>
      <c r="Q9" s="54">
        <f>G9*0.000001</f>
        <v>1.7365084927471199E-4</v>
      </c>
      <c r="R9" s="47">
        <f>H9</f>
        <v>299.107937524421</v>
      </c>
      <c r="S9" s="48">
        <f>I9</f>
        <v>1.0656796769851899</v>
      </c>
      <c r="T9" s="47">
        <f>J9</f>
        <v>299.499497944555</v>
      </c>
      <c r="U9" s="48">
        <f>K9</f>
        <v>1.2931034482758601</v>
      </c>
      <c r="V9" s="35">
        <f>((O9*(Q9)^2)/S9)*T9</f>
        <v>1.3026686395198879</v>
      </c>
      <c r="W9" s="35"/>
      <c r="X9" s="35">
        <f>U9-V9</f>
        <v>-9.5651912440277709E-3</v>
      </c>
      <c r="Y9">
        <f>U9/V9-1</f>
        <v>-7.3427661907583541E-3</v>
      </c>
    </row>
    <row r="10" spans="1:25" x14ac:dyDescent="0.6">
      <c r="B10" s="2">
        <v>315.43590272441497</v>
      </c>
      <c r="C10" s="1">
        <v>142.13625725183999</v>
      </c>
      <c r="D10" s="2"/>
      <c r="E10" s="1"/>
      <c r="F10" s="2">
        <v>314.45786442193003</v>
      </c>
      <c r="G10" s="1">
        <v>179.00851873245</v>
      </c>
      <c r="H10" s="2">
        <v>314.24620381626301</v>
      </c>
      <c r="I10" s="1">
        <v>1.0382234185733501</v>
      </c>
      <c r="J10" s="2">
        <v>314.57980196149498</v>
      </c>
      <c r="K10" s="1">
        <v>1.38177339901477</v>
      </c>
      <c r="N10" s="47">
        <f t="shared" ref="N10:N21" si="0">B10</f>
        <v>315.43590272441497</v>
      </c>
      <c r="O10" s="48">
        <f t="shared" ref="O10:O21" si="1">C10*1000</f>
        <v>142136.25725184</v>
      </c>
      <c r="P10" s="47">
        <f t="shared" ref="P10:P21" si="2">F10</f>
        <v>314.45786442193003</v>
      </c>
      <c r="Q10" s="54">
        <f t="shared" ref="Q10:Q21" si="3">G10*0.000001</f>
        <v>1.7900851873244998E-4</v>
      </c>
      <c r="R10" s="47">
        <f t="shared" ref="R10:U21" si="4">H10</f>
        <v>314.24620381626301</v>
      </c>
      <c r="S10" s="48">
        <f t="shared" si="4"/>
        <v>1.0382234185733501</v>
      </c>
      <c r="T10" s="47">
        <f t="shared" si="4"/>
        <v>314.57980196149498</v>
      </c>
      <c r="U10" s="48">
        <f t="shared" si="4"/>
        <v>1.38177339901477</v>
      </c>
      <c r="V10" s="35">
        <f t="shared" ref="V10:V21" si="5">((O10*(Q10)^2)/S10)*T10</f>
        <v>1.3800419464598443</v>
      </c>
      <c r="W10" s="35"/>
      <c r="X10" s="35">
        <f t="shared" ref="X10:X21" si="6">U10-V10</f>
        <v>1.7314525549256832E-3</v>
      </c>
    </row>
    <row r="11" spans="1:25" x14ac:dyDescent="0.6">
      <c r="B11" s="2">
        <v>330.516837851807</v>
      </c>
      <c r="C11" s="1">
        <v>131.643427660181</v>
      </c>
      <c r="D11" s="2"/>
      <c r="E11" s="1"/>
      <c r="F11" s="2">
        <v>329.63589360567897</v>
      </c>
      <c r="G11" s="1">
        <v>184.107285246125</v>
      </c>
      <c r="H11" s="2">
        <v>329.13347154083198</v>
      </c>
      <c r="I11" s="1">
        <v>1.00915208613728</v>
      </c>
      <c r="J11" s="2">
        <v>329.67129038191001</v>
      </c>
      <c r="K11" s="1">
        <v>1.45270935960591</v>
      </c>
      <c r="N11" s="47">
        <f t="shared" si="0"/>
        <v>330.516837851807</v>
      </c>
      <c r="O11" s="48">
        <f t="shared" si="1"/>
        <v>131643.42766018101</v>
      </c>
      <c r="P11" s="47">
        <f t="shared" si="2"/>
        <v>329.63589360567897</v>
      </c>
      <c r="Q11" s="54">
        <f t="shared" si="3"/>
        <v>1.8410728524612498E-4</v>
      </c>
      <c r="R11" s="47">
        <f t="shared" si="4"/>
        <v>329.13347154083198</v>
      </c>
      <c r="S11" s="48">
        <f t="shared" si="4"/>
        <v>1.00915208613728</v>
      </c>
      <c r="T11" s="47">
        <f t="shared" si="4"/>
        <v>329.67129038191001</v>
      </c>
      <c r="U11" s="48">
        <f t="shared" si="4"/>
        <v>1.45270935960591</v>
      </c>
      <c r="V11" s="35">
        <f t="shared" si="5"/>
        <v>1.4576915481078034</v>
      </c>
      <c r="W11" s="35"/>
      <c r="X11" s="35">
        <f t="shared" si="6"/>
        <v>-4.9821885018934697E-3</v>
      </c>
    </row>
    <row r="12" spans="1:25" x14ac:dyDescent="0.6">
      <c r="B12" s="2">
        <v>345.60154588545703</v>
      </c>
      <c r="C12" s="1">
        <v>121.873486907386</v>
      </c>
      <c r="D12" s="2"/>
      <c r="E12" s="1"/>
      <c r="F12" s="2">
        <v>344.30461039086299</v>
      </c>
      <c r="G12" s="1">
        <v>188.428897464871</v>
      </c>
      <c r="H12" s="2">
        <v>344.26970270915598</v>
      </c>
      <c r="I12" s="1">
        <v>0.98492597577388896</v>
      </c>
      <c r="J12" s="2">
        <v>344.764642869569</v>
      </c>
      <c r="K12" s="1">
        <v>1.5206896551724101</v>
      </c>
      <c r="N12" s="47">
        <f t="shared" si="0"/>
        <v>345.60154588545703</v>
      </c>
      <c r="O12" s="48">
        <f t="shared" si="1"/>
        <v>121873.48690738599</v>
      </c>
      <c r="P12" s="47">
        <f t="shared" si="2"/>
        <v>344.30461039086299</v>
      </c>
      <c r="Q12" s="54">
        <f t="shared" si="3"/>
        <v>1.8842889746487098E-4</v>
      </c>
      <c r="R12" s="47">
        <f t="shared" si="4"/>
        <v>344.26970270915598</v>
      </c>
      <c r="S12" s="48">
        <f t="shared" si="4"/>
        <v>0.98492597577388896</v>
      </c>
      <c r="T12" s="47">
        <f t="shared" si="4"/>
        <v>344.764642869569</v>
      </c>
      <c r="U12" s="48">
        <f t="shared" si="4"/>
        <v>1.5206896551724101</v>
      </c>
      <c r="V12" s="35">
        <f t="shared" si="5"/>
        <v>1.5146886811597595</v>
      </c>
      <c r="W12" s="35"/>
      <c r="X12" s="35">
        <f t="shared" si="6"/>
        <v>6.0009740126505395E-3</v>
      </c>
    </row>
    <row r="13" spans="1:25" x14ac:dyDescent="0.6">
      <c r="B13" s="2">
        <v>360.16999457959099</v>
      </c>
      <c r="C13" s="1">
        <v>113.188256703511</v>
      </c>
      <c r="D13" s="2"/>
      <c r="E13" s="1"/>
      <c r="F13" s="2">
        <v>359.75103087502202</v>
      </c>
      <c r="G13" s="1">
        <v>192.31912356690901</v>
      </c>
      <c r="H13" s="2">
        <v>359.40491631572002</v>
      </c>
      <c r="I13" s="1">
        <v>0.96231493943472302</v>
      </c>
      <c r="J13" s="2">
        <v>359.36557092651498</v>
      </c>
      <c r="K13" s="1">
        <v>1.56945812807881</v>
      </c>
      <c r="N13" s="47">
        <f t="shared" si="0"/>
        <v>360.16999457959099</v>
      </c>
      <c r="O13" s="48">
        <f t="shared" si="1"/>
        <v>113188.256703511</v>
      </c>
      <c r="P13" s="47">
        <f t="shared" si="2"/>
        <v>359.75103087502202</v>
      </c>
      <c r="Q13" s="54">
        <f t="shared" si="3"/>
        <v>1.92319123566909E-4</v>
      </c>
      <c r="R13" s="47">
        <f t="shared" si="4"/>
        <v>359.40491631572002</v>
      </c>
      <c r="S13" s="48">
        <f t="shared" si="4"/>
        <v>0.96231493943472302</v>
      </c>
      <c r="T13" s="47">
        <f t="shared" si="4"/>
        <v>359.36557092651498</v>
      </c>
      <c r="U13" s="48">
        <f t="shared" si="4"/>
        <v>1.56945812807881</v>
      </c>
      <c r="V13" s="35">
        <f t="shared" si="5"/>
        <v>1.5633836022562468</v>
      </c>
      <c r="W13" s="35"/>
      <c r="X13" s="35">
        <f t="shared" si="6"/>
        <v>6.0745258225631815E-3</v>
      </c>
    </row>
    <row r="14" spans="1:25" x14ac:dyDescent="0.6">
      <c r="B14" s="2">
        <v>375.265078105447</v>
      </c>
      <c r="C14" s="1">
        <v>105.406260257588</v>
      </c>
      <c r="D14" s="2"/>
      <c r="E14" s="1"/>
      <c r="F14" s="2">
        <v>374.43014179078898</v>
      </c>
      <c r="G14" s="1">
        <v>195.43210628147</v>
      </c>
      <c r="H14" s="2">
        <v>374.28506110797503</v>
      </c>
      <c r="I14" s="1">
        <v>0.94454912516823597</v>
      </c>
      <c r="J14" s="2">
        <v>374.48315628836798</v>
      </c>
      <c r="K14" s="1">
        <v>1.5990147783251201</v>
      </c>
      <c r="N14" s="47">
        <f t="shared" si="0"/>
        <v>375.265078105447</v>
      </c>
      <c r="O14" s="48">
        <f t="shared" si="1"/>
        <v>105406.260257588</v>
      </c>
      <c r="P14" s="47">
        <f t="shared" si="2"/>
        <v>374.43014179078898</v>
      </c>
      <c r="Q14" s="54">
        <f t="shared" si="3"/>
        <v>1.9543210628147E-4</v>
      </c>
      <c r="R14" s="47">
        <f t="shared" si="4"/>
        <v>374.28506110797503</v>
      </c>
      <c r="S14" s="48">
        <f t="shared" si="4"/>
        <v>0.94454912516823597</v>
      </c>
      <c r="T14" s="47">
        <f t="shared" si="4"/>
        <v>374.48315628836798</v>
      </c>
      <c r="U14" s="48">
        <f t="shared" si="4"/>
        <v>1.5990147783251201</v>
      </c>
      <c r="V14" s="35">
        <f t="shared" si="5"/>
        <v>1.5961215781851568</v>
      </c>
      <c r="W14" s="35"/>
      <c r="X14" s="35">
        <f t="shared" si="6"/>
        <v>2.8932001399633034E-3</v>
      </c>
    </row>
    <row r="15" spans="1:25" x14ac:dyDescent="0.6">
      <c r="B15" s="2">
        <v>390.36204808443199</v>
      </c>
      <c r="C15" s="1">
        <v>97.985708231098002</v>
      </c>
      <c r="D15" s="2"/>
      <c r="E15" s="1"/>
      <c r="F15" s="2">
        <v>389.37393181747302</v>
      </c>
      <c r="G15" s="1">
        <v>197.768201978745</v>
      </c>
      <c r="H15" s="2">
        <v>389.16215321495201</v>
      </c>
      <c r="I15" s="1">
        <v>0.93162853297442705</v>
      </c>
      <c r="J15" s="2">
        <v>389.36151968703501</v>
      </c>
      <c r="K15" s="1">
        <v>1.6078817733990101</v>
      </c>
      <c r="N15" s="47">
        <f t="shared" si="0"/>
        <v>390.36204808443199</v>
      </c>
      <c r="O15" s="48">
        <f t="shared" si="1"/>
        <v>97985.708231098004</v>
      </c>
      <c r="P15" s="47">
        <f t="shared" si="2"/>
        <v>389.37393181747302</v>
      </c>
      <c r="Q15" s="54">
        <f t="shared" si="3"/>
        <v>1.9776820197874498E-4</v>
      </c>
      <c r="R15" s="47">
        <f t="shared" si="4"/>
        <v>389.16215321495201</v>
      </c>
      <c r="S15" s="48">
        <f t="shared" si="4"/>
        <v>0.93162853297442705</v>
      </c>
      <c r="T15" s="47">
        <f t="shared" si="4"/>
        <v>389.36151968703501</v>
      </c>
      <c r="U15" s="48">
        <f t="shared" si="4"/>
        <v>1.6078817733990101</v>
      </c>
      <c r="V15" s="35">
        <f t="shared" si="5"/>
        <v>1.6017174734024007</v>
      </c>
      <c r="W15" s="35"/>
      <c r="X15" s="35">
        <f t="shared" si="6"/>
        <v>6.1642999966093903E-3</v>
      </c>
    </row>
    <row r="16" spans="1:25" x14ac:dyDescent="0.6">
      <c r="B16" s="2">
        <v>405.20466129991701</v>
      </c>
      <c r="C16" s="1">
        <v>91.830400317930199</v>
      </c>
      <c r="D16" s="2"/>
      <c r="E16" s="1"/>
      <c r="F16" s="2">
        <v>404.32440378524501</v>
      </c>
      <c r="G16" s="1">
        <v>199.32732156618701</v>
      </c>
      <c r="H16" s="2">
        <v>404.28719120392401</v>
      </c>
      <c r="I16" s="1">
        <v>0.92516823687752303</v>
      </c>
      <c r="J16" s="2">
        <v>404.50520199032599</v>
      </c>
      <c r="K16" s="1">
        <v>1.59605911330049</v>
      </c>
      <c r="N16" s="47">
        <f t="shared" si="0"/>
        <v>405.20466129991701</v>
      </c>
      <c r="O16" s="48">
        <f t="shared" si="1"/>
        <v>91830.400317930194</v>
      </c>
      <c r="P16" s="47">
        <f t="shared" si="2"/>
        <v>404.32440378524501</v>
      </c>
      <c r="Q16" s="54">
        <f t="shared" si="3"/>
        <v>1.9932732156618699E-4</v>
      </c>
      <c r="R16" s="47">
        <f t="shared" si="4"/>
        <v>404.28719120392401</v>
      </c>
      <c r="S16" s="48">
        <f t="shared" si="4"/>
        <v>0.92516823687752303</v>
      </c>
      <c r="T16" s="47">
        <f t="shared" si="4"/>
        <v>404.50520199032599</v>
      </c>
      <c r="U16" s="48">
        <f t="shared" si="4"/>
        <v>1.59605911330049</v>
      </c>
      <c r="V16" s="35">
        <f t="shared" si="5"/>
        <v>1.5952308382547977</v>
      </c>
      <c r="W16" s="35"/>
      <c r="X16" s="35">
        <f t="shared" si="6"/>
        <v>8.2827504569227273E-4</v>
      </c>
    </row>
    <row r="17" spans="2:24" x14ac:dyDescent="0.6">
      <c r="B17" s="2">
        <v>420.04916096852997</v>
      </c>
      <c r="C17" s="1">
        <v>86.036536824193803</v>
      </c>
      <c r="D17" s="2"/>
      <c r="E17" s="1"/>
      <c r="F17" s="2">
        <v>419.53510023654002</v>
      </c>
      <c r="G17" s="1">
        <v>200.62753820956601</v>
      </c>
      <c r="H17" s="2">
        <v>419.40408869882299</v>
      </c>
      <c r="I17" s="1">
        <v>0.93162853297442705</v>
      </c>
      <c r="J17" s="2">
        <v>419.41059436405402</v>
      </c>
      <c r="K17" s="1">
        <v>1.5620689655172399</v>
      </c>
      <c r="N17" s="47">
        <f t="shared" si="0"/>
        <v>420.04916096852997</v>
      </c>
      <c r="O17" s="48">
        <f t="shared" si="1"/>
        <v>86036.536824193798</v>
      </c>
      <c r="P17" s="47">
        <f t="shared" si="2"/>
        <v>419.53510023654002</v>
      </c>
      <c r="Q17" s="54">
        <f t="shared" si="3"/>
        <v>2.0062753820956601E-4</v>
      </c>
      <c r="R17" s="47">
        <f t="shared" si="4"/>
        <v>419.40408869882299</v>
      </c>
      <c r="S17" s="48">
        <f t="shared" si="4"/>
        <v>0.93162853297442705</v>
      </c>
      <c r="T17" s="47">
        <f t="shared" si="4"/>
        <v>419.41059436405402</v>
      </c>
      <c r="U17" s="48">
        <f t="shared" si="4"/>
        <v>1.5620689655172399</v>
      </c>
      <c r="V17" s="35">
        <f t="shared" si="5"/>
        <v>1.5590520852877576</v>
      </c>
      <c r="W17" s="35"/>
      <c r="X17" s="35">
        <f t="shared" si="6"/>
        <v>3.0168802294823216E-3</v>
      </c>
    </row>
    <row r="18" spans="2:24" x14ac:dyDescent="0.6">
      <c r="B18" s="2">
        <v>435.15744966628603</v>
      </c>
      <c r="C18" s="1">
        <v>80.784651314291807</v>
      </c>
      <c r="D18" s="2"/>
      <c r="E18" s="1"/>
      <c r="F18" s="2">
        <v>434.49745121069299</v>
      </c>
      <c r="G18" s="1">
        <v>200.80536693508199</v>
      </c>
      <c r="H18" s="2">
        <v>434.519968631962</v>
      </c>
      <c r="I18" s="1">
        <v>0.93970390309555796</v>
      </c>
      <c r="J18" s="2">
        <v>434.326239107633</v>
      </c>
      <c r="K18" s="1">
        <v>1.5118226600985201</v>
      </c>
      <c r="N18" s="47">
        <f t="shared" si="0"/>
        <v>435.15744966628603</v>
      </c>
      <c r="O18" s="48">
        <f t="shared" si="1"/>
        <v>80784.651314291812</v>
      </c>
      <c r="P18" s="47">
        <f t="shared" si="2"/>
        <v>434.49745121069299</v>
      </c>
      <c r="Q18" s="54">
        <f t="shared" si="3"/>
        <v>2.0080536693508198E-4</v>
      </c>
      <c r="R18" s="47">
        <f t="shared" si="4"/>
        <v>434.519968631962</v>
      </c>
      <c r="S18" s="48">
        <f t="shared" si="4"/>
        <v>0.93970390309555796</v>
      </c>
      <c r="T18" s="47">
        <f t="shared" si="4"/>
        <v>434.326239107633</v>
      </c>
      <c r="U18" s="48">
        <f t="shared" si="4"/>
        <v>1.5118226600985201</v>
      </c>
      <c r="V18" s="35">
        <f t="shared" si="5"/>
        <v>1.5055823799580927</v>
      </c>
      <c r="W18" s="35"/>
      <c r="X18" s="35">
        <f t="shared" si="6"/>
        <v>6.2402801404273234E-3</v>
      </c>
    </row>
    <row r="19" spans="2:24" x14ac:dyDescent="0.6">
      <c r="B19" s="2">
        <v>450.27045449686398</v>
      </c>
      <c r="C19" s="1">
        <v>76.436376852968493</v>
      </c>
      <c r="D19" s="2"/>
      <c r="E19" s="1"/>
      <c r="F19" s="2">
        <v>449.46648412593498</v>
      </c>
      <c r="G19" s="1">
        <v>200.20621955076501</v>
      </c>
      <c r="H19" s="2">
        <v>449.62974319454702</v>
      </c>
      <c r="I19" s="1">
        <v>0.957469717362045</v>
      </c>
      <c r="J19" s="2">
        <v>449.50906682308198</v>
      </c>
      <c r="K19" s="1">
        <v>1.4379310344827501</v>
      </c>
      <c r="N19" s="47">
        <f t="shared" si="0"/>
        <v>450.27045449686398</v>
      </c>
      <c r="O19" s="48">
        <f t="shared" si="1"/>
        <v>76436.376852968489</v>
      </c>
      <c r="P19" s="47">
        <f t="shared" si="2"/>
        <v>449.46648412593498</v>
      </c>
      <c r="Q19" s="54">
        <f t="shared" si="3"/>
        <v>2.0020621955076499E-4</v>
      </c>
      <c r="R19" s="47">
        <f t="shared" si="4"/>
        <v>449.62974319454702</v>
      </c>
      <c r="S19" s="48">
        <f t="shared" si="4"/>
        <v>0.957469717362045</v>
      </c>
      <c r="T19" s="47">
        <f t="shared" si="4"/>
        <v>449.50906682308198</v>
      </c>
      <c r="U19" s="48">
        <f t="shared" si="4"/>
        <v>1.4379310344827501</v>
      </c>
      <c r="V19" s="35">
        <f t="shared" si="5"/>
        <v>1.4383634276828727</v>
      </c>
      <c r="W19" s="35"/>
      <c r="X19" s="35">
        <f t="shared" si="6"/>
        <v>-4.3239320012267157E-4</v>
      </c>
    </row>
    <row r="20" spans="2:24" x14ac:dyDescent="0.6">
      <c r="B20" s="2">
        <v>465.12344320455497</v>
      </c>
      <c r="C20" s="1">
        <v>72.269013246673893</v>
      </c>
      <c r="D20" s="2"/>
      <c r="E20" s="1"/>
      <c r="F20" s="2">
        <v>464.69945371419402</v>
      </c>
      <c r="G20" s="1">
        <v>198.916515828033</v>
      </c>
      <c r="H20" s="2">
        <v>464.23243281378802</v>
      </c>
      <c r="I20" s="1">
        <v>0.98008075370121095</v>
      </c>
      <c r="J20" s="2">
        <v>464.44148817187198</v>
      </c>
      <c r="K20" s="1">
        <v>1.36108374384236</v>
      </c>
      <c r="N20" s="47">
        <f t="shared" si="0"/>
        <v>465.12344320455497</v>
      </c>
      <c r="O20" s="48">
        <f t="shared" si="1"/>
        <v>72269.013246673887</v>
      </c>
      <c r="P20" s="47">
        <f t="shared" si="2"/>
        <v>464.69945371419402</v>
      </c>
      <c r="Q20" s="54">
        <f t="shared" si="3"/>
        <v>1.98916515828033E-4</v>
      </c>
      <c r="R20" s="47">
        <f t="shared" si="4"/>
        <v>464.23243281378802</v>
      </c>
      <c r="S20" s="48">
        <f t="shared" si="4"/>
        <v>0.98008075370121095</v>
      </c>
      <c r="T20" s="47">
        <f t="shared" si="4"/>
        <v>464.44148817187198</v>
      </c>
      <c r="U20" s="48">
        <f t="shared" si="4"/>
        <v>1.36108374384236</v>
      </c>
      <c r="V20" s="35">
        <f t="shared" si="5"/>
        <v>1.3550738341676432</v>
      </c>
      <c r="W20" s="35"/>
      <c r="X20" s="35">
        <f t="shared" si="6"/>
        <v>6.0099096747168179E-3</v>
      </c>
    </row>
    <row r="21" spans="2:24" x14ac:dyDescent="0.6">
      <c r="B21" s="2">
        <v>479.98114804506798</v>
      </c>
      <c r="C21" s="1">
        <v>69.005260688957804</v>
      </c>
      <c r="D21" s="2"/>
      <c r="E21" s="1"/>
      <c r="F21" s="2">
        <v>479.42311090388802</v>
      </c>
      <c r="G21" s="1">
        <v>196.84965781037201</v>
      </c>
      <c r="H21" s="2">
        <v>479.334066882299</v>
      </c>
      <c r="I21" s="1">
        <v>1.0107671601615</v>
      </c>
      <c r="J21" s="2">
        <v>479.38509392413403</v>
      </c>
      <c r="K21" s="1">
        <v>1.2665024630541799</v>
      </c>
      <c r="N21" s="47">
        <f t="shared" si="0"/>
        <v>479.98114804506798</v>
      </c>
      <c r="O21" s="48">
        <f t="shared" si="1"/>
        <v>69005.260688957802</v>
      </c>
      <c r="P21" s="47">
        <f t="shared" si="2"/>
        <v>479.42311090388802</v>
      </c>
      <c r="Q21" s="54">
        <f t="shared" si="3"/>
        <v>1.9684965781037201E-4</v>
      </c>
      <c r="R21" s="47">
        <f t="shared" si="4"/>
        <v>479.334066882299</v>
      </c>
      <c r="S21" s="48">
        <f t="shared" si="4"/>
        <v>1.0107671601615</v>
      </c>
      <c r="T21" s="47">
        <f t="shared" si="4"/>
        <v>479.38509392413403</v>
      </c>
      <c r="U21" s="48">
        <f t="shared" si="4"/>
        <v>1.2665024630541799</v>
      </c>
      <c r="V21" s="35">
        <f t="shared" si="5"/>
        <v>1.2681917741415294</v>
      </c>
      <c r="W21" s="35"/>
      <c r="X21" s="35">
        <f t="shared" si="6"/>
        <v>-1.6893110873494877E-3</v>
      </c>
    </row>
    <row r="22" spans="2:24" x14ac:dyDescent="0.6">
      <c r="B22" s="2">
        <v>495.09886900846698</v>
      </c>
      <c r="C22" s="1">
        <v>65.560597276213201</v>
      </c>
      <c r="F22" s="2">
        <v>494.67241412592</v>
      </c>
      <c r="G22" s="1">
        <v>193.66067915249201</v>
      </c>
      <c r="H22" s="2">
        <v>493.93166869274501</v>
      </c>
      <c r="I22" s="1">
        <v>1.0414535666218001</v>
      </c>
      <c r="J22" s="2">
        <v>494.58190214392499</v>
      </c>
      <c r="K22" s="1">
        <v>1.1704433497536899</v>
      </c>
      <c r="N22" s="47">
        <f t="shared" ref="N22:N24" si="7">B22</f>
        <v>495.09886900846698</v>
      </c>
      <c r="O22" s="48">
        <f t="shared" ref="O22:O24" si="8">C22*1000</f>
        <v>65560.597276213201</v>
      </c>
      <c r="P22" s="47">
        <f t="shared" ref="P22:P24" si="9">F22</f>
        <v>494.67241412592</v>
      </c>
      <c r="Q22" s="54">
        <f t="shared" ref="Q22:Q24" si="10">G22*0.000001</f>
        <v>1.9366067915249199E-4</v>
      </c>
      <c r="R22" s="47">
        <f t="shared" ref="R22:R24" si="11">H22</f>
        <v>493.93166869274501</v>
      </c>
      <c r="S22" s="48">
        <f t="shared" ref="S22:S24" si="12">I22</f>
        <v>1.0414535666218001</v>
      </c>
      <c r="T22" s="47">
        <f t="shared" ref="T22:T24" si="13">J22</f>
        <v>494.58190214392499</v>
      </c>
      <c r="U22" s="48">
        <f t="shared" ref="U22:U24" si="14">K22</f>
        <v>1.1704433497536899</v>
      </c>
      <c r="V22" s="35">
        <f t="shared" ref="V22:V24" si="15">((O22*(Q22)^2)/S22)*T22</f>
        <v>1.1676807253531116</v>
      </c>
      <c r="W22" s="35"/>
      <c r="X22" s="35">
        <f t="shared" ref="X22:X24" si="16">U22-V22</f>
        <v>2.7626244005782841E-3</v>
      </c>
    </row>
    <row r="23" spans="2:24" x14ac:dyDescent="0.6">
      <c r="B23" s="2">
        <v>509.95846030210902</v>
      </c>
      <c r="C23" s="1">
        <v>62.658289137928598</v>
      </c>
      <c r="F23" s="2">
        <v>509.66891724341701</v>
      </c>
      <c r="G23" s="1">
        <v>189.867296649971</v>
      </c>
      <c r="H23" s="2">
        <v>509.28124864325099</v>
      </c>
      <c r="I23" s="1">
        <v>1.078600269179</v>
      </c>
      <c r="J23" s="2">
        <v>509.53016806430202</v>
      </c>
      <c r="K23" s="1">
        <v>1.06847290640394</v>
      </c>
      <c r="N23" s="47">
        <f t="shared" si="7"/>
        <v>509.95846030210902</v>
      </c>
      <c r="O23" s="48">
        <f t="shared" si="8"/>
        <v>62658.289137928601</v>
      </c>
      <c r="P23" s="47">
        <f t="shared" si="9"/>
        <v>509.66891724341701</v>
      </c>
      <c r="Q23" s="54">
        <f t="shared" si="10"/>
        <v>1.8986729664997098E-4</v>
      </c>
      <c r="R23" s="47">
        <f t="shared" si="11"/>
        <v>509.28124864325099</v>
      </c>
      <c r="S23" s="48">
        <f t="shared" si="12"/>
        <v>1.078600269179</v>
      </c>
      <c r="T23" s="47">
        <f t="shared" si="13"/>
        <v>509.53016806430202</v>
      </c>
      <c r="U23" s="48">
        <f t="shared" si="14"/>
        <v>1.06847290640394</v>
      </c>
      <c r="V23" s="35">
        <f t="shared" si="15"/>
        <v>1.0670585366296488</v>
      </c>
      <c r="W23" s="35"/>
      <c r="X23" s="35">
        <f t="shared" si="16"/>
        <v>1.4143697742912131E-3</v>
      </c>
    </row>
    <row r="24" spans="2:24" x14ac:dyDescent="0.6">
      <c r="B24" s="2">
        <v>525.08184062489295</v>
      </c>
      <c r="C24" s="1">
        <v>60.297958983478402</v>
      </c>
      <c r="F24" s="2">
        <v>524.675814491496</v>
      </c>
      <c r="G24" s="1">
        <v>184.86528464326599</v>
      </c>
      <c r="H24" s="2">
        <v>524.12476121217298</v>
      </c>
      <c r="I24" s="1">
        <v>1.1189771197846501</v>
      </c>
      <c r="J24" s="2">
        <v>524.47750195105698</v>
      </c>
      <c r="K24" s="1">
        <v>0.967980295566502</v>
      </c>
      <c r="N24" s="47">
        <f t="shared" si="7"/>
        <v>525.08184062489295</v>
      </c>
      <c r="O24" s="48">
        <f t="shared" si="8"/>
        <v>60297.958983478406</v>
      </c>
      <c r="P24" s="47">
        <f t="shared" si="9"/>
        <v>524.675814491496</v>
      </c>
      <c r="Q24" s="54">
        <f t="shared" si="10"/>
        <v>1.8486528464326597E-4</v>
      </c>
      <c r="R24" s="47">
        <f t="shared" si="11"/>
        <v>524.12476121217298</v>
      </c>
      <c r="S24" s="48">
        <f t="shared" si="12"/>
        <v>1.1189771197846501</v>
      </c>
      <c r="T24" s="47">
        <f t="shared" si="13"/>
        <v>524.47750195105698</v>
      </c>
      <c r="U24" s="48">
        <f t="shared" si="14"/>
        <v>0.967980295566502</v>
      </c>
      <c r="V24" s="35">
        <f t="shared" si="15"/>
        <v>0.96587071073050335</v>
      </c>
      <c r="W24" s="35"/>
      <c r="X24" s="35">
        <f t="shared" si="16"/>
        <v>2.1095848359986569E-3</v>
      </c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299.05866876570201</v>
      </c>
      <c r="C9" s="1">
        <v>3.2809501730626098</v>
      </c>
      <c r="D9" s="2"/>
      <c r="E9" s="1"/>
      <c r="F9" s="2">
        <v>299.55076370170701</v>
      </c>
      <c r="G9" s="1">
        <v>180.389641407076</v>
      </c>
      <c r="H9" s="2">
        <v>298.96818048048601</v>
      </c>
      <c r="I9" s="1">
        <v>0.74297848312361903</v>
      </c>
      <c r="J9" s="2">
        <v>300.098789975567</v>
      </c>
      <c r="K9" s="1">
        <v>0.43109704740187399</v>
      </c>
      <c r="N9" s="47">
        <f>B9</f>
        <v>299.05866876570201</v>
      </c>
      <c r="O9" s="48">
        <f>C9*10000</f>
        <v>32809.5017306261</v>
      </c>
      <c r="P9" s="47">
        <f>F9</f>
        <v>299.55076370170701</v>
      </c>
      <c r="Q9" s="54">
        <f>G9*0.000001</f>
        <v>1.8038964140707598E-4</v>
      </c>
      <c r="R9" s="47">
        <f>H9</f>
        <v>298.96818048048601</v>
      </c>
      <c r="S9" s="48">
        <f>I9</f>
        <v>0.74297848312361903</v>
      </c>
      <c r="T9" s="47">
        <f>J9</f>
        <v>300.098789975567</v>
      </c>
      <c r="U9" s="48">
        <f>K9</f>
        <v>0.43109704740187399</v>
      </c>
      <c r="V9" s="35">
        <f>((O9*(Q9)^2)/S9)*T9</f>
        <v>0.43123185348094167</v>
      </c>
      <c r="W9" s="35"/>
      <c r="X9" s="35">
        <f>U9-V9</f>
        <v>-1.3480607906768416E-4</v>
      </c>
    </row>
    <row r="10" spans="1:24" x14ac:dyDescent="0.6">
      <c r="B10" s="2">
        <v>322.457165654888</v>
      </c>
      <c r="C10" s="1">
        <v>3.16617892841353</v>
      </c>
      <c r="D10" s="2"/>
      <c r="E10" s="1"/>
      <c r="F10" s="2">
        <v>322.461814914645</v>
      </c>
      <c r="G10" s="1">
        <v>191.22112661639699</v>
      </c>
      <c r="H10" s="2">
        <v>322.42667202614598</v>
      </c>
      <c r="I10" s="1">
        <v>0.74421786285952096</v>
      </c>
      <c r="J10" s="2">
        <v>322.80062451559797</v>
      </c>
      <c r="K10" s="1">
        <v>0.50078369985772198</v>
      </c>
      <c r="N10" s="47">
        <f t="shared" ref="N10:N19" si="0">B10</f>
        <v>322.457165654888</v>
      </c>
      <c r="O10" s="48">
        <f t="shared" ref="O10:O19" si="1">C10*10000</f>
        <v>31661.789284135299</v>
      </c>
      <c r="P10" s="47">
        <f t="shared" ref="P10:P19" si="2">F10</f>
        <v>322.461814914645</v>
      </c>
      <c r="Q10" s="54">
        <f t="shared" ref="Q10:Q19" si="3">G10*0.000001</f>
        <v>1.9122112661639699E-4</v>
      </c>
      <c r="R10" s="47">
        <f t="shared" ref="R10:U19" si="4">H10</f>
        <v>322.42667202614598</v>
      </c>
      <c r="S10" s="48">
        <f t="shared" si="4"/>
        <v>0.74421786285952096</v>
      </c>
      <c r="T10" s="47">
        <f t="shared" si="4"/>
        <v>322.80062451559797</v>
      </c>
      <c r="U10" s="48">
        <f t="shared" si="4"/>
        <v>0.50078369985772198</v>
      </c>
      <c r="V10" s="35">
        <f t="shared" ref="V10:V19" si="5">((O10*(Q10)^2)/S10)*T10</f>
        <v>0.50215926026589697</v>
      </c>
      <c r="W10" s="35"/>
      <c r="X10" s="35">
        <f t="shared" ref="X10:X19" si="6">U10-V10</f>
        <v>-1.3755604081749917E-3</v>
      </c>
    </row>
    <row r="11" spans="1:24" x14ac:dyDescent="0.6">
      <c r="B11" s="2">
        <v>372.42104355139497</v>
      </c>
      <c r="C11" s="1">
        <v>2.8071856029156401</v>
      </c>
      <c r="D11" s="2"/>
      <c r="E11" s="1"/>
      <c r="F11" s="2">
        <v>372.32704402515702</v>
      </c>
      <c r="G11" s="1">
        <v>213.07550581732499</v>
      </c>
      <c r="H11" s="2">
        <v>372.10893142975999</v>
      </c>
      <c r="I11" s="1">
        <v>0.73498591940203495</v>
      </c>
      <c r="J11" s="2">
        <v>372.743030978295</v>
      </c>
      <c r="K11" s="1">
        <v>0.64691138742882304</v>
      </c>
      <c r="N11" s="47">
        <f t="shared" si="0"/>
        <v>372.42104355139497</v>
      </c>
      <c r="O11" s="48">
        <f t="shared" si="1"/>
        <v>28071.856029156403</v>
      </c>
      <c r="P11" s="47">
        <f t="shared" si="2"/>
        <v>372.32704402515702</v>
      </c>
      <c r="Q11" s="54">
        <f t="shared" si="3"/>
        <v>2.13075505817325E-4</v>
      </c>
      <c r="R11" s="47">
        <f t="shared" si="4"/>
        <v>372.10893142975999</v>
      </c>
      <c r="S11" s="48">
        <f t="shared" si="4"/>
        <v>0.73498591940203495</v>
      </c>
      <c r="T11" s="47">
        <f t="shared" si="4"/>
        <v>372.743030978295</v>
      </c>
      <c r="U11" s="48">
        <f t="shared" si="4"/>
        <v>0.64691138742882304</v>
      </c>
      <c r="V11" s="35">
        <f t="shared" si="5"/>
        <v>0.64635140517101441</v>
      </c>
      <c r="W11" s="35"/>
      <c r="X11" s="35">
        <f t="shared" si="6"/>
        <v>5.5998225780862221E-4</v>
      </c>
    </row>
    <row r="12" spans="1:24" x14ac:dyDescent="0.6">
      <c r="B12" s="2">
        <v>422.37845181742699</v>
      </c>
      <c r="C12" s="1">
        <v>2.4913576519554401</v>
      </c>
      <c r="D12" s="2"/>
      <c r="E12" s="1"/>
      <c r="F12" s="2">
        <v>422.64150943396203</v>
      </c>
      <c r="G12" s="1">
        <v>239.487017639632</v>
      </c>
      <c r="H12" s="2">
        <v>422.25236929687901</v>
      </c>
      <c r="I12" s="1">
        <v>0.72315199628664595</v>
      </c>
      <c r="J12" s="2">
        <v>422.695112747878</v>
      </c>
      <c r="K12" s="1">
        <v>0.83568782775102102</v>
      </c>
      <c r="N12" s="47">
        <f t="shared" si="0"/>
        <v>422.37845181742699</v>
      </c>
      <c r="O12" s="48">
        <f t="shared" si="1"/>
        <v>24913.576519554401</v>
      </c>
      <c r="P12" s="47">
        <f t="shared" si="2"/>
        <v>422.64150943396203</v>
      </c>
      <c r="Q12" s="54">
        <f t="shared" si="3"/>
        <v>2.39487017639632E-4</v>
      </c>
      <c r="R12" s="47">
        <f t="shared" si="4"/>
        <v>422.25236929687901</v>
      </c>
      <c r="S12" s="48">
        <f t="shared" si="4"/>
        <v>0.72315199628664595</v>
      </c>
      <c r="T12" s="47">
        <f t="shared" si="4"/>
        <v>422.695112747878</v>
      </c>
      <c r="U12" s="48">
        <f t="shared" si="4"/>
        <v>0.83568782775102102</v>
      </c>
      <c r="V12" s="35">
        <f t="shared" si="5"/>
        <v>0.83521380976777015</v>
      </c>
      <c r="W12" s="35"/>
      <c r="X12" s="35">
        <f t="shared" si="6"/>
        <v>4.7401798325086286E-4</v>
      </c>
    </row>
    <row r="13" spans="1:24" x14ac:dyDescent="0.6">
      <c r="B13" s="2">
        <v>472.24205044155201</v>
      </c>
      <c r="C13" s="1">
        <v>2.8014276317917601</v>
      </c>
      <c r="D13" s="2"/>
      <c r="E13" s="1"/>
      <c r="F13" s="2">
        <v>472.50673854447399</v>
      </c>
      <c r="G13" s="1">
        <v>247.67051076461101</v>
      </c>
      <c r="H13" s="2">
        <v>471.916085856954</v>
      </c>
      <c r="I13" s="1">
        <v>0.75423219468310798</v>
      </c>
      <c r="J13" s="2">
        <v>472.65890673105997</v>
      </c>
      <c r="K13" s="1">
        <v>1.07609170561402</v>
      </c>
      <c r="N13" s="47">
        <f t="shared" si="0"/>
        <v>472.24205044155201</v>
      </c>
      <c r="O13" s="48">
        <f t="shared" si="1"/>
        <v>28014.2763179176</v>
      </c>
      <c r="P13" s="47">
        <f t="shared" si="2"/>
        <v>472.50673854447399</v>
      </c>
      <c r="Q13" s="54">
        <f t="shared" si="3"/>
        <v>2.4767051076461102E-4</v>
      </c>
      <c r="R13" s="47">
        <f t="shared" si="4"/>
        <v>471.916085856954</v>
      </c>
      <c r="S13" s="48">
        <f t="shared" si="4"/>
        <v>0.75423219468310798</v>
      </c>
      <c r="T13" s="47">
        <f t="shared" si="4"/>
        <v>472.65890673105997</v>
      </c>
      <c r="U13" s="48">
        <f t="shared" si="4"/>
        <v>1.07609170561402</v>
      </c>
      <c r="V13" s="35">
        <f t="shared" si="5"/>
        <v>1.0768886189669413</v>
      </c>
      <c r="W13" s="35"/>
      <c r="X13" s="35">
        <f t="shared" si="6"/>
        <v>-7.9691335292131349E-4</v>
      </c>
    </row>
    <row r="14" spans="1:24" x14ac:dyDescent="0.6">
      <c r="B14" s="2">
        <v>522.02046559773999</v>
      </c>
      <c r="C14" s="1">
        <v>3.6798417097076799</v>
      </c>
      <c r="D14" s="2"/>
      <c r="E14" s="1"/>
      <c r="F14" s="2">
        <v>522.37196765498595</v>
      </c>
      <c r="G14" s="1">
        <v>236.10716844655201</v>
      </c>
      <c r="H14" s="2">
        <v>522.50096303155101</v>
      </c>
      <c r="I14" s="1">
        <v>0.78270921710918195</v>
      </c>
      <c r="J14" s="2">
        <v>522.63492215451697</v>
      </c>
      <c r="K14" s="1">
        <v>1.3703676922152399</v>
      </c>
      <c r="N14" s="47">
        <f t="shared" si="0"/>
        <v>522.02046559773999</v>
      </c>
      <c r="O14" s="48">
        <f t="shared" si="1"/>
        <v>36798.417097076795</v>
      </c>
      <c r="P14" s="47">
        <f t="shared" si="2"/>
        <v>522.37196765498595</v>
      </c>
      <c r="Q14" s="54">
        <f t="shared" si="3"/>
        <v>2.36107168446552E-4</v>
      </c>
      <c r="R14" s="47">
        <f t="shared" si="4"/>
        <v>522.50096303155101</v>
      </c>
      <c r="S14" s="48">
        <f t="shared" si="4"/>
        <v>0.78270921710918195</v>
      </c>
      <c r="T14" s="47">
        <f t="shared" si="4"/>
        <v>522.63492215451697</v>
      </c>
      <c r="U14" s="48">
        <f t="shared" si="4"/>
        <v>1.3703676922152399</v>
      </c>
      <c r="V14" s="35">
        <f t="shared" si="5"/>
        <v>1.3697630951459643</v>
      </c>
      <c r="W14" s="35"/>
      <c r="X14" s="35">
        <f t="shared" si="6"/>
        <v>6.0459706927562529E-4</v>
      </c>
    </row>
    <row r="15" spans="1:24" x14ac:dyDescent="0.6">
      <c r="B15" s="2">
        <v>571.59832220916303</v>
      </c>
      <c r="C15" s="1">
        <v>5.8963823982920101</v>
      </c>
      <c r="D15" s="2"/>
      <c r="E15" s="1"/>
      <c r="F15" s="2">
        <v>572.68643306379101</v>
      </c>
      <c r="G15" s="1">
        <v>221.316148623289</v>
      </c>
      <c r="H15" s="2">
        <v>572.11323815471098</v>
      </c>
      <c r="I15" s="1">
        <v>0.92562309935853704</v>
      </c>
      <c r="J15" s="2">
        <v>572.63894504527502</v>
      </c>
      <c r="K15" s="1">
        <v>1.78810059467491</v>
      </c>
      <c r="N15" s="47">
        <f t="shared" si="0"/>
        <v>571.59832220916303</v>
      </c>
      <c r="O15" s="48">
        <f t="shared" si="1"/>
        <v>58963.823982920097</v>
      </c>
      <c r="P15" s="47">
        <f t="shared" si="2"/>
        <v>572.68643306379101</v>
      </c>
      <c r="Q15" s="54">
        <f t="shared" si="3"/>
        <v>2.2131614862328899E-4</v>
      </c>
      <c r="R15" s="47">
        <f t="shared" si="4"/>
        <v>572.11323815471098</v>
      </c>
      <c r="S15" s="48">
        <f t="shared" si="4"/>
        <v>0.92562309935853704</v>
      </c>
      <c r="T15" s="47">
        <f t="shared" si="4"/>
        <v>572.63894504527502</v>
      </c>
      <c r="U15" s="48">
        <f t="shared" si="4"/>
        <v>1.78810059467491</v>
      </c>
      <c r="V15" s="35">
        <f t="shared" si="5"/>
        <v>1.7867284217134547</v>
      </c>
      <c r="W15" s="35"/>
      <c r="X15" s="35">
        <f t="shared" si="6"/>
        <v>1.3721729614553091E-3</v>
      </c>
    </row>
    <row r="16" spans="1:24" x14ac:dyDescent="0.6">
      <c r="B16" s="2">
        <v>621.55680874693996</v>
      </c>
      <c r="C16" s="1">
        <v>5.5733602182422004</v>
      </c>
      <c r="D16" s="2"/>
      <c r="E16" s="1"/>
      <c r="F16" s="2">
        <v>622.55166217430303</v>
      </c>
      <c r="G16" s="1">
        <v>227.031287317888</v>
      </c>
      <c r="H16" s="2">
        <v>621.781141808489</v>
      </c>
      <c r="I16" s="1">
        <v>0.94760055604604299</v>
      </c>
      <c r="J16" s="2">
        <v>622.57014852105203</v>
      </c>
      <c r="K16" s="1">
        <v>1.88484551590264</v>
      </c>
      <c r="N16" s="47">
        <f t="shared" si="0"/>
        <v>621.55680874693996</v>
      </c>
      <c r="O16" s="48">
        <f t="shared" si="1"/>
        <v>55733.602182422001</v>
      </c>
      <c r="P16" s="47">
        <f t="shared" si="2"/>
        <v>622.55166217430303</v>
      </c>
      <c r="Q16" s="54">
        <f t="shared" si="3"/>
        <v>2.27031287317888E-4</v>
      </c>
      <c r="R16" s="47">
        <f t="shared" si="4"/>
        <v>621.781141808489</v>
      </c>
      <c r="S16" s="48">
        <f t="shared" si="4"/>
        <v>0.94760055604604299</v>
      </c>
      <c r="T16" s="47">
        <f t="shared" si="4"/>
        <v>622.57014852105203</v>
      </c>
      <c r="U16" s="48">
        <f t="shared" si="4"/>
        <v>1.88484551590264</v>
      </c>
      <c r="V16" s="35">
        <f t="shared" si="5"/>
        <v>1.8873459903747523</v>
      </c>
      <c r="W16" s="35"/>
      <c r="X16" s="35">
        <f t="shared" si="6"/>
        <v>-2.500474472112213E-3</v>
      </c>
    </row>
    <row r="17" spans="2:24" x14ac:dyDescent="0.6">
      <c r="B17" s="2">
        <v>671.94660398313499</v>
      </c>
      <c r="C17" s="1">
        <v>5.3726464023463096</v>
      </c>
      <c r="D17" s="2"/>
      <c r="E17" s="1"/>
      <c r="F17" s="2">
        <v>672.86612758310798</v>
      </c>
      <c r="G17" s="1">
        <v>230.65798901361299</v>
      </c>
      <c r="H17" s="2">
        <v>672.35465401446504</v>
      </c>
      <c r="I17" s="1">
        <v>1.00078502025357</v>
      </c>
      <c r="J17" s="2">
        <v>672.94183307345702</v>
      </c>
      <c r="K17" s="1">
        <v>1.92323102290399</v>
      </c>
      <c r="N17" s="47">
        <f t="shared" si="0"/>
        <v>671.94660398313499</v>
      </c>
      <c r="O17" s="48">
        <f t="shared" si="1"/>
        <v>53726.464023463093</v>
      </c>
      <c r="P17" s="47">
        <f t="shared" si="2"/>
        <v>672.86612758310798</v>
      </c>
      <c r="Q17" s="54">
        <f t="shared" si="3"/>
        <v>2.3065798901361297E-4</v>
      </c>
      <c r="R17" s="47">
        <f t="shared" si="4"/>
        <v>672.35465401446504</v>
      </c>
      <c r="S17" s="48">
        <f t="shared" si="4"/>
        <v>1.00078502025357</v>
      </c>
      <c r="T17" s="47">
        <f t="shared" si="4"/>
        <v>672.94183307345702</v>
      </c>
      <c r="U17" s="48">
        <f t="shared" si="4"/>
        <v>1.92323102290399</v>
      </c>
      <c r="V17" s="35">
        <f t="shared" si="5"/>
        <v>1.9220380982855159</v>
      </c>
      <c r="W17" s="35"/>
      <c r="X17" s="35">
        <f t="shared" si="6"/>
        <v>1.1929246184740894E-3</v>
      </c>
    </row>
    <row r="18" spans="2:24" x14ac:dyDescent="0.6">
      <c r="B18" s="2">
        <v>721.90293397742096</v>
      </c>
      <c r="C18" s="1">
        <v>5.0640126804757299</v>
      </c>
      <c r="D18" s="2"/>
      <c r="E18" s="1"/>
      <c r="F18" s="2">
        <v>722.73135669362</v>
      </c>
      <c r="G18" s="1">
        <v>231.24654542973099</v>
      </c>
      <c r="H18" s="2">
        <v>721.99922957475803</v>
      </c>
      <c r="I18" s="1">
        <v>1.0734777521766901</v>
      </c>
      <c r="J18" s="2">
        <v>722.82771537487702</v>
      </c>
      <c r="K18" s="1">
        <v>1.8202002075607899</v>
      </c>
      <c r="N18" s="47">
        <f t="shared" si="0"/>
        <v>721.90293397742096</v>
      </c>
      <c r="O18" s="48">
        <f t="shared" si="1"/>
        <v>50640.126804757303</v>
      </c>
      <c r="P18" s="47">
        <f t="shared" si="2"/>
        <v>722.73135669362</v>
      </c>
      <c r="Q18" s="54">
        <f t="shared" si="3"/>
        <v>2.3124654542973098E-4</v>
      </c>
      <c r="R18" s="47">
        <f t="shared" si="4"/>
        <v>721.99922957475803</v>
      </c>
      <c r="S18" s="48">
        <f t="shared" si="4"/>
        <v>1.0734777521766901</v>
      </c>
      <c r="T18" s="47">
        <f t="shared" si="4"/>
        <v>722.82771537487702</v>
      </c>
      <c r="U18" s="48">
        <f t="shared" si="4"/>
        <v>1.8202002075607899</v>
      </c>
      <c r="V18" s="35">
        <f t="shared" si="5"/>
        <v>1.8234213682689751</v>
      </c>
      <c r="W18" s="35"/>
      <c r="X18" s="35">
        <f t="shared" si="6"/>
        <v>-3.2211607081851223E-3</v>
      </c>
    </row>
    <row r="19" spans="2:24" x14ac:dyDescent="0.6">
      <c r="B19" s="2">
        <v>772.31213810504505</v>
      </c>
      <c r="C19" s="1">
        <v>4.7338027409667696</v>
      </c>
      <c r="D19" s="2"/>
      <c r="E19" s="1"/>
      <c r="F19" s="2">
        <v>772.59658580413202</v>
      </c>
      <c r="G19" s="1">
        <v>228.037633491419</v>
      </c>
      <c r="H19" s="2">
        <v>772.10318912982598</v>
      </c>
      <c r="I19" s="1">
        <v>1.1474696794600301</v>
      </c>
      <c r="J19" s="2">
        <v>772.699848555985</v>
      </c>
      <c r="K19" s="1">
        <v>1.65656326988708</v>
      </c>
      <c r="N19" s="47">
        <f t="shared" si="0"/>
        <v>772.31213810504505</v>
      </c>
      <c r="O19" s="48">
        <f t="shared" si="1"/>
        <v>47338.027409667695</v>
      </c>
      <c r="P19" s="47">
        <f t="shared" si="2"/>
        <v>772.59658580413202</v>
      </c>
      <c r="Q19" s="54">
        <f t="shared" si="3"/>
        <v>2.2803763349141899E-4</v>
      </c>
      <c r="R19" s="47">
        <f t="shared" si="4"/>
        <v>772.10318912982598</v>
      </c>
      <c r="S19" s="48">
        <f t="shared" si="4"/>
        <v>1.1474696794600301</v>
      </c>
      <c r="T19" s="47">
        <f t="shared" si="4"/>
        <v>772.699848555985</v>
      </c>
      <c r="U19" s="48">
        <f t="shared" si="4"/>
        <v>1.65656326988708</v>
      </c>
      <c r="V19" s="35">
        <f t="shared" si="5"/>
        <v>1.6576499162225091</v>
      </c>
      <c r="W19" s="35"/>
      <c r="X19" s="35">
        <f t="shared" si="6"/>
        <v>-1.0866463354290978E-3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C61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16.3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5" width="10.1875" customWidth="1"/>
    <col min="26" max="26" width="10" bestFit="1" customWidth="1"/>
  </cols>
  <sheetData>
    <row r="1" spans="1:29" x14ac:dyDescent="0.6">
      <c r="A1" s="13"/>
      <c r="M1" s="13"/>
    </row>
    <row r="2" spans="1:29" x14ac:dyDescent="0.6">
      <c r="A2" s="13"/>
      <c r="M2" s="13"/>
    </row>
    <row r="3" spans="1:29" x14ac:dyDescent="0.6">
      <c r="A3" s="13"/>
      <c r="M3" s="13"/>
    </row>
    <row r="4" spans="1:29" x14ac:dyDescent="0.6">
      <c r="A4" s="13"/>
      <c r="M4" s="13"/>
    </row>
    <row r="5" spans="1:29" x14ac:dyDescent="0.6">
      <c r="A5" s="13"/>
      <c r="B5" t="s">
        <v>9</v>
      </c>
      <c r="M5" s="13"/>
      <c r="N5" s="79" t="s">
        <v>11</v>
      </c>
    </row>
    <row r="6" spans="1:29" ht="17.25" thickBot="1" x14ac:dyDescent="0.65">
      <c r="A6" s="13"/>
      <c r="M6" s="13"/>
    </row>
    <row r="7" spans="1:29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9" x14ac:dyDescent="0.6">
      <c r="B8" s="40" t="s">
        <v>4</v>
      </c>
      <c r="C8" s="27" t="s">
        <v>69</v>
      </c>
      <c r="D8" s="26" t="s">
        <v>4</v>
      </c>
      <c r="E8" s="1" t="s">
        <v>47</v>
      </c>
      <c r="F8" s="2" t="s">
        <v>4</v>
      </c>
      <c r="G8" s="1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X8" t="s">
        <v>74</v>
      </c>
      <c r="Z8" t="s">
        <v>73</v>
      </c>
      <c r="AA8" t="s">
        <v>75</v>
      </c>
      <c r="AB8" t="s">
        <v>6</v>
      </c>
    </row>
    <row r="9" spans="1:29" x14ac:dyDescent="0.6">
      <c r="B9" s="2">
        <v>304.59293145563902</v>
      </c>
      <c r="C9" s="1">
        <v>0.46440706625932199</v>
      </c>
      <c r="D9" s="2"/>
      <c r="E9" s="1"/>
      <c r="F9" s="2">
        <v>305.39460539460498</v>
      </c>
      <c r="G9" s="1">
        <v>586.91750624230201</v>
      </c>
      <c r="H9" s="71">
        <v>322.47494217424799</v>
      </c>
      <c r="I9" s="71">
        <v>1.6453305351521501</v>
      </c>
      <c r="J9" s="71">
        <v>323.09505106048601</v>
      </c>
      <c r="K9" s="71">
        <v>2.7642276422764098E-2</v>
      </c>
      <c r="N9" s="47">
        <f>B9</f>
        <v>304.59293145563902</v>
      </c>
      <c r="O9" s="48">
        <f>C9*1000</f>
        <v>464.40706625932199</v>
      </c>
      <c r="P9" s="47">
        <f>F9</f>
        <v>305.39460539460498</v>
      </c>
      <c r="Q9" s="54">
        <f>G9*0.000001</f>
        <v>5.8691750624230194E-4</v>
      </c>
      <c r="R9" s="47">
        <f>H9</f>
        <v>322.47494217424799</v>
      </c>
      <c r="S9" s="48">
        <f>I9</f>
        <v>1.6453305351521501</v>
      </c>
      <c r="T9" s="47">
        <f>J9</f>
        <v>323.09505106048601</v>
      </c>
      <c r="U9" s="48">
        <f>K9</f>
        <v>2.7642276422764098E-2</v>
      </c>
      <c r="V9" s="35"/>
      <c r="W9" s="35"/>
      <c r="X9" s="35">
        <f>AVERAGE(O10)</f>
        <v>465.03088232269999</v>
      </c>
      <c r="Y9" s="35"/>
      <c r="Z9" s="35">
        <f>AVERAGE(Q10)</f>
        <v>6.0375573204443894E-4</v>
      </c>
      <c r="AA9">
        <f>S9</f>
        <v>1.6453305351521501</v>
      </c>
      <c r="AB9">
        <f>X9*Z9^2/AA9*T9</f>
        <v>3.3287522811269975E-2</v>
      </c>
      <c r="AC9" s="67">
        <f>U9/AB9-1</f>
        <v>-0.16959046248387688</v>
      </c>
    </row>
    <row r="10" spans="1:29" x14ac:dyDescent="0.6">
      <c r="B10" s="2">
        <v>319.172404022585</v>
      </c>
      <c r="C10" s="1">
        <v>0.46503088232270001</v>
      </c>
      <c r="D10" s="2"/>
      <c r="E10" s="1"/>
      <c r="F10" s="2">
        <v>319.780219780219</v>
      </c>
      <c r="G10" s="1">
        <v>603.75573204443901</v>
      </c>
      <c r="H10" s="71">
        <v>373.36160370084798</v>
      </c>
      <c r="I10" s="71">
        <v>1.4564533053515201</v>
      </c>
      <c r="J10" s="71">
        <v>373.52710133542797</v>
      </c>
      <c r="K10" s="71">
        <v>4.7606142728093798E-2</v>
      </c>
      <c r="N10" s="47">
        <f t="shared" ref="N10:N21" si="0">B10</f>
        <v>319.172404022585</v>
      </c>
      <c r="O10" s="48">
        <f t="shared" ref="O10:O21" si="1">C10*1000</f>
        <v>465.03088232269999</v>
      </c>
      <c r="P10" s="47">
        <f t="shared" ref="P10:P21" si="2">F10</f>
        <v>319.780219780219</v>
      </c>
      <c r="Q10" s="54">
        <f t="shared" ref="Q10:Q21" si="3">G10*0.000001</f>
        <v>6.0375573204443894E-4</v>
      </c>
      <c r="R10" s="47">
        <f t="shared" ref="R10:U20" si="4">H10</f>
        <v>373.36160370084798</v>
      </c>
      <c r="S10" s="48">
        <f t="shared" si="4"/>
        <v>1.4564533053515201</v>
      </c>
      <c r="T10" s="47">
        <f t="shared" si="4"/>
        <v>373.52710133542797</v>
      </c>
      <c r="U10" s="48">
        <f t="shared" si="4"/>
        <v>4.7606142728093798E-2</v>
      </c>
      <c r="V10" s="35"/>
      <c r="W10" s="35"/>
      <c r="X10" s="35">
        <f>AVERAGE(O11)</f>
        <v>595.43243249419197</v>
      </c>
      <c r="Y10" s="35"/>
      <c r="Z10" s="35">
        <f>AVERAGE(Q11)</f>
        <v>5.9954515798520396E-4</v>
      </c>
      <c r="AA10">
        <f t="shared" ref="AA10:AA20" si="5">S10</f>
        <v>1.4564533053515201</v>
      </c>
      <c r="AB10">
        <f t="shared" ref="AB10:AB20" si="6">X10*Z10^2/AA10*T10</f>
        <v>5.4891087918708441E-2</v>
      </c>
      <c r="AC10" s="67">
        <f t="shared" ref="AC10:AC20" si="7">U10/AB10-1</f>
        <v>-0.13271635645850854</v>
      </c>
    </row>
    <row r="11" spans="1:29" x14ac:dyDescent="0.6">
      <c r="B11" s="2">
        <v>366.84291945917602</v>
      </c>
      <c r="C11" s="1">
        <v>0.59543243249419198</v>
      </c>
      <c r="D11" s="2"/>
      <c r="E11" s="1"/>
      <c r="F11" s="2">
        <v>366.53346653346603</v>
      </c>
      <c r="G11" s="1">
        <v>599.54515798520401</v>
      </c>
      <c r="H11" s="71">
        <v>424.67232074016903</v>
      </c>
      <c r="I11" s="71">
        <v>1.2623294858342</v>
      </c>
      <c r="J11" s="71">
        <v>424.43047918303199</v>
      </c>
      <c r="K11" s="71">
        <v>9.5212285456187803E-2</v>
      </c>
      <c r="N11" s="47">
        <f t="shared" si="0"/>
        <v>366.84291945917602</v>
      </c>
      <c r="O11" s="48">
        <f t="shared" si="1"/>
        <v>595.43243249419197</v>
      </c>
      <c r="P11" s="47">
        <f t="shared" si="2"/>
        <v>366.53346653346603</v>
      </c>
      <c r="Q11" s="54">
        <f t="shared" si="3"/>
        <v>5.9954515798520396E-4</v>
      </c>
      <c r="R11" s="47">
        <f t="shared" si="4"/>
        <v>424.67232074016903</v>
      </c>
      <c r="S11" s="48">
        <f t="shared" si="4"/>
        <v>1.2623294858342</v>
      </c>
      <c r="T11" s="47">
        <f t="shared" si="4"/>
        <v>424.43047918303199</v>
      </c>
      <c r="U11" s="48">
        <f t="shared" si="4"/>
        <v>9.5212285456187803E-2</v>
      </c>
      <c r="V11" s="35"/>
      <c r="W11" s="35"/>
      <c r="X11" s="35">
        <f>AVERAGE(O12)</f>
        <v>1008.4226593758601</v>
      </c>
      <c r="Y11" s="35"/>
      <c r="Z11" s="35">
        <f>AVERAGE(Q12)</f>
        <v>5.5049583710817598E-4</v>
      </c>
      <c r="AA11">
        <f t="shared" si="5"/>
        <v>1.2623294858342</v>
      </c>
      <c r="AB11">
        <f t="shared" si="6"/>
        <v>0.10275063423089646</v>
      </c>
      <c r="AC11" s="67">
        <f t="shared" si="7"/>
        <v>-7.3365471961650663E-2</v>
      </c>
    </row>
    <row r="12" spans="1:29" x14ac:dyDescent="0.6">
      <c r="B12" s="2">
        <v>419.01450772229401</v>
      </c>
      <c r="C12" s="1">
        <v>1.0084226593758601</v>
      </c>
      <c r="D12" s="2"/>
      <c r="E12" s="1"/>
      <c r="F12" s="2">
        <v>419.88011988011903</v>
      </c>
      <c r="G12" s="1">
        <v>550.49583710817603</v>
      </c>
      <c r="H12" s="71">
        <v>473.86276021588202</v>
      </c>
      <c r="I12" s="71">
        <v>1.08919202518363</v>
      </c>
      <c r="J12" s="71">
        <v>473.91987431264698</v>
      </c>
      <c r="K12" s="71">
        <v>0.17967479674796699</v>
      </c>
      <c r="N12" s="47">
        <f t="shared" si="0"/>
        <v>419.01450772229401</v>
      </c>
      <c r="O12" s="48">
        <f t="shared" si="1"/>
        <v>1008.4226593758601</v>
      </c>
      <c r="P12" s="47">
        <f t="shared" si="2"/>
        <v>419.88011988011903</v>
      </c>
      <c r="Q12" s="54">
        <f t="shared" si="3"/>
        <v>5.5049583710817598E-4</v>
      </c>
      <c r="R12" s="47">
        <f t="shared" si="4"/>
        <v>473.86276021588202</v>
      </c>
      <c r="S12" s="48">
        <f t="shared" si="4"/>
        <v>1.08919202518363</v>
      </c>
      <c r="T12" s="47">
        <f t="shared" si="4"/>
        <v>473.91987431264698</v>
      </c>
      <c r="U12" s="48">
        <f t="shared" si="4"/>
        <v>0.17967479674796699</v>
      </c>
      <c r="V12" s="35"/>
      <c r="W12" s="35"/>
      <c r="X12" s="35">
        <f>AVERAGE(O13)</f>
        <v>1934.9334710451101</v>
      </c>
      <c r="Y12" s="35"/>
      <c r="Z12" s="35">
        <f>AVERAGE(Q13)</f>
        <v>4.7292497956060201E-4</v>
      </c>
      <c r="AA12">
        <f t="shared" si="5"/>
        <v>1.08919202518363</v>
      </c>
      <c r="AB12">
        <f t="shared" si="6"/>
        <v>0.18830030068511919</v>
      </c>
      <c r="AC12" s="67">
        <f t="shared" si="7"/>
        <v>-4.5807170279435705E-2</v>
      </c>
    </row>
    <row r="13" spans="1:29" x14ac:dyDescent="0.6">
      <c r="B13" s="2">
        <v>472.89576330636203</v>
      </c>
      <c r="C13" s="1">
        <v>1.93493347104511</v>
      </c>
      <c r="D13" s="2"/>
      <c r="E13" s="1"/>
      <c r="F13" s="2">
        <v>473.22677322677299</v>
      </c>
      <c r="G13" s="1">
        <v>472.92497956060203</v>
      </c>
      <c r="H13" s="71">
        <v>524.32536622976102</v>
      </c>
      <c r="I13" s="71">
        <v>1.0209863588667301</v>
      </c>
      <c r="J13" s="71">
        <v>523.880597014925</v>
      </c>
      <c r="K13" s="71">
        <v>0.28410117434507598</v>
      </c>
      <c r="N13" s="47">
        <f t="shared" si="0"/>
        <v>472.89576330636203</v>
      </c>
      <c r="O13" s="48">
        <f t="shared" si="1"/>
        <v>1934.9334710451101</v>
      </c>
      <c r="P13" s="47">
        <f t="shared" si="2"/>
        <v>473.22677322677299</v>
      </c>
      <c r="Q13" s="54">
        <f t="shared" si="3"/>
        <v>4.7292497956060201E-4</v>
      </c>
      <c r="R13" s="47">
        <f t="shared" si="4"/>
        <v>524.32536622976102</v>
      </c>
      <c r="S13" s="48">
        <f t="shared" si="4"/>
        <v>1.0209863588667301</v>
      </c>
      <c r="T13" s="47">
        <f t="shared" si="4"/>
        <v>523.880597014925</v>
      </c>
      <c r="U13" s="48">
        <f t="shared" si="4"/>
        <v>0.28410117434507598</v>
      </c>
      <c r="V13" s="35"/>
      <c r="W13" s="35"/>
      <c r="X13" s="35">
        <f>AVERAGE(O14)</f>
        <v>3246.48275137159</v>
      </c>
      <c r="Z13" s="35">
        <f>AVERAGE(Q14)</f>
        <v>4.2329881992280094E-4</v>
      </c>
      <c r="AA13">
        <f t="shared" si="5"/>
        <v>1.0209863588667301</v>
      </c>
      <c r="AB13">
        <f t="shared" si="6"/>
        <v>0.29848299199446504</v>
      </c>
      <c r="AC13" s="67">
        <f t="shared" si="7"/>
        <v>-4.8183039017699714E-2</v>
      </c>
    </row>
    <row r="14" spans="1:29" x14ac:dyDescent="0.6">
      <c r="B14" s="2">
        <v>525.67608636539103</v>
      </c>
      <c r="C14" s="1">
        <v>3.2464827513715901</v>
      </c>
      <c r="D14" s="2"/>
      <c r="E14" s="1"/>
      <c r="F14" s="2">
        <v>524.77522477522405</v>
      </c>
      <c r="G14" s="1">
        <v>423.29881992280099</v>
      </c>
      <c r="H14" s="71">
        <v>573.51580570547401</v>
      </c>
      <c r="I14" s="71">
        <v>0.87408184679958101</v>
      </c>
      <c r="J14" s="71">
        <v>573.84131971720296</v>
      </c>
      <c r="K14" s="71">
        <v>0.45763324299909602</v>
      </c>
      <c r="N14" s="47">
        <f t="shared" si="0"/>
        <v>525.67608636539103</v>
      </c>
      <c r="O14" s="48">
        <f t="shared" si="1"/>
        <v>3246.48275137159</v>
      </c>
      <c r="P14" s="47">
        <f t="shared" si="2"/>
        <v>524.77522477522405</v>
      </c>
      <c r="Q14" s="54">
        <f t="shared" si="3"/>
        <v>4.2329881992280094E-4</v>
      </c>
      <c r="R14" s="47">
        <f t="shared" si="4"/>
        <v>573.51580570547401</v>
      </c>
      <c r="S14" s="48">
        <f t="shared" si="4"/>
        <v>0.87408184679958101</v>
      </c>
      <c r="T14" s="47">
        <f t="shared" si="4"/>
        <v>573.84131971720296</v>
      </c>
      <c r="U14" s="48">
        <f t="shared" si="4"/>
        <v>0.45763324299909602</v>
      </c>
      <c r="V14" s="35"/>
      <c r="W14" s="35"/>
      <c r="X14">
        <f t="shared" ref="X14:X19" si="8">AVERAGE(O14:O15)</f>
        <v>4351.5969005710249</v>
      </c>
      <c r="Z14">
        <f t="shared" ref="Z14:Z20" si="9">AVERAGE(Q14:Q15)</f>
        <v>3.9848225115978245E-4</v>
      </c>
      <c r="AA14">
        <f t="shared" si="5"/>
        <v>0.87408184679958101</v>
      </c>
      <c r="AB14">
        <f t="shared" si="6"/>
        <v>0.45363477443198719</v>
      </c>
      <c r="AC14" s="67">
        <f t="shared" si="7"/>
        <v>8.8142902450885074E-3</v>
      </c>
    </row>
    <row r="15" spans="1:29" x14ac:dyDescent="0.6">
      <c r="B15" s="2">
        <v>581.86888894474498</v>
      </c>
      <c r="C15" s="1">
        <v>5.4567110497704601</v>
      </c>
      <c r="D15" s="2"/>
      <c r="E15" s="1"/>
      <c r="F15" s="2">
        <v>578.72127872127805</v>
      </c>
      <c r="G15" s="1">
        <v>373.665682396764</v>
      </c>
      <c r="H15" s="71">
        <v>623.55435620663002</v>
      </c>
      <c r="I15" s="71">
        <v>0.69045120671563698</v>
      </c>
      <c r="J15" s="71">
        <v>623.80204241948104</v>
      </c>
      <c r="K15" s="71">
        <v>0.78473351400180602</v>
      </c>
      <c r="N15" s="47">
        <f t="shared" si="0"/>
        <v>581.86888894474498</v>
      </c>
      <c r="O15" s="48">
        <f t="shared" si="1"/>
        <v>5456.7110497704598</v>
      </c>
      <c r="P15" s="47">
        <f t="shared" si="2"/>
        <v>578.72127872127805</v>
      </c>
      <c r="Q15" s="54">
        <f t="shared" si="3"/>
        <v>3.7366568239676395E-4</v>
      </c>
      <c r="R15" s="47">
        <f t="shared" si="4"/>
        <v>623.55435620663002</v>
      </c>
      <c r="S15" s="48">
        <f t="shared" si="4"/>
        <v>0.69045120671563698</v>
      </c>
      <c r="T15" s="47">
        <f t="shared" si="4"/>
        <v>623.80204241948104</v>
      </c>
      <c r="U15" s="48">
        <f t="shared" si="4"/>
        <v>0.78473351400180602</v>
      </c>
      <c r="V15" s="35"/>
      <c r="W15" s="35"/>
      <c r="X15">
        <f t="shared" si="8"/>
        <v>7023.7849868267349</v>
      </c>
      <c r="Z15">
        <f t="shared" si="9"/>
        <v>3.4361395298531397E-4</v>
      </c>
      <c r="AA15">
        <f t="shared" si="5"/>
        <v>0.69045120671563698</v>
      </c>
      <c r="AB15">
        <f t="shared" si="6"/>
        <v>0.74924971990022593</v>
      </c>
      <c r="AC15" s="67">
        <f t="shared" si="7"/>
        <v>4.7359102258063279E-2</v>
      </c>
    </row>
    <row r="16" spans="1:29" x14ac:dyDescent="0.6">
      <c r="B16" s="2">
        <v>631.38206106085295</v>
      </c>
      <c r="C16" s="1">
        <v>8.59085892388301</v>
      </c>
      <c r="D16" s="2"/>
      <c r="E16" s="1"/>
      <c r="F16" s="2">
        <v>630.26973026972996</v>
      </c>
      <c r="G16" s="1">
        <v>313.562223573864</v>
      </c>
      <c r="H16" s="71">
        <v>672.74479568234301</v>
      </c>
      <c r="I16" s="71">
        <v>0.58027282266527003</v>
      </c>
      <c r="J16" s="71">
        <v>673.762765121759</v>
      </c>
      <c r="K16" s="71">
        <v>1.0258355916892501</v>
      </c>
      <c r="N16" s="47">
        <f t="shared" si="0"/>
        <v>631.38206106085295</v>
      </c>
      <c r="O16" s="48">
        <f t="shared" si="1"/>
        <v>8590.85892388301</v>
      </c>
      <c r="P16" s="47">
        <f t="shared" si="2"/>
        <v>630.26973026972996</v>
      </c>
      <c r="Q16" s="54">
        <f t="shared" si="3"/>
        <v>3.1356222357386399E-4</v>
      </c>
      <c r="R16" s="47">
        <f t="shared" si="4"/>
        <v>672.74479568234301</v>
      </c>
      <c r="S16" s="48">
        <f t="shared" si="4"/>
        <v>0.58027282266527003</v>
      </c>
      <c r="T16" s="47">
        <f t="shared" si="4"/>
        <v>673.762765121759</v>
      </c>
      <c r="U16" s="48">
        <f t="shared" si="4"/>
        <v>1.0258355916892501</v>
      </c>
      <c r="V16" s="35"/>
      <c r="W16" s="35"/>
      <c r="X16">
        <f t="shared" si="8"/>
        <v>9721.5615281436549</v>
      </c>
      <c r="Z16">
        <f t="shared" si="9"/>
        <v>3.0300816761817846E-4</v>
      </c>
      <c r="AA16">
        <f t="shared" si="5"/>
        <v>0.58027282266527003</v>
      </c>
      <c r="AB16">
        <f t="shared" si="6"/>
        <v>1.0363810780758507</v>
      </c>
      <c r="AC16" s="67">
        <f t="shared" si="7"/>
        <v>-1.0175298072963024E-2</v>
      </c>
    </row>
    <row r="17" spans="2:29" x14ac:dyDescent="0.6">
      <c r="B17" s="2">
        <v>683.65236307465898</v>
      </c>
      <c r="C17" s="1">
        <v>10.852264132404301</v>
      </c>
      <c r="D17" s="2"/>
      <c r="E17" s="1"/>
      <c r="F17" s="2">
        <v>683.01698301698298</v>
      </c>
      <c r="G17" s="1">
        <v>292.45411166249301</v>
      </c>
      <c r="H17" s="71">
        <v>724.05551272166497</v>
      </c>
      <c r="I17" s="71">
        <v>0.57502623294858501</v>
      </c>
      <c r="J17" s="71">
        <v>723.25216025137399</v>
      </c>
      <c r="K17" s="71">
        <v>1.2070460704607</v>
      </c>
      <c r="N17" s="47">
        <f t="shared" si="0"/>
        <v>683.65236307465898</v>
      </c>
      <c r="O17" s="48">
        <f t="shared" si="1"/>
        <v>10852.264132404302</v>
      </c>
      <c r="P17" s="47">
        <f t="shared" si="2"/>
        <v>683.01698301698298</v>
      </c>
      <c r="Q17" s="54">
        <f t="shared" si="3"/>
        <v>2.9245411166249299E-4</v>
      </c>
      <c r="R17" s="47">
        <f t="shared" si="4"/>
        <v>724.05551272166497</v>
      </c>
      <c r="S17" s="48">
        <f t="shared" si="4"/>
        <v>0.57502623294858501</v>
      </c>
      <c r="T17" s="47">
        <f t="shared" si="4"/>
        <v>723.25216025137399</v>
      </c>
      <c r="U17" s="48">
        <f t="shared" si="4"/>
        <v>1.2070460704607</v>
      </c>
      <c r="V17" s="35"/>
      <c r="W17" s="35"/>
      <c r="X17">
        <f t="shared" si="8"/>
        <v>11033.07481908185</v>
      </c>
      <c r="Z17">
        <f t="shared" si="9"/>
        <v>2.9005081065616495E-4</v>
      </c>
      <c r="AA17">
        <f t="shared" si="5"/>
        <v>0.57502623294858501</v>
      </c>
      <c r="AB17">
        <f t="shared" si="6"/>
        <v>1.1674729104006611</v>
      </c>
      <c r="AC17" s="67">
        <f t="shared" si="7"/>
        <v>3.3896426809987279E-2</v>
      </c>
    </row>
    <row r="18" spans="2:29" x14ac:dyDescent="0.6">
      <c r="B18" s="2">
        <v>735.26046034426395</v>
      </c>
      <c r="C18" s="1">
        <v>11.2138855057594</v>
      </c>
      <c r="D18" s="2"/>
      <c r="E18" s="1"/>
      <c r="F18" s="2">
        <v>734.56543456543397</v>
      </c>
      <c r="G18" s="1">
        <v>287.64750964983699</v>
      </c>
      <c r="H18" s="71">
        <v>774.094063222822</v>
      </c>
      <c r="I18" s="71">
        <v>0.49108079748163802</v>
      </c>
      <c r="J18" s="71">
        <v>773.21288295365196</v>
      </c>
      <c r="K18" s="71">
        <v>1.48346883468834</v>
      </c>
      <c r="N18" s="47">
        <f t="shared" si="0"/>
        <v>735.26046034426395</v>
      </c>
      <c r="O18" s="48">
        <f t="shared" si="1"/>
        <v>11213.885505759399</v>
      </c>
      <c r="P18" s="47">
        <f t="shared" si="2"/>
        <v>734.56543456543397</v>
      </c>
      <c r="Q18" s="54">
        <f t="shared" si="3"/>
        <v>2.8764750964983696E-4</v>
      </c>
      <c r="R18" s="47">
        <f t="shared" si="4"/>
        <v>774.094063222822</v>
      </c>
      <c r="S18" s="48">
        <f t="shared" si="4"/>
        <v>0.49108079748163802</v>
      </c>
      <c r="T18" s="47">
        <f t="shared" si="4"/>
        <v>773.21288295365196</v>
      </c>
      <c r="U18" s="48">
        <f t="shared" si="4"/>
        <v>1.48346883468834</v>
      </c>
      <c r="V18" s="35"/>
      <c r="W18" s="35"/>
      <c r="X18">
        <f t="shared" si="8"/>
        <v>11035.270171766449</v>
      </c>
      <c r="Z18">
        <f t="shared" si="9"/>
        <v>2.8582628082045943E-4</v>
      </c>
      <c r="AA18">
        <f t="shared" si="5"/>
        <v>0.49108079748163802</v>
      </c>
      <c r="AB18">
        <f t="shared" si="6"/>
        <v>1.4194935251119372</v>
      </c>
      <c r="AC18" s="67">
        <f t="shared" si="7"/>
        <v>4.5069109823067333E-2</v>
      </c>
    </row>
    <row r="19" spans="2:29" x14ac:dyDescent="0.6">
      <c r="B19" s="2">
        <v>786.26941998816301</v>
      </c>
      <c r="C19" s="1">
        <v>10.856654837773499</v>
      </c>
      <c r="D19" s="2"/>
      <c r="E19" s="1"/>
      <c r="F19" s="2">
        <v>786.113886113886</v>
      </c>
      <c r="G19" s="1">
        <v>284.00505199108198</v>
      </c>
      <c r="H19" s="71">
        <v>823.70855821125599</v>
      </c>
      <c r="I19" s="71">
        <v>0.40188877229800601</v>
      </c>
      <c r="J19" s="71">
        <v>823.17360565593003</v>
      </c>
      <c r="K19" s="71">
        <v>1.6032520325203199</v>
      </c>
      <c r="N19" s="47">
        <f t="shared" si="0"/>
        <v>786.26941998816301</v>
      </c>
      <c r="O19" s="48">
        <f t="shared" si="1"/>
        <v>10856.6548377735</v>
      </c>
      <c r="P19" s="47">
        <f t="shared" si="2"/>
        <v>786.113886113886</v>
      </c>
      <c r="Q19" s="54">
        <f t="shared" si="3"/>
        <v>2.8400505199108195E-4</v>
      </c>
      <c r="R19" s="47">
        <f t="shared" si="4"/>
        <v>823.70855821125599</v>
      </c>
      <c r="S19" s="48">
        <f t="shared" si="4"/>
        <v>0.40188877229800601</v>
      </c>
      <c r="T19" s="47">
        <f t="shared" si="4"/>
        <v>823.17360565593003</v>
      </c>
      <c r="U19" s="48">
        <f t="shared" si="4"/>
        <v>1.6032520325203199</v>
      </c>
      <c r="V19" s="35"/>
      <c r="W19" s="35"/>
      <c r="X19">
        <f t="shared" si="8"/>
        <v>9522.7801402557652</v>
      </c>
      <c r="Z19">
        <f t="shared" si="9"/>
        <v>2.9673737205751147E-4</v>
      </c>
      <c r="AA19">
        <f t="shared" si="5"/>
        <v>0.40188877229800601</v>
      </c>
      <c r="AB19">
        <f t="shared" si="6"/>
        <v>1.7174884033196951</v>
      </c>
      <c r="AC19" s="67">
        <f t="shared" si="7"/>
        <v>-6.6513619875726793E-2</v>
      </c>
    </row>
    <row r="20" spans="2:29" x14ac:dyDescent="0.6">
      <c r="B20" s="2">
        <v>837.154987443702</v>
      </c>
      <c r="C20" s="1">
        <v>8.1889054427380294</v>
      </c>
      <c r="D20" s="2"/>
      <c r="E20" s="1"/>
      <c r="F20" s="2">
        <v>836.463536463536</v>
      </c>
      <c r="G20" s="1">
        <v>309.469692123941</v>
      </c>
      <c r="H20" s="71">
        <v>872.47494217424799</v>
      </c>
      <c r="I20" s="71">
        <v>0.32318992654774598</v>
      </c>
      <c r="J20" s="71">
        <v>873.60565593087097</v>
      </c>
      <c r="K20" s="71">
        <v>1.6431797651309801</v>
      </c>
      <c r="N20" s="47">
        <f t="shared" si="0"/>
        <v>837.154987443702</v>
      </c>
      <c r="O20" s="48">
        <f t="shared" si="1"/>
        <v>8188.9054427380297</v>
      </c>
      <c r="P20" s="47">
        <f t="shared" si="2"/>
        <v>836.463536463536</v>
      </c>
      <c r="Q20" s="54">
        <f t="shared" si="3"/>
        <v>3.0946969212394099E-4</v>
      </c>
      <c r="R20" s="47">
        <f t="shared" si="4"/>
        <v>872.47494217424799</v>
      </c>
      <c r="S20" s="48">
        <f t="shared" si="4"/>
        <v>0.32318992654774598</v>
      </c>
      <c r="T20" s="47">
        <f t="shared" si="4"/>
        <v>873.60565593087097</v>
      </c>
      <c r="U20" s="48">
        <f t="shared" si="4"/>
        <v>1.6431797651309801</v>
      </c>
      <c r="V20" s="35"/>
      <c r="W20" s="35"/>
      <c r="X20">
        <f>(O20*1+O21*2)/3</f>
        <v>4870.0920185819496</v>
      </c>
      <c r="Z20">
        <f t="shared" si="9"/>
        <v>3.5683530671889199E-4</v>
      </c>
      <c r="AA20">
        <f t="shared" si="5"/>
        <v>0.32318992654774598</v>
      </c>
      <c r="AB20">
        <f t="shared" si="6"/>
        <v>1.6762177132376763</v>
      </c>
      <c r="AC20" s="67">
        <f t="shared" si="7"/>
        <v>-1.9709819223233338E-2</v>
      </c>
    </row>
    <row r="21" spans="2:29" x14ac:dyDescent="0.6">
      <c r="B21" s="2">
        <v>889.03866060064502</v>
      </c>
      <c r="C21" s="1">
        <v>3.21068530650391</v>
      </c>
      <c r="D21" s="2"/>
      <c r="E21" s="1"/>
      <c r="F21" s="2">
        <v>886.81318681318601</v>
      </c>
      <c r="G21" s="1">
        <v>404.20092131384303</v>
      </c>
      <c r="H21" s="2"/>
      <c r="I21" s="1"/>
      <c r="J21" s="2"/>
      <c r="K21" s="1"/>
      <c r="N21" s="47">
        <f t="shared" si="0"/>
        <v>889.03866060064502</v>
      </c>
      <c r="O21" s="48">
        <f t="shared" si="1"/>
        <v>3210.6853065039099</v>
      </c>
      <c r="P21" s="47">
        <f t="shared" si="2"/>
        <v>886.81318681318601</v>
      </c>
      <c r="Q21" s="54">
        <f t="shared" si="3"/>
        <v>4.0420092131384299E-4</v>
      </c>
      <c r="R21" s="47"/>
      <c r="S21" s="48"/>
      <c r="T21" s="47"/>
      <c r="U21" s="48"/>
      <c r="V21" s="35"/>
      <c r="W21" s="35"/>
      <c r="X21" s="35"/>
      <c r="Y21" s="35"/>
    </row>
    <row r="22" spans="2:29" x14ac:dyDescent="0.6">
      <c r="V22"/>
    </row>
    <row r="23" spans="2:29" x14ac:dyDescent="0.6">
      <c r="V23"/>
    </row>
    <row r="24" spans="2:29" x14ac:dyDescent="0.6">
      <c r="H24" s="2">
        <v>323.18390714486998</v>
      </c>
      <c r="I24" s="1">
        <v>1.6423941808751099</v>
      </c>
      <c r="V24"/>
    </row>
    <row r="25" spans="2:29" x14ac:dyDescent="0.6">
      <c r="H25" s="2">
        <v>373.200327993202</v>
      </c>
      <c r="I25" s="1">
        <v>1.4650490188807901</v>
      </c>
      <c r="N25" s="77"/>
      <c r="V25"/>
    </row>
    <row r="26" spans="2:29" x14ac:dyDescent="0.6">
      <c r="H26" s="2">
        <v>423.77357451145298</v>
      </c>
      <c r="I26" s="1">
        <v>1.2739866217759499</v>
      </c>
      <c r="N26" s="77"/>
      <c r="V26"/>
    </row>
    <row r="27" spans="2:29" x14ac:dyDescent="0.6">
      <c r="H27" s="2">
        <v>473.78808842256001</v>
      </c>
      <c r="I27" s="1">
        <v>1.11723638181968</v>
      </c>
      <c r="V27"/>
    </row>
    <row r="28" spans="2:29" x14ac:dyDescent="0.6">
      <c r="H28" s="2">
        <v>524.35243590042398</v>
      </c>
      <c r="I28" s="1">
        <v>1.0222836208924</v>
      </c>
      <c r="V28"/>
    </row>
    <row r="29" spans="2:29" x14ac:dyDescent="0.6">
      <c r="H29" s="2">
        <v>573.81012414161296</v>
      </c>
      <c r="I29" s="1">
        <v>0.87925061604666499</v>
      </c>
      <c r="V29"/>
    </row>
    <row r="30" spans="2:29" x14ac:dyDescent="0.6">
      <c r="H30" s="2">
        <v>624.38146372263805</v>
      </c>
      <c r="I30" s="1">
        <v>0.70878314097986905</v>
      </c>
      <c r="V30"/>
    </row>
    <row r="31" spans="2:29" x14ac:dyDescent="0.6">
      <c r="H31" s="2">
        <v>673.27660548223196</v>
      </c>
      <c r="I31" s="1">
        <v>0.64125213735880704</v>
      </c>
      <c r="V31"/>
    </row>
    <row r="32" spans="2:29" x14ac:dyDescent="0.6">
      <c r="H32" s="2">
        <v>723.83713908564403</v>
      </c>
      <c r="I32" s="1">
        <v>0.58748922050762697</v>
      </c>
      <c r="V32"/>
    </row>
    <row r="33" spans="8:22" x14ac:dyDescent="0.6">
      <c r="H33" s="2">
        <v>773.84466089359103</v>
      </c>
      <c r="I33" s="1">
        <v>0.506253694690875</v>
      </c>
      <c r="O33"/>
      <c r="Q33"/>
      <c r="S33"/>
      <c r="U33"/>
      <c r="V33"/>
    </row>
    <row r="34" spans="8:22" x14ac:dyDescent="0.6">
      <c r="H34" s="2">
        <v>824.40773707997005</v>
      </c>
      <c r="I34" s="1">
        <v>0.42503088178896198</v>
      </c>
      <c r="O34"/>
      <c r="Q34"/>
      <c r="S34"/>
      <c r="U34"/>
      <c r="V34"/>
    </row>
    <row r="35" spans="8:22" x14ac:dyDescent="0.6">
      <c r="H35" s="2">
        <v>874.41653017939996</v>
      </c>
      <c r="I35" s="1">
        <v>0.33006540794684402</v>
      </c>
      <c r="O35"/>
      <c r="Q35"/>
      <c r="S35"/>
      <c r="U35"/>
      <c r="V35"/>
    </row>
    <row r="36" spans="8:22" x14ac:dyDescent="0.6">
      <c r="O36"/>
      <c r="Q36"/>
      <c r="S36"/>
      <c r="U36"/>
      <c r="V36"/>
    </row>
    <row r="37" spans="8:22" x14ac:dyDescent="0.6">
      <c r="H37">
        <v>322.47494217424799</v>
      </c>
      <c r="I37">
        <v>1.6453305351521501</v>
      </c>
      <c r="O37"/>
      <c r="Q37"/>
      <c r="S37"/>
      <c r="U37"/>
      <c r="V37"/>
    </row>
    <row r="38" spans="8:22" x14ac:dyDescent="0.6">
      <c r="H38">
        <v>373.36160370084798</v>
      </c>
      <c r="I38">
        <v>1.4564533053515201</v>
      </c>
      <c r="O38"/>
      <c r="Q38"/>
      <c r="S38"/>
      <c r="U38"/>
      <c r="V38"/>
    </row>
    <row r="39" spans="8:22" x14ac:dyDescent="0.6">
      <c r="H39">
        <v>424.67232074016903</v>
      </c>
      <c r="I39">
        <v>1.2623294858342</v>
      </c>
      <c r="O39"/>
      <c r="Q39"/>
      <c r="S39"/>
      <c r="U39"/>
      <c r="V39"/>
    </row>
    <row r="40" spans="8:22" x14ac:dyDescent="0.6">
      <c r="H40">
        <v>473.86276021588202</v>
      </c>
      <c r="I40">
        <v>1.08919202518363</v>
      </c>
      <c r="O40"/>
      <c r="Q40"/>
      <c r="S40"/>
      <c r="U40"/>
      <c r="V40"/>
    </row>
    <row r="41" spans="8:22" x14ac:dyDescent="0.6">
      <c r="H41">
        <v>524.32536622976102</v>
      </c>
      <c r="I41">
        <v>1.0209863588667301</v>
      </c>
      <c r="O41"/>
      <c r="Q41"/>
      <c r="S41"/>
      <c r="U41"/>
      <c r="V41"/>
    </row>
    <row r="42" spans="8:22" x14ac:dyDescent="0.6">
      <c r="H42">
        <v>573.51580570547401</v>
      </c>
      <c r="I42">
        <v>0.87408184679958101</v>
      </c>
      <c r="O42"/>
      <c r="Q42"/>
      <c r="S42"/>
      <c r="U42"/>
      <c r="V42"/>
    </row>
    <row r="43" spans="8:22" x14ac:dyDescent="0.6">
      <c r="H43">
        <v>623.55435620663002</v>
      </c>
      <c r="I43">
        <v>0.69045120671563698</v>
      </c>
      <c r="O43"/>
      <c r="Q43"/>
      <c r="S43"/>
      <c r="U43"/>
      <c r="V43"/>
    </row>
    <row r="44" spans="8:22" x14ac:dyDescent="0.6">
      <c r="H44">
        <v>672.74479568234301</v>
      </c>
      <c r="I44">
        <v>0.58027282266527003</v>
      </c>
      <c r="O44"/>
      <c r="Q44"/>
      <c r="S44"/>
      <c r="U44"/>
      <c r="V44"/>
    </row>
    <row r="45" spans="8:22" x14ac:dyDescent="0.6">
      <c r="H45">
        <v>724.05551272166497</v>
      </c>
      <c r="I45">
        <v>0.57502623294858501</v>
      </c>
      <c r="O45"/>
      <c r="Q45"/>
      <c r="S45"/>
      <c r="U45"/>
      <c r="V45"/>
    </row>
    <row r="46" spans="8:22" x14ac:dyDescent="0.6">
      <c r="H46">
        <v>774.094063222822</v>
      </c>
      <c r="I46">
        <v>0.49108079748163802</v>
      </c>
      <c r="O46"/>
      <c r="Q46"/>
      <c r="S46"/>
      <c r="U46"/>
      <c r="V46"/>
    </row>
    <row r="47" spans="8:22" x14ac:dyDescent="0.6">
      <c r="H47">
        <v>823.70855821125599</v>
      </c>
      <c r="I47">
        <v>0.40188877229800601</v>
      </c>
      <c r="O47"/>
      <c r="Q47"/>
      <c r="S47"/>
      <c r="U47"/>
      <c r="V47"/>
    </row>
    <row r="48" spans="8:22" x14ac:dyDescent="0.6">
      <c r="H48">
        <v>872.47494217424799</v>
      </c>
      <c r="I48">
        <v>0.32318992654774598</v>
      </c>
      <c r="O48"/>
      <c r="Q48"/>
      <c r="S48"/>
      <c r="U48"/>
      <c r="V48"/>
    </row>
    <row r="49" spans="8:22" x14ac:dyDescent="0.6">
      <c r="O49"/>
      <c r="Q49"/>
      <c r="S49"/>
      <c r="U49"/>
      <c r="V49"/>
    </row>
    <row r="50" spans="8:22" x14ac:dyDescent="0.6">
      <c r="H50" s="76">
        <f>H24/H37-1</f>
        <v>2.1985118156526706E-3</v>
      </c>
      <c r="I50" s="76">
        <f t="shared" ref="I50:I61" si="10">I24/I37-1</f>
        <v>-1.78465920026738E-3</v>
      </c>
      <c r="O50"/>
      <c r="Q50"/>
      <c r="S50"/>
      <c r="U50"/>
      <c r="V50"/>
    </row>
    <row r="51" spans="8:22" x14ac:dyDescent="0.6">
      <c r="H51" s="76">
        <f t="shared" ref="H51" si="11">H25/H38-1</f>
        <v>-4.3195579311683385E-4</v>
      </c>
      <c r="I51" s="76">
        <f t="shared" si="10"/>
        <v>5.901811954895031E-3</v>
      </c>
      <c r="O51"/>
      <c r="Q51"/>
      <c r="S51"/>
      <c r="U51"/>
      <c r="V51"/>
    </row>
    <row r="52" spans="8:22" x14ac:dyDescent="0.6">
      <c r="H52" s="76">
        <f t="shared" ref="H52" si="12">H26/H39-1</f>
        <v>-2.1163287193985969E-3</v>
      </c>
      <c r="I52" s="76">
        <f t="shared" si="10"/>
        <v>9.2346222381443077E-3</v>
      </c>
      <c r="O52"/>
      <c r="Q52"/>
      <c r="S52"/>
      <c r="U52"/>
      <c r="V52"/>
    </row>
    <row r="53" spans="8:22" x14ac:dyDescent="0.6">
      <c r="H53" s="76">
        <f t="shared" ref="H53" si="13">H27/H40-1</f>
        <v>-1.5758105424446001E-4</v>
      </c>
      <c r="I53" s="76">
        <f t="shared" si="10"/>
        <v>2.5747853443309765E-2</v>
      </c>
      <c r="O53"/>
      <c r="Q53"/>
      <c r="S53"/>
      <c r="U53"/>
      <c r="V53"/>
    </row>
    <row r="54" spans="8:22" x14ac:dyDescent="0.6">
      <c r="H54" s="76">
        <f t="shared" ref="H54" si="14">H28/H41-1</f>
        <v>5.1627619807259606E-5</v>
      </c>
      <c r="I54" s="76">
        <f t="shared" si="10"/>
        <v>1.270596824731296E-3</v>
      </c>
      <c r="O54"/>
      <c r="Q54"/>
      <c r="S54"/>
      <c r="U54"/>
      <c r="V54"/>
    </row>
    <row r="55" spans="8:22" x14ac:dyDescent="0.6">
      <c r="H55" s="76">
        <f t="shared" ref="H55" si="15">H29/H42-1</f>
        <v>5.1318278103407167E-4</v>
      </c>
      <c r="I55" s="76">
        <f t="shared" si="10"/>
        <v>5.9133698589088901E-3</v>
      </c>
      <c r="O55"/>
      <c r="Q55"/>
      <c r="S55"/>
      <c r="U55"/>
      <c r="V55"/>
    </row>
    <row r="56" spans="8:22" x14ac:dyDescent="0.6">
      <c r="H56" s="76">
        <f t="shared" ref="H56" si="16">H30/H43-1</f>
        <v>1.3264401214991839E-3</v>
      </c>
      <c r="I56" s="76">
        <f t="shared" si="10"/>
        <v>2.6550658592421117E-2</v>
      </c>
      <c r="O56"/>
      <c r="Q56"/>
      <c r="S56"/>
      <c r="U56"/>
      <c r="V56"/>
    </row>
    <row r="57" spans="8:22" x14ac:dyDescent="0.6">
      <c r="H57" s="76">
        <f t="shared" ref="H57" si="17">H31/H44-1</f>
        <v>7.9050749006470689E-4</v>
      </c>
      <c r="I57" s="76">
        <f t="shared" si="10"/>
        <v>0.10508731808850014</v>
      </c>
      <c r="O57"/>
      <c r="Q57"/>
      <c r="S57"/>
      <c r="U57"/>
      <c r="V57"/>
    </row>
    <row r="58" spans="8:22" x14ac:dyDescent="0.6">
      <c r="H58" s="76">
        <f t="shared" ref="H58" si="18">H32/H45-1</f>
        <v>-3.0159791919837087E-4</v>
      </c>
      <c r="I58" s="76">
        <f t="shared" si="10"/>
        <v>2.1673772160158755E-2</v>
      </c>
      <c r="O58"/>
      <c r="Q58"/>
      <c r="S58"/>
      <c r="U58"/>
      <c r="V58"/>
    </row>
    <row r="59" spans="8:22" x14ac:dyDescent="0.6">
      <c r="H59" s="76">
        <f t="shared" ref="H59" si="19">H33/H46-1</f>
        <v>-3.2218607670575494E-4</v>
      </c>
      <c r="I59" s="76">
        <f t="shared" si="10"/>
        <v>3.0896946667527292E-2</v>
      </c>
    </row>
    <row r="60" spans="8:22" x14ac:dyDescent="0.6">
      <c r="H60" s="76">
        <f t="shared" ref="H60" si="20">H34/H47-1</f>
        <v>8.48818264353568E-4</v>
      </c>
      <c r="I60" s="76">
        <f t="shared" si="10"/>
        <v>5.7583369046686705E-2</v>
      </c>
    </row>
    <row r="61" spans="8:22" x14ac:dyDescent="0.6">
      <c r="H61" s="76">
        <f t="shared" ref="H61" si="21">H35/H48-1</f>
        <v>2.2253796771669609E-3</v>
      </c>
      <c r="I61" s="76">
        <f t="shared" si="10"/>
        <v>2.1273810952403993E-2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X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48</v>
      </c>
      <c r="D8" s="26" t="s">
        <v>4</v>
      </c>
      <c r="E8" s="1" t="s">
        <v>70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299.86562692259002</v>
      </c>
      <c r="E9" s="1">
        <v>1.7448303924663899</v>
      </c>
      <c r="F9" s="2">
        <v>300</v>
      </c>
      <c r="G9" s="1">
        <v>200.30625749433699</v>
      </c>
      <c r="H9" s="2">
        <v>299.91663591458098</v>
      </c>
      <c r="I9" s="1">
        <v>0.90067491563554503</v>
      </c>
      <c r="J9" s="2">
        <v>300.11871880870302</v>
      </c>
      <c r="K9" s="1">
        <v>0.76703084811612499</v>
      </c>
      <c r="N9" s="47">
        <f>D9</f>
        <v>299.86562692259002</v>
      </c>
      <c r="O9" s="48">
        <f>1/(E9*0.00001)</f>
        <v>57312.160787528381</v>
      </c>
      <c r="P9" s="47">
        <f>F9</f>
        <v>300</v>
      </c>
      <c r="Q9" s="54">
        <f>G9*0.000001</f>
        <v>2.0030625749433697E-4</v>
      </c>
      <c r="R9" s="47">
        <f>H9</f>
        <v>299.91663591458098</v>
      </c>
      <c r="S9" s="48">
        <f>I9</f>
        <v>0.90067491563554503</v>
      </c>
      <c r="T9" s="47">
        <f>J9</f>
        <v>300.11871880870302</v>
      </c>
      <c r="U9" s="48">
        <f>K9</f>
        <v>0.76703084811612499</v>
      </c>
      <c r="V9" s="35">
        <f>((O9*(Q9)^2)/S9)*T9</f>
        <v>0.76623296484272374</v>
      </c>
      <c r="W9" s="35"/>
      <c r="X9" s="35">
        <f>U9-V9</f>
        <v>7.9788327340124532E-4</v>
      </c>
    </row>
    <row r="10" spans="1:24" x14ac:dyDescent="0.6">
      <c r="B10" s="2"/>
      <c r="C10" s="1"/>
      <c r="D10" s="2">
        <v>330.19063208651397</v>
      </c>
      <c r="E10" s="1">
        <v>1.9229292282986099</v>
      </c>
      <c r="F10" s="2">
        <v>322.97430830039502</v>
      </c>
      <c r="G10" s="1">
        <v>207.807256739352</v>
      </c>
      <c r="H10" s="2">
        <v>322.89622394038599</v>
      </c>
      <c r="I10" s="1">
        <v>0.88143982002249699</v>
      </c>
      <c r="J10" s="2">
        <v>323.54911811251401</v>
      </c>
      <c r="K10" s="1">
        <v>0.82095017012681304</v>
      </c>
      <c r="N10" s="47">
        <f t="shared" ref="N10:N19" si="0">D10</f>
        <v>330.19063208651397</v>
      </c>
      <c r="O10" s="48">
        <f t="shared" ref="O10:O19" si="1">1/(E10*0.00001)</f>
        <v>52003.993973547884</v>
      </c>
      <c r="P10" s="47">
        <f t="shared" ref="P10:P19" si="2">F10</f>
        <v>322.97430830039502</v>
      </c>
      <c r="Q10" s="54">
        <f t="shared" ref="Q10:Q19" si="3">G10*0.000001</f>
        <v>2.0780725673935198E-4</v>
      </c>
      <c r="R10" s="47">
        <f t="shared" ref="R10:U19" si="4">H10</f>
        <v>322.89622394038599</v>
      </c>
      <c r="S10" s="48">
        <f t="shared" si="4"/>
        <v>0.88143982002249699</v>
      </c>
      <c r="T10" s="47">
        <f t="shared" si="4"/>
        <v>323.54911811251401</v>
      </c>
      <c r="U10" s="48">
        <f t="shared" si="4"/>
        <v>0.82095017012681304</v>
      </c>
      <c r="V10" s="35">
        <f t="shared" ref="V10:V19" si="5">((O10*(Q10)^2)/S10)*T10</f>
        <v>0.82433866751952034</v>
      </c>
      <c r="W10" s="35"/>
      <c r="X10" s="35">
        <f t="shared" ref="X10:X19" si="6">U10-V10</f>
        <v>-3.3884973927073014E-3</v>
      </c>
    </row>
    <row r="11" spans="1:24" x14ac:dyDescent="0.6">
      <c r="B11" s="2"/>
      <c r="C11" s="1"/>
      <c r="D11" s="2">
        <v>360.76439402184099</v>
      </c>
      <c r="E11" s="1">
        <v>2.1192021265527798</v>
      </c>
      <c r="F11" s="2">
        <v>347.92490118577001</v>
      </c>
      <c r="G11" s="1">
        <v>219.07927343784601</v>
      </c>
      <c r="H11" s="2">
        <v>347.852096551172</v>
      </c>
      <c r="I11" s="1">
        <v>0.86220472440944795</v>
      </c>
      <c r="J11" s="2">
        <v>348.46515906663802</v>
      </c>
      <c r="K11" s="1">
        <v>0.916089546008231</v>
      </c>
      <c r="N11" s="47">
        <f t="shared" si="0"/>
        <v>360.76439402184099</v>
      </c>
      <c r="O11" s="48">
        <f t="shared" si="1"/>
        <v>47187.57061775223</v>
      </c>
      <c r="P11" s="47">
        <f t="shared" si="2"/>
        <v>347.92490118577001</v>
      </c>
      <c r="Q11" s="54">
        <f t="shared" si="3"/>
        <v>2.19079273437846E-4</v>
      </c>
      <c r="R11" s="47">
        <f t="shared" si="4"/>
        <v>347.852096551172</v>
      </c>
      <c r="S11" s="48">
        <f t="shared" si="4"/>
        <v>0.86220472440944795</v>
      </c>
      <c r="T11" s="47">
        <f t="shared" si="4"/>
        <v>348.46515906663802</v>
      </c>
      <c r="U11" s="48">
        <f t="shared" si="4"/>
        <v>0.916089546008231</v>
      </c>
      <c r="V11" s="35">
        <f t="shared" si="5"/>
        <v>0.91533309837868237</v>
      </c>
      <c r="W11" s="35"/>
      <c r="X11" s="35">
        <f t="shared" si="6"/>
        <v>7.5644762954862887E-4</v>
      </c>
    </row>
    <row r="12" spans="1:24" x14ac:dyDescent="0.6">
      <c r="B12" s="2"/>
      <c r="C12" s="1"/>
      <c r="D12" s="2">
        <v>389.61240585555601</v>
      </c>
      <c r="E12" s="1">
        <v>2.1886023287969398</v>
      </c>
      <c r="F12" s="2">
        <v>372.87549407114602</v>
      </c>
      <c r="G12" s="1">
        <v>222.53106541724</v>
      </c>
      <c r="H12" s="2">
        <v>372.80407883797102</v>
      </c>
      <c r="I12" s="1">
        <v>0.85714285714285698</v>
      </c>
      <c r="J12" s="2">
        <v>373.376506486464</v>
      </c>
      <c r="K12" s="1">
        <v>0.98076976171202401</v>
      </c>
      <c r="N12" s="47">
        <f t="shared" si="0"/>
        <v>389.61240585555601</v>
      </c>
      <c r="O12" s="48">
        <f t="shared" si="1"/>
        <v>45691.26089478728</v>
      </c>
      <c r="P12" s="47">
        <f t="shared" si="2"/>
        <v>372.87549407114602</v>
      </c>
      <c r="Q12" s="54">
        <f t="shared" si="3"/>
        <v>2.2253106541724E-4</v>
      </c>
      <c r="R12" s="47">
        <f t="shared" si="4"/>
        <v>372.80407883797102</v>
      </c>
      <c r="S12" s="48">
        <f t="shared" si="4"/>
        <v>0.85714285714285698</v>
      </c>
      <c r="T12" s="47">
        <f t="shared" si="4"/>
        <v>373.376506486464</v>
      </c>
      <c r="U12" s="48">
        <f t="shared" si="4"/>
        <v>0.98076976171202401</v>
      </c>
      <c r="V12" s="35">
        <f t="shared" si="5"/>
        <v>0.98561706654900394</v>
      </c>
      <c r="W12" s="35"/>
      <c r="X12" s="35">
        <f t="shared" si="6"/>
        <v>-4.8473048369799265E-3</v>
      </c>
    </row>
    <row r="13" spans="1:24" x14ac:dyDescent="0.6">
      <c r="B13" s="2"/>
      <c r="C13" s="1"/>
      <c r="D13" s="2">
        <v>416.23493300224902</v>
      </c>
      <c r="E13" s="1">
        <v>2.1378655790334</v>
      </c>
      <c r="F13" s="2">
        <v>397.82608695652101</v>
      </c>
      <c r="G13" s="1">
        <v>226.252520317982</v>
      </c>
      <c r="H13" s="2">
        <v>398.00198517675398</v>
      </c>
      <c r="I13" s="1">
        <v>0.85613048368953804</v>
      </c>
      <c r="J13" s="2">
        <v>398.53274596052302</v>
      </c>
      <c r="K13" s="1">
        <v>1.0347014525660301</v>
      </c>
      <c r="N13" s="47">
        <f t="shared" si="0"/>
        <v>416.23493300224902</v>
      </c>
      <c r="O13" s="48">
        <f t="shared" si="1"/>
        <v>46775.625643036597</v>
      </c>
      <c r="P13" s="47">
        <f t="shared" si="2"/>
        <v>397.82608695652101</v>
      </c>
      <c r="Q13" s="54">
        <f t="shared" si="3"/>
        <v>2.2625252031798201E-4</v>
      </c>
      <c r="R13" s="47">
        <f t="shared" si="4"/>
        <v>398.00198517675398</v>
      </c>
      <c r="S13" s="48">
        <f t="shared" si="4"/>
        <v>0.85613048368953804</v>
      </c>
      <c r="T13" s="47">
        <f t="shared" si="4"/>
        <v>398.53274596052302</v>
      </c>
      <c r="U13" s="48">
        <f t="shared" si="4"/>
        <v>1.0347014525660301</v>
      </c>
      <c r="V13" s="35">
        <f t="shared" si="5"/>
        <v>1.1146294333990319</v>
      </c>
      <c r="W13" s="35"/>
      <c r="X13" s="35">
        <f t="shared" si="6"/>
        <v>-7.9927980833001788E-2</v>
      </c>
    </row>
    <row r="14" spans="1:24" x14ac:dyDescent="0.6">
      <c r="B14" s="2"/>
      <c r="C14" s="1"/>
      <c r="D14" s="2">
        <v>441.36936160572498</v>
      </c>
      <c r="E14" s="1">
        <v>2.04991866061579</v>
      </c>
      <c r="F14" s="2">
        <v>422.77667984189702</v>
      </c>
      <c r="G14" s="1">
        <v>218.10880667939699</v>
      </c>
      <c r="H14" s="2">
        <v>422.95313382269899</v>
      </c>
      <c r="I14" s="1">
        <v>0.85410573678290203</v>
      </c>
      <c r="J14" s="2">
        <v>423.20251440915001</v>
      </c>
      <c r="K14" s="1">
        <v>1.1316307767744</v>
      </c>
      <c r="N14" s="47">
        <f t="shared" si="0"/>
        <v>441.36936160572498</v>
      </c>
      <c r="O14" s="48">
        <f t="shared" si="1"/>
        <v>48782.423381599081</v>
      </c>
      <c r="P14" s="47">
        <f t="shared" si="2"/>
        <v>422.77667984189702</v>
      </c>
      <c r="Q14" s="54">
        <f t="shared" si="3"/>
        <v>2.1810880667939698E-4</v>
      </c>
      <c r="R14" s="47">
        <f t="shared" si="4"/>
        <v>422.95313382269899</v>
      </c>
      <c r="S14" s="48">
        <f t="shared" si="4"/>
        <v>0.85410573678290203</v>
      </c>
      <c r="T14" s="47">
        <f t="shared" si="4"/>
        <v>423.20251440915001</v>
      </c>
      <c r="U14" s="48">
        <f t="shared" si="4"/>
        <v>1.1316307767744</v>
      </c>
      <c r="V14" s="35">
        <f t="shared" si="5"/>
        <v>1.1498637287699824</v>
      </c>
      <c r="W14" s="35"/>
      <c r="X14" s="35">
        <f t="shared" si="6"/>
        <v>-1.8232951995582392E-2</v>
      </c>
    </row>
    <row r="15" spans="1:24" x14ac:dyDescent="0.6">
      <c r="B15" s="2"/>
      <c r="C15" s="1"/>
      <c r="D15" s="2">
        <v>465.26944578323901</v>
      </c>
      <c r="E15" s="1">
        <v>1.88957145433935</v>
      </c>
      <c r="F15" s="2">
        <v>448.22134387351701</v>
      </c>
      <c r="G15" s="1">
        <v>211.58200470755401</v>
      </c>
      <c r="H15" s="2">
        <v>447.898724862949</v>
      </c>
      <c r="I15" s="1">
        <v>0.872328458942632</v>
      </c>
      <c r="J15" s="2">
        <v>448.363723507759</v>
      </c>
      <c r="K15" s="1">
        <v>1.2178133431106</v>
      </c>
      <c r="N15" s="47">
        <f t="shared" si="0"/>
        <v>465.26944578323901</v>
      </c>
      <c r="O15" s="48">
        <f t="shared" si="1"/>
        <v>52922.052653977538</v>
      </c>
      <c r="P15" s="47">
        <f t="shared" si="2"/>
        <v>448.22134387351701</v>
      </c>
      <c r="Q15" s="54">
        <f t="shared" si="3"/>
        <v>2.1158200470755399E-4</v>
      </c>
      <c r="R15" s="47">
        <f t="shared" si="4"/>
        <v>447.898724862949</v>
      </c>
      <c r="S15" s="48">
        <f t="shared" si="4"/>
        <v>0.872328458942632</v>
      </c>
      <c r="T15" s="47">
        <f t="shared" si="4"/>
        <v>448.363723507759</v>
      </c>
      <c r="U15" s="48">
        <f t="shared" si="4"/>
        <v>1.2178133431106</v>
      </c>
      <c r="V15" s="35">
        <f t="shared" si="5"/>
        <v>1.217711932950998</v>
      </c>
      <c r="W15" s="35"/>
      <c r="X15" s="35">
        <f t="shared" si="6"/>
        <v>1.0141015960196675E-4</v>
      </c>
    </row>
    <row r="16" spans="1:24" x14ac:dyDescent="0.6">
      <c r="B16" s="2"/>
      <c r="C16" s="1"/>
      <c r="D16" s="2">
        <v>487.678099853633</v>
      </c>
      <c r="E16" s="1">
        <v>1.73372494173895</v>
      </c>
      <c r="F16" s="2">
        <v>472.92490118577001</v>
      </c>
      <c r="G16" s="1">
        <v>201.01185770750899</v>
      </c>
      <c r="H16" s="2">
        <v>472.844315903199</v>
      </c>
      <c r="I16" s="1">
        <v>0.89055118110236198</v>
      </c>
      <c r="J16" s="2">
        <v>473.26761649076002</v>
      </c>
      <c r="K16" s="1">
        <v>1.23411724559111</v>
      </c>
      <c r="N16" s="47">
        <f t="shared" si="0"/>
        <v>487.678099853633</v>
      </c>
      <c r="O16" s="48">
        <f t="shared" si="1"/>
        <v>57679.276333014284</v>
      </c>
      <c r="P16" s="47">
        <f t="shared" si="2"/>
        <v>472.92490118577001</v>
      </c>
      <c r="Q16" s="54">
        <f t="shared" si="3"/>
        <v>2.0101185770750898E-4</v>
      </c>
      <c r="R16" s="47">
        <f t="shared" si="4"/>
        <v>472.844315903199</v>
      </c>
      <c r="S16" s="48">
        <f t="shared" si="4"/>
        <v>0.89055118110236198</v>
      </c>
      <c r="T16" s="47">
        <f t="shared" si="4"/>
        <v>473.26761649076002</v>
      </c>
      <c r="U16" s="48">
        <f t="shared" si="4"/>
        <v>1.23411724559111</v>
      </c>
      <c r="V16" s="35">
        <f t="shared" si="5"/>
        <v>1.2385429231523051</v>
      </c>
      <c r="W16" s="35"/>
      <c r="X16" s="35">
        <f t="shared" si="6"/>
        <v>-4.4256775611950516E-3</v>
      </c>
    </row>
    <row r="17" spans="2:24" x14ac:dyDescent="0.6">
      <c r="B17" s="2"/>
      <c r="C17" s="1"/>
      <c r="D17" s="2">
        <v>509.08617423190799</v>
      </c>
      <c r="E17" s="1">
        <v>1.62809685744068</v>
      </c>
      <c r="F17" s="2">
        <v>497.87549407114602</v>
      </c>
      <c r="G17" s="1">
        <v>195.83443620375701</v>
      </c>
      <c r="H17" s="2">
        <v>498.029717629169</v>
      </c>
      <c r="I17" s="1">
        <v>0.93509561304836897</v>
      </c>
      <c r="J17" s="2">
        <v>498.41778197925697</v>
      </c>
      <c r="K17" s="1">
        <v>1.24863119974467</v>
      </c>
      <c r="N17" s="47">
        <f t="shared" si="0"/>
        <v>509.08617423190799</v>
      </c>
      <c r="O17" s="48">
        <f t="shared" si="1"/>
        <v>61421.407174261745</v>
      </c>
      <c r="P17" s="47">
        <f t="shared" si="2"/>
        <v>497.87549407114602</v>
      </c>
      <c r="Q17" s="54">
        <f t="shared" si="3"/>
        <v>1.9583443620375699E-4</v>
      </c>
      <c r="R17" s="47">
        <f t="shared" si="4"/>
        <v>498.029717629169</v>
      </c>
      <c r="S17" s="48">
        <f t="shared" si="4"/>
        <v>0.93509561304836897</v>
      </c>
      <c r="T17" s="47">
        <f t="shared" si="4"/>
        <v>498.41778197925697</v>
      </c>
      <c r="U17" s="48">
        <f t="shared" si="4"/>
        <v>1.24863119974467</v>
      </c>
      <c r="V17" s="35">
        <f t="shared" si="5"/>
        <v>1.2555539962506379</v>
      </c>
      <c r="W17" s="35"/>
      <c r="X17" s="35">
        <f t="shared" si="6"/>
        <v>-6.922796505967943E-3</v>
      </c>
    </row>
    <row r="18" spans="2:24" x14ac:dyDescent="0.6">
      <c r="B18" s="2"/>
      <c r="C18" s="1"/>
      <c r="D18" s="2">
        <v>529.24546740731</v>
      </c>
      <c r="E18" s="1">
        <v>1.5611927650953099</v>
      </c>
      <c r="F18" s="2">
        <v>523.07312252964402</v>
      </c>
      <c r="G18" s="1">
        <v>193.62277390416099</v>
      </c>
      <c r="H18" s="2">
        <v>522.96947318344098</v>
      </c>
      <c r="I18" s="1">
        <v>0.97457817772778399</v>
      </c>
      <c r="J18" s="2">
        <v>523.07899163004697</v>
      </c>
      <c r="K18" s="1">
        <v>1.2900173495114799</v>
      </c>
      <c r="N18" s="47">
        <f t="shared" si="0"/>
        <v>529.24546740731</v>
      </c>
      <c r="O18" s="48">
        <f t="shared" si="1"/>
        <v>64053.589176026609</v>
      </c>
      <c r="P18" s="47">
        <f t="shared" si="2"/>
        <v>523.07312252964402</v>
      </c>
      <c r="Q18" s="54">
        <f t="shared" si="3"/>
        <v>1.9362277390416098E-4</v>
      </c>
      <c r="R18" s="47">
        <f t="shared" si="4"/>
        <v>522.96947318344098</v>
      </c>
      <c r="S18" s="48">
        <f t="shared" si="4"/>
        <v>0.97457817772778399</v>
      </c>
      <c r="T18" s="47">
        <f t="shared" si="4"/>
        <v>523.07899163004697</v>
      </c>
      <c r="U18" s="48">
        <f t="shared" si="4"/>
        <v>1.2900173495114799</v>
      </c>
      <c r="V18" s="35">
        <f t="shared" si="5"/>
        <v>1.2888635466293281</v>
      </c>
      <c r="W18" s="35"/>
      <c r="X18" s="35">
        <f t="shared" si="6"/>
        <v>1.1538028821518331E-3</v>
      </c>
    </row>
    <row r="19" spans="2:24" x14ac:dyDescent="0.6">
      <c r="B19" s="2"/>
      <c r="C19" s="1"/>
      <c r="D19" s="2">
        <v>548.40695719384496</v>
      </c>
      <c r="E19" s="1">
        <v>1.51452487055003</v>
      </c>
      <c r="F19" s="2">
        <v>548.02371541501896</v>
      </c>
      <c r="G19" s="1">
        <v>186.28804902962199</v>
      </c>
      <c r="H19" s="2">
        <v>547.906727815149</v>
      </c>
      <c r="I19" s="1">
        <v>1.02317210348706</v>
      </c>
      <c r="J19" s="2">
        <v>547.97128882242998</v>
      </c>
      <c r="K19" s="1">
        <v>1.23106920920021</v>
      </c>
      <c r="N19" s="47">
        <f t="shared" si="0"/>
        <v>548.40695719384496</v>
      </c>
      <c r="O19" s="48">
        <f t="shared" si="1"/>
        <v>66027.307933004093</v>
      </c>
      <c r="P19" s="47">
        <f t="shared" si="2"/>
        <v>548.02371541501896</v>
      </c>
      <c r="Q19" s="54">
        <f t="shared" si="3"/>
        <v>1.8628804902962197E-4</v>
      </c>
      <c r="R19" s="47">
        <f t="shared" si="4"/>
        <v>547.906727815149</v>
      </c>
      <c r="S19" s="48">
        <f t="shared" si="4"/>
        <v>1.02317210348706</v>
      </c>
      <c r="T19" s="47">
        <f t="shared" si="4"/>
        <v>547.97128882242998</v>
      </c>
      <c r="U19" s="48">
        <f t="shared" si="4"/>
        <v>1.23106920920021</v>
      </c>
      <c r="V19" s="35">
        <f t="shared" si="5"/>
        <v>1.2271642440901471</v>
      </c>
      <c r="W19" s="35"/>
      <c r="X19" s="35">
        <f t="shared" si="6"/>
        <v>3.9049651100628857E-3</v>
      </c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71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174.54323995127899</v>
      </c>
      <c r="C9" s="1">
        <v>9782.6086956521794</v>
      </c>
      <c r="D9" s="2"/>
      <c r="E9" s="1"/>
      <c r="F9" s="2">
        <v>299.58633170527298</v>
      </c>
      <c r="G9" s="1">
        <v>-136.16236162361599</v>
      </c>
      <c r="H9" s="2">
        <v>295.20153550863699</v>
      </c>
      <c r="I9" s="1">
        <v>0.67029899948665195</v>
      </c>
      <c r="J9" s="2">
        <v>299.51597289448199</v>
      </c>
      <c r="K9" s="1">
        <v>8.8478616550540595E-2</v>
      </c>
      <c r="N9" s="47">
        <f>B9</f>
        <v>174.54323995127899</v>
      </c>
      <c r="O9" s="48">
        <f>C9</f>
        <v>9782.6086956521794</v>
      </c>
      <c r="P9" s="47">
        <f>F9</f>
        <v>299.58633170527298</v>
      </c>
      <c r="Q9" s="54">
        <f>G9*0.000001</f>
        <v>-1.3616236162361598E-4</v>
      </c>
      <c r="R9" s="47">
        <f>H9</f>
        <v>295.20153550863699</v>
      </c>
      <c r="S9" s="48">
        <f>I9</f>
        <v>0.67029899948665195</v>
      </c>
      <c r="T9" s="47">
        <f>J9</f>
        <v>299.51597289448199</v>
      </c>
      <c r="U9" s="48">
        <f>K9</f>
        <v>8.8478616550540595E-2</v>
      </c>
      <c r="V9" s="35">
        <f>((O9*(Q9)^2)/S9)*T9</f>
        <v>8.1043884577289282E-2</v>
      </c>
      <c r="W9" s="35"/>
      <c r="X9" s="35">
        <f>U9-V9</f>
        <v>7.4347319732513129E-3</v>
      </c>
    </row>
    <row r="10" spans="1:24" x14ac:dyDescent="0.6">
      <c r="B10" s="2">
        <v>208.647990255785</v>
      </c>
      <c r="C10" s="1">
        <v>10141.304347826001</v>
      </c>
      <c r="D10" s="2"/>
      <c r="E10" s="1"/>
      <c r="F10" s="2">
        <v>327.34665634520798</v>
      </c>
      <c r="G10" s="1">
        <v>-141.69741697416899</v>
      </c>
      <c r="H10" s="2">
        <v>322.55278310940503</v>
      </c>
      <c r="I10" s="1">
        <v>0.64845758487251803</v>
      </c>
      <c r="J10" s="2">
        <v>327.105517909002</v>
      </c>
      <c r="K10" s="1">
        <v>0.112252533587964</v>
      </c>
      <c r="N10" s="47">
        <f t="shared" ref="N10:N20" si="0">B10</f>
        <v>208.647990255785</v>
      </c>
      <c r="O10" s="48">
        <f t="shared" ref="O10:O20" si="1">C10</f>
        <v>10141.304347826001</v>
      </c>
      <c r="P10" s="47">
        <f t="shared" ref="P10:P20" si="2">F10</f>
        <v>327.34665634520798</v>
      </c>
      <c r="Q10" s="54">
        <f t="shared" ref="Q10:Q20" si="3">G10*0.000001</f>
        <v>-1.4169741697416899E-4</v>
      </c>
      <c r="R10" s="47">
        <f t="shared" ref="R10:U20" si="4">H10</f>
        <v>322.55278310940503</v>
      </c>
      <c r="S10" s="48">
        <f t="shared" si="4"/>
        <v>0.64845758487251803</v>
      </c>
      <c r="T10" s="47">
        <f t="shared" si="4"/>
        <v>327.105517909002</v>
      </c>
      <c r="U10" s="48">
        <f t="shared" si="4"/>
        <v>0.112252533587964</v>
      </c>
      <c r="V10" s="35">
        <f t="shared" ref="V10:V20" si="5">((O10*(Q10)^2)/S10)*T10</f>
        <v>0.10271266063150158</v>
      </c>
      <c r="W10" s="35"/>
      <c r="X10" s="35">
        <f t="shared" ref="X10:X20" si="6">U10-V10</f>
        <v>9.5398729564624141E-3</v>
      </c>
    </row>
    <row r="11" spans="1:24" x14ac:dyDescent="0.6">
      <c r="B11" s="2">
        <v>267.11327649208198</v>
      </c>
      <c r="C11" s="1">
        <v>10663.043478260801</v>
      </c>
      <c r="D11" s="2"/>
      <c r="E11" s="1"/>
      <c r="F11" s="2">
        <v>373.92454921727</v>
      </c>
      <c r="G11" s="1">
        <v>-149.07749077490701</v>
      </c>
      <c r="H11" s="2">
        <v>373.41650671784998</v>
      </c>
      <c r="I11" s="1">
        <v>0.61636528942317403</v>
      </c>
      <c r="J11" s="2">
        <v>374.05614714424001</v>
      </c>
      <c r="K11" s="1">
        <v>0.150738457244638</v>
      </c>
      <c r="N11" s="47">
        <f t="shared" si="0"/>
        <v>267.11327649208198</v>
      </c>
      <c r="O11" s="48">
        <f t="shared" si="1"/>
        <v>10663.043478260801</v>
      </c>
      <c r="P11" s="47">
        <f t="shared" si="2"/>
        <v>373.92454921727</v>
      </c>
      <c r="Q11" s="54">
        <f t="shared" si="3"/>
        <v>-1.49077490774907E-4</v>
      </c>
      <c r="R11" s="47">
        <f t="shared" si="4"/>
        <v>373.41650671784998</v>
      </c>
      <c r="S11" s="48">
        <f t="shared" si="4"/>
        <v>0.61636528942317403</v>
      </c>
      <c r="T11" s="47">
        <f t="shared" si="4"/>
        <v>374.05614714424001</v>
      </c>
      <c r="U11" s="48">
        <f t="shared" si="4"/>
        <v>0.150738457244638</v>
      </c>
      <c r="V11" s="35">
        <f t="shared" si="5"/>
        <v>0.1438149223968643</v>
      </c>
      <c r="W11" s="35"/>
      <c r="X11" s="35">
        <f t="shared" si="6"/>
        <v>6.9235348477736935E-3</v>
      </c>
    </row>
    <row r="12" spans="1:24" x14ac:dyDescent="0.6">
      <c r="B12" s="2">
        <v>329.84165651644298</v>
      </c>
      <c r="C12" s="1">
        <v>12000</v>
      </c>
      <c r="D12" s="2"/>
      <c r="E12" s="1"/>
      <c r="F12" s="2">
        <v>423.78922472197399</v>
      </c>
      <c r="G12" s="1">
        <v>-152.767527675276</v>
      </c>
      <c r="H12" s="2">
        <v>424.280230326295</v>
      </c>
      <c r="I12" s="1">
        <v>0.59071767711024203</v>
      </c>
      <c r="J12" s="2">
        <v>423.42691190706603</v>
      </c>
      <c r="K12" s="1">
        <v>0.20624499353348599</v>
      </c>
      <c r="N12" s="47">
        <f t="shared" si="0"/>
        <v>329.84165651644298</v>
      </c>
      <c r="O12" s="48">
        <f t="shared" si="1"/>
        <v>12000</v>
      </c>
      <c r="P12" s="47">
        <f t="shared" si="2"/>
        <v>423.78922472197399</v>
      </c>
      <c r="Q12" s="54">
        <f t="shared" si="3"/>
        <v>-1.52767527675276E-4</v>
      </c>
      <c r="R12" s="47">
        <f t="shared" si="4"/>
        <v>424.280230326295</v>
      </c>
      <c r="S12" s="48">
        <f t="shared" si="4"/>
        <v>0.59071767711024203</v>
      </c>
      <c r="T12" s="47">
        <f t="shared" si="4"/>
        <v>423.42691190706603</v>
      </c>
      <c r="U12" s="48">
        <f t="shared" si="4"/>
        <v>0.20624499353348599</v>
      </c>
      <c r="V12" s="35">
        <f t="shared" si="5"/>
        <v>0.20074365928840826</v>
      </c>
      <c r="W12" s="35"/>
      <c r="X12" s="35">
        <f t="shared" si="6"/>
        <v>5.5013342450777325E-3</v>
      </c>
    </row>
    <row r="13" spans="1:24" x14ac:dyDescent="0.6">
      <c r="B13" s="2">
        <v>391.352009744214</v>
      </c>
      <c r="C13" s="1">
        <v>13108.695652173899</v>
      </c>
      <c r="D13" s="2"/>
      <c r="E13" s="1"/>
      <c r="F13" s="2">
        <v>473.18758323989601</v>
      </c>
      <c r="G13" s="1">
        <v>-159.040590405904</v>
      </c>
      <c r="H13" s="2">
        <v>478.50287907869398</v>
      </c>
      <c r="I13" s="1">
        <v>0.57667915332614506</v>
      </c>
      <c r="J13" s="2">
        <v>473.28170377541102</v>
      </c>
      <c r="K13" s="1">
        <v>0.286722054164885</v>
      </c>
      <c r="N13" s="47">
        <f t="shared" si="0"/>
        <v>391.352009744214</v>
      </c>
      <c r="O13" s="48">
        <f t="shared" si="1"/>
        <v>13108.695652173899</v>
      </c>
      <c r="P13" s="47">
        <f t="shared" si="2"/>
        <v>473.18758323989601</v>
      </c>
      <c r="Q13" s="54">
        <f t="shared" si="3"/>
        <v>-1.5904059040590398E-4</v>
      </c>
      <c r="R13" s="47">
        <f t="shared" si="4"/>
        <v>478.50287907869398</v>
      </c>
      <c r="S13" s="48">
        <f t="shared" si="4"/>
        <v>0.57667915332614506</v>
      </c>
      <c r="T13" s="47">
        <f t="shared" si="4"/>
        <v>473.28170377541102</v>
      </c>
      <c r="U13" s="48">
        <f t="shared" si="4"/>
        <v>0.286722054164885</v>
      </c>
      <c r="V13" s="35">
        <f t="shared" si="5"/>
        <v>0.27212027590109805</v>
      </c>
      <c r="W13" s="35"/>
      <c r="X13" s="35">
        <f t="shared" si="6"/>
        <v>1.4601778263786946E-2</v>
      </c>
    </row>
    <row r="14" spans="1:24" x14ac:dyDescent="0.6">
      <c r="B14" s="2">
        <v>454.08038976857398</v>
      </c>
      <c r="C14" s="1">
        <v>13336.956521739099</v>
      </c>
      <c r="D14" s="2"/>
      <c r="E14" s="1"/>
      <c r="F14" s="2">
        <v>523.05399441576697</v>
      </c>
      <c r="G14" s="1">
        <v>-163.83763837638301</v>
      </c>
      <c r="H14" s="2">
        <v>526.48752399232205</v>
      </c>
      <c r="I14" s="1">
        <v>0.51106708366748999</v>
      </c>
      <c r="J14" s="2">
        <v>523.62052274927396</v>
      </c>
      <c r="K14" s="1">
        <v>0.36606294220353702</v>
      </c>
      <c r="N14" s="47">
        <f t="shared" si="0"/>
        <v>454.08038976857398</v>
      </c>
      <c r="O14" s="48">
        <f t="shared" si="1"/>
        <v>13336.956521739099</v>
      </c>
      <c r="P14" s="47">
        <f t="shared" si="2"/>
        <v>523.05399441576697</v>
      </c>
      <c r="Q14" s="54">
        <f t="shared" si="3"/>
        <v>-1.6383763837638302E-4</v>
      </c>
      <c r="R14" s="47">
        <f t="shared" si="4"/>
        <v>526.48752399232205</v>
      </c>
      <c r="S14" s="48">
        <f t="shared" si="4"/>
        <v>0.51106708366748999</v>
      </c>
      <c r="T14" s="47">
        <f t="shared" si="4"/>
        <v>523.62052274927396</v>
      </c>
      <c r="U14" s="48">
        <f t="shared" si="4"/>
        <v>0.36606294220353702</v>
      </c>
      <c r="V14" s="35">
        <f t="shared" si="5"/>
        <v>0.36679452420781228</v>
      </c>
      <c r="W14" s="35"/>
      <c r="X14" s="35">
        <f t="shared" si="6"/>
        <v>-7.3158200427525522E-4</v>
      </c>
    </row>
    <row r="15" spans="1:24" x14ac:dyDescent="0.6">
      <c r="B15" s="2">
        <v>516.19975639463996</v>
      </c>
      <c r="C15" s="1">
        <v>13173.9130434782</v>
      </c>
      <c r="D15" s="2"/>
      <c r="E15" s="1"/>
      <c r="F15" s="2">
        <v>572.45466716191095</v>
      </c>
      <c r="G15" s="1">
        <v>-171.58671586715801</v>
      </c>
      <c r="H15" s="2">
        <v>576.391554702495</v>
      </c>
      <c r="I15" s="1">
        <v>0.491861680524316</v>
      </c>
      <c r="J15" s="2">
        <v>572.99128751210003</v>
      </c>
      <c r="K15" s="1">
        <v>0.448811249207481</v>
      </c>
      <c r="N15" s="47">
        <f t="shared" si="0"/>
        <v>516.19975639463996</v>
      </c>
      <c r="O15" s="48">
        <f t="shared" si="1"/>
        <v>13173.9130434782</v>
      </c>
      <c r="P15" s="47">
        <f t="shared" si="2"/>
        <v>572.45466716191095</v>
      </c>
      <c r="Q15" s="54">
        <f t="shared" si="3"/>
        <v>-1.71586715867158E-4</v>
      </c>
      <c r="R15" s="47">
        <f t="shared" si="4"/>
        <v>576.391554702495</v>
      </c>
      <c r="S15" s="48">
        <f t="shared" si="4"/>
        <v>0.491861680524316</v>
      </c>
      <c r="T15" s="47">
        <f t="shared" si="4"/>
        <v>572.99128751210003</v>
      </c>
      <c r="U15" s="48">
        <f t="shared" si="4"/>
        <v>0.448811249207481</v>
      </c>
      <c r="V15" s="35">
        <f t="shared" si="5"/>
        <v>0.45184257046351489</v>
      </c>
      <c r="W15" s="35"/>
      <c r="X15" s="35">
        <f t="shared" si="6"/>
        <v>-3.031321256033892E-3</v>
      </c>
    </row>
    <row r="16" spans="1:24" x14ac:dyDescent="0.6">
      <c r="B16" s="2">
        <v>577.71010962241098</v>
      </c>
      <c r="C16" s="1">
        <v>12717.391304347801</v>
      </c>
      <c r="D16" s="2"/>
      <c r="E16" s="1"/>
      <c r="F16" s="2">
        <v>621.85881125038895</v>
      </c>
      <c r="G16" s="1">
        <v>-181.549815498154</v>
      </c>
      <c r="H16" s="2">
        <v>626.29558541266795</v>
      </c>
      <c r="I16" s="1">
        <v>0.47523415063570601</v>
      </c>
      <c r="J16" s="2">
        <v>622.36205227492701</v>
      </c>
      <c r="K16" s="1">
        <v>0.54291029400938196</v>
      </c>
      <c r="N16" s="47">
        <f t="shared" si="0"/>
        <v>577.71010962241098</v>
      </c>
      <c r="O16" s="48">
        <f t="shared" si="1"/>
        <v>12717.391304347801</v>
      </c>
      <c r="P16" s="47">
        <f t="shared" si="2"/>
        <v>621.85881125038895</v>
      </c>
      <c r="Q16" s="54">
        <f t="shared" si="3"/>
        <v>-1.8154981549815398E-4</v>
      </c>
      <c r="R16" s="47">
        <f t="shared" si="4"/>
        <v>626.29558541266795</v>
      </c>
      <c r="S16" s="48">
        <f t="shared" si="4"/>
        <v>0.47523415063570601</v>
      </c>
      <c r="T16" s="47">
        <f t="shared" si="4"/>
        <v>622.36205227492701</v>
      </c>
      <c r="U16" s="48">
        <f t="shared" si="4"/>
        <v>0.54291029400938196</v>
      </c>
      <c r="V16" s="35">
        <f t="shared" si="5"/>
        <v>0.54894030673159566</v>
      </c>
      <c r="W16" s="35"/>
      <c r="X16" s="35">
        <f t="shared" si="6"/>
        <v>-6.0300127222137068E-3</v>
      </c>
    </row>
    <row r="17" spans="2:24" x14ac:dyDescent="0.6">
      <c r="B17" s="2">
        <v>639.82947624847702</v>
      </c>
      <c r="C17" s="1">
        <v>12163.043478260801</v>
      </c>
      <c r="D17" s="2"/>
      <c r="E17" s="1"/>
      <c r="F17" s="2">
        <v>670.786802882139</v>
      </c>
      <c r="G17" s="1">
        <v>-187.822878228782</v>
      </c>
      <c r="H17" s="2">
        <v>674.28023032629505</v>
      </c>
      <c r="I17" s="1">
        <v>0.46246848269563401</v>
      </c>
      <c r="J17" s="2">
        <v>671.24878993223604</v>
      </c>
      <c r="K17" s="1">
        <v>0.61884925714750305</v>
      </c>
      <c r="N17" s="47">
        <f t="shared" si="0"/>
        <v>639.82947624847702</v>
      </c>
      <c r="O17" s="48">
        <f t="shared" si="1"/>
        <v>12163.043478260801</v>
      </c>
      <c r="P17" s="47">
        <f t="shared" si="2"/>
        <v>670.786802882139</v>
      </c>
      <c r="Q17" s="54">
        <f t="shared" si="3"/>
        <v>-1.8782287822878199E-4</v>
      </c>
      <c r="R17" s="47">
        <f t="shared" si="4"/>
        <v>674.28023032629505</v>
      </c>
      <c r="S17" s="48">
        <f t="shared" si="4"/>
        <v>0.46246848269563401</v>
      </c>
      <c r="T17" s="47">
        <f t="shared" si="4"/>
        <v>671.24878993223604</v>
      </c>
      <c r="U17" s="48">
        <f t="shared" si="4"/>
        <v>0.61884925714750305</v>
      </c>
      <c r="V17" s="35">
        <f t="shared" si="5"/>
        <v>0.62278854659199123</v>
      </c>
      <c r="W17" s="35"/>
      <c r="X17" s="35">
        <f t="shared" si="6"/>
        <v>-3.939289444488181E-3</v>
      </c>
    </row>
    <row r="18" spans="2:24" x14ac:dyDescent="0.6">
      <c r="B18" s="2">
        <v>700.73081607795302</v>
      </c>
      <c r="C18" s="1">
        <v>11673.9130434782</v>
      </c>
      <c r="D18" s="2"/>
      <c r="E18" s="1"/>
      <c r="F18" s="2">
        <v>720.18458284300596</v>
      </c>
      <c r="G18" s="1">
        <v>-193.726937269372</v>
      </c>
      <c r="H18" s="2">
        <v>720.82533589251398</v>
      </c>
      <c r="I18" s="1">
        <v>0.45227697706014403</v>
      </c>
      <c r="J18" s="2">
        <v>721.10358180057995</v>
      </c>
      <c r="K18" s="1">
        <v>0.69478602265972</v>
      </c>
      <c r="N18" s="47">
        <f t="shared" si="0"/>
        <v>700.73081607795302</v>
      </c>
      <c r="O18" s="48">
        <f t="shared" si="1"/>
        <v>11673.9130434782</v>
      </c>
      <c r="P18" s="47">
        <f t="shared" si="2"/>
        <v>720.18458284300596</v>
      </c>
      <c r="Q18" s="54">
        <f t="shared" si="3"/>
        <v>-1.93726937269372E-4</v>
      </c>
      <c r="R18" s="47">
        <f t="shared" si="4"/>
        <v>720.82533589251398</v>
      </c>
      <c r="S18" s="48">
        <f t="shared" si="4"/>
        <v>0.45227697706014403</v>
      </c>
      <c r="T18" s="47">
        <f t="shared" si="4"/>
        <v>721.10358180057995</v>
      </c>
      <c r="U18" s="48">
        <f t="shared" si="4"/>
        <v>0.69478602265972</v>
      </c>
      <c r="V18" s="35">
        <f t="shared" si="5"/>
        <v>0.69853738019408873</v>
      </c>
      <c r="W18" s="35"/>
      <c r="X18" s="35">
        <f t="shared" si="6"/>
        <v>-3.7513575343687267E-3</v>
      </c>
    </row>
    <row r="19" spans="2:24" x14ac:dyDescent="0.6">
      <c r="B19" s="2">
        <v>762.24116930572404</v>
      </c>
      <c r="C19" s="1">
        <v>12489.130434782601</v>
      </c>
      <c r="D19" s="2"/>
      <c r="E19" s="1"/>
      <c r="F19" s="2">
        <v>769.56211330692804</v>
      </c>
      <c r="G19" s="1">
        <v>-186.71586715867099</v>
      </c>
      <c r="H19" s="2">
        <v>798.56046065259102</v>
      </c>
      <c r="I19" s="1">
        <v>0.46407779800474502</v>
      </c>
      <c r="J19" s="2">
        <v>769.99031945788897</v>
      </c>
      <c r="K19" s="1">
        <v>0.74234814130295002</v>
      </c>
      <c r="N19" s="47">
        <f t="shared" si="0"/>
        <v>762.24116930572404</v>
      </c>
      <c r="O19" s="48">
        <f t="shared" si="1"/>
        <v>12489.130434782601</v>
      </c>
      <c r="P19" s="47">
        <f t="shared" si="2"/>
        <v>769.56211330692804</v>
      </c>
      <c r="Q19" s="54">
        <f t="shared" si="3"/>
        <v>-1.8671586715867099E-4</v>
      </c>
      <c r="R19" s="47">
        <f t="shared" si="4"/>
        <v>798.56046065259102</v>
      </c>
      <c r="S19" s="48">
        <f t="shared" si="4"/>
        <v>0.46407779800474502</v>
      </c>
      <c r="T19" s="47">
        <f t="shared" si="4"/>
        <v>769.99031945788897</v>
      </c>
      <c r="U19" s="48">
        <f t="shared" si="4"/>
        <v>0.74234814130295002</v>
      </c>
      <c r="V19" s="35">
        <f t="shared" si="5"/>
        <v>0.72241894508539561</v>
      </c>
      <c r="W19" s="35"/>
      <c r="X19" s="35">
        <f t="shared" si="6"/>
        <v>1.9929196217554401E-2</v>
      </c>
    </row>
    <row r="20" spans="2:24" x14ac:dyDescent="0.6">
      <c r="B20" s="2">
        <v>793.30085261875695</v>
      </c>
      <c r="C20" s="1">
        <v>14510.869565217299</v>
      </c>
      <c r="D20" s="2"/>
      <c r="E20" s="1"/>
      <c r="F20" s="2">
        <v>794.00152044794197</v>
      </c>
      <c r="G20" s="1">
        <v>-174.16974169741599</v>
      </c>
      <c r="H20" s="2">
        <v>774.08829174664095</v>
      </c>
      <c r="I20" s="1">
        <v>0.460147901973194</v>
      </c>
      <c r="J20" s="2">
        <v>794.67570183930297</v>
      </c>
      <c r="K20" s="1">
        <v>0.77293909389686299</v>
      </c>
      <c r="N20" s="47">
        <f t="shared" si="0"/>
        <v>793.30085261875695</v>
      </c>
      <c r="O20" s="48">
        <f t="shared" si="1"/>
        <v>14510.869565217299</v>
      </c>
      <c r="P20" s="47">
        <f t="shared" si="2"/>
        <v>794.00152044794197</v>
      </c>
      <c r="Q20" s="54">
        <f t="shared" si="3"/>
        <v>-1.7416974169741597E-4</v>
      </c>
      <c r="R20" s="47">
        <f t="shared" si="4"/>
        <v>774.08829174664095</v>
      </c>
      <c r="S20" s="48">
        <f t="shared" si="4"/>
        <v>0.460147901973194</v>
      </c>
      <c r="T20" s="47">
        <f t="shared" si="4"/>
        <v>794.67570183930297</v>
      </c>
      <c r="U20" s="48">
        <f t="shared" si="4"/>
        <v>0.77293909389686299</v>
      </c>
      <c r="V20" s="35">
        <f t="shared" si="5"/>
        <v>0.7602060854399606</v>
      </c>
      <c r="W20" s="35"/>
      <c r="X20" s="35">
        <f t="shared" si="6"/>
        <v>1.2733008456902395E-2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Y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304.12730483840198</v>
      </c>
      <c r="C9" s="1">
        <v>149.490950226244</v>
      </c>
      <c r="D9" s="2"/>
      <c r="E9" s="1"/>
      <c r="F9" s="2">
        <v>301.47543465349997</v>
      </c>
      <c r="G9" s="1">
        <v>-117.341772151898</v>
      </c>
      <c r="H9" s="2">
        <v>302.33834131661001</v>
      </c>
      <c r="I9" s="1">
        <v>1.5652897384434801</v>
      </c>
      <c r="J9" s="2">
        <v>302.84900284900198</v>
      </c>
      <c r="K9" s="1">
        <v>3.7976577865993399E-2</v>
      </c>
      <c r="N9" s="47">
        <f>B9</f>
        <v>304.12730483840198</v>
      </c>
      <c r="O9" s="48">
        <f>C9*100</f>
        <v>14949.0950226244</v>
      </c>
      <c r="P9" s="47">
        <f>F9</f>
        <v>301.47543465349997</v>
      </c>
      <c r="Q9" s="54">
        <f>G9*0.000001</f>
        <v>-1.1734177215189799E-4</v>
      </c>
      <c r="R9" s="47">
        <f>H9</f>
        <v>302.33834131661001</v>
      </c>
      <c r="S9" s="48">
        <f>I9</f>
        <v>1.5652897384434801</v>
      </c>
      <c r="T9" s="47">
        <f>J9</f>
        <v>302.84900284900198</v>
      </c>
      <c r="U9" s="48">
        <f>K9</f>
        <v>3.7976577865993399E-2</v>
      </c>
      <c r="V9" s="35">
        <f>((O9*(Q9)^2)/S9)*T9</f>
        <v>3.9824616106698775E-2</v>
      </c>
      <c r="W9" s="35"/>
      <c r="X9" s="35">
        <f>U9-V9</f>
        <v>-1.8480382407053755E-3</v>
      </c>
      <c r="Y9" s="66">
        <f>U9/V9-1</f>
        <v>-4.6404420716927408E-2</v>
      </c>
    </row>
    <row r="10" spans="1:25" x14ac:dyDescent="0.6">
      <c r="B10" s="2">
        <v>323.78047267282602</v>
      </c>
      <c r="C10" s="1">
        <v>149.66063348416199</v>
      </c>
      <c r="D10" s="2"/>
      <c r="E10" s="1"/>
      <c r="F10" s="2">
        <v>320.841242299675</v>
      </c>
      <c r="G10" s="1">
        <v>-126.202531645569</v>
      </c>
      <c r="H10" s="2">
        <v>322.73256770823298</v>
      </c>
      <c r="I10" s="1">
        <v>1.4870372745285301</v>
      </c>
      <c r="J10" s="2">
        <v>322.79202279202201</v>
      </c>
      <c r="K10" s="1">
        <v>4.8663714145546703E-2</v>
      </c>
      <c r="N10" s="47">
        <f t="shared" ref="N10:N20" si="0">B10</f>
        <v>323.78047267282602</v>
      </c>
      <c r="O10" s="48">
        <f t="shared" ref="O10:O20" si="1">C10*100</f>
        <v>14966.063348416199</v>
      </c>
      <c r="P10" s="47">
        <f t="shared" ref="P10:P20" si="2">F10</f>
        <v>320.841242299675</v>
      </c>
      <c r="Q10" s="54">
        <f t="shared" ref="Q10:Q20" si="3">G10*0.000001</f>
        <v>-1.2620253164556899E-4</v>
      </c>
      <c r="R10" s="47">
        <f t="shared" ref="R10:U20" si="4">H10</f>
        <v>322.73256770823298</v>
      </c>
      <c r="S10" s="48">
        <f t="shared" si="4"/>
        <v>1.4870372745285301</v>
      </c>
      <c r="T10" s="47">
        <f t="shared" si="4"/>
        <v>322.79202279202201</v>
      </c>
      <c r="U10" s="48">
        <f t="shared" si="4"/>
        <v>4.8663714145546703E-2</v>
      </c>
      <c r="V10" s="35">
        <f t="shared" ref="V10:V20" si="5">((O10*(Q10)^2)/S10)*T10</f>
        <v>5.1742171582728078E-2</v>
      </c>
      <c r="W10" s="35"/>
      <c r="X10" s="35">
        <f t="shared" ref="X10:X20" si="6">U10-V10</f>
        <v>-3.0784574371813742E-3</v>
      </c>
      <c r="Y10" s="66">
        <f t="shared" ref="Y10:Y20" si="7">U10/V10-1</f>
        <v>-5.9496100434427546E-2</v>
      </c>
    </row>
    <row r="11" spans="1:25" x14ac:dyDescent="0.6">
      <c r="B11" s="2">
        <v>374.05779777808999</v>
      </c>
      <c r="C11" s="1">
        <v>150.678733031674</v>
      </c>
      <c r="D11" s="2"/>
      <c r="E11" s="1"/>
      <c r="F11" s="2">
        <v>371.95509647968498</v>
      </c>
      <c r="G11" s="1">
        <v>-136.83544303797399</v>
      </c>
      <c r="H11" s="2">
        <v>371.79712431041298</v>
      </c>
      <c r="I11" s="1">
        <v>1.3638139543831</v>
      </c>
      <c r="J11" s="2">
        <v>372.64957264957201</v>
      </c>
      <c r="K11" s="1">
        <v>7.5381554844430099E-2</v>
      </c>
      <c r="N11" s="47">
        <f t="shared" si="0"/>
        <v>374.05779777808999</v>
      </c>
      <c r="O11" s="48">
        <f t="shared" si="1"/>
        <v>15067.8733031674</v>
      </c>
      <c r="P11" s="47">
        <f t="shared" si="2"/>
        <v>371.95509647968498</v>
      </c>
      <c r="Q11" s="54">
        <f t="shared" si="3"/>
        <v>-1.3683544303797398E-4</v>
      </c>
      <c r="R11" s="47">
        <f t="shared" si="4"/>
        <v>371.79712431041298</v>
      </c>
      <c r="S11" s="48">
        <f t="shared" si="4"/>
        <v>1.3638139543831</v>
      </c>
      <c r="T11" s="47">
        <f t="shared" si="4"/>
        <v>372.64957264957201</v>
      </c>
      <c r="U11" s="48">
        <f t="shared" si="4"/>
        <v>7.5381554844430099E-2</v>
      </c>
      <c r="V11" s="35">
        <f t="shared" si="5"/>
        <v>7.7089399537120351E-2</v>
      </c>
      <c r="W11" s="35"/>
      <c r="X11" s="35">
        <f t="shared" si="6"/>
        <v>-1.7078446926902524E-3</v>
      </c>
      <c r="Y11" s="66">
        <f t="shared" si="7"/>
        <v>-2.2154079587400122E-2</v>
      </c>
    </row>
    <row r="12" spans="1:25" x14ac:dyDescent="0.6">
      <c r="B12" s="2">
        <v>423.87705046861902</v>
      </c>
      <c r="C12" s="1">
        <v>151.357466063348</v>
      </c>
      <c r="D12" s="2"/>
      <c r="E12" s="1"/>
      <c r="F12" s="2">
        <v>421.68900585748702</v>
      </c>
      <c r="G12" s="1">
        <v>-147.46835443037901</v>
      </c>
      <c r="H12" s="2">
        <v>422.68276574052101</v>
      </c>
      <c r="I12" s="1">
        <v>1.2655792524575</v>
      </c>
      <c r="J12" s="2">
        <v>422.98195631528898</v>
      </c>
      <c r="K12" s="1">
        <v>0.108616545820337</v>
      </c>
      <c r="N12" s="47">
        <f t="shared" si="0"/>
        <v>423.87705046861902</v>
      </c>
      <c r="O12" s="48">
        <f t="shared" si="1"/>
        <v>15135.7466063348</v>
      </c>
      <c r="P12" s="47">
        <f t="shared" si="2"/>
        <v>421.68900585748702</v>
      </c>
      <c r="Q12" s="54">
        <f t="shared" si="3"/>
        <v>-1.47468354430379E-4</v>
      </c>
      <c r="R12" s="47">
        <f t="shared" si="4"/>
        <v>422.68276574052101</v>
      </c>
      <c r="S12" s="48">
        <f t="shared" si="4"/>
        <v>1.2655792524575</v>
      </c>
      <c r="T12" s="47">
        <f t="shared" si="4"/>
        <v>422.98195631528898</v>
      </c>
      <c r="U12" s="48">
        <f t="shared" si="4"/>
        <v>0.108616545820337</v>
      </c>
      <c r="V12" s="35">
        <f t="shared" si="5"/>
        <v>0.11001046782962688</v>
      </c>
      <c r="W12" s="35"/>
      <c r="X12" s="35">
        <f t="shared" si="6"/>
        <v>-1.3939220092898802E-3</v>
      </c>
      <c r="Y12" s="66">
        <f t="shared" si="7"/>
        <v>-1.2670812485304994E-2</v>
      </c>
    </row>
    <row r="13" spans="1:25" x14ac:dyDescent="0.6">
      <c r="B13" s="2">
        <v>474.150239479844</v>
      </c>
      <c r="C13" s="1">
        <v>151.01809954751101</v>
      </c>
      <c r="D13" s="2"/>
      <c r="E13" s="1"/>
      <c r="F13" s="2">
        <v>471.43223131834202</v>
      </c>
      <c r="G13" s="1">
        <v>-159.873417721518</v>
      </c>
      <c r="H13" s="2">
        <v>472.63114696282798</v>
      </c>
      <c r="I13" s="1">
        <v>1.1808920750748599</v>
      </c>
      <c r="J13" s="2">
        <v>472.83950617283898</v>
      </c>
      <c r="K13" s="1">
        <v>0.15369931542917301</v>
      </c>
      <c r="N13" s="47">
        <f t="shared" si="0"/>
        <v>474.150239479844</v>
      </c>
      <c r="O13" s="48">
        <f t="shared" si="1"/>
        <v>15101.809954751101</v>
      </c>
      <c r="P13" s="47">
        <f t="shared" si="2"/>
        <v>471.43223131834202</v>
      </c>
      <c r="Q13" s="54">
        <f t="shared" si="3"/>
        <v>-1.5987341772151799E-4</v>
      </c>
      <c r="R13" s="47">
        <f t="shared" si="4"/>
        <v>472.63114696282798</v>
      </c>
      <c r="S13" s="48">
        <f t="shared" si="4"/>
        <v>1.1808920750748599</v>
      </c>
      <c r="T13" s="47">
        <f t="shared" si="4"/>
        <v>472.83950617283898</v>
      </c>
      <c r="U13" s="48">
        <f t="shared" si="4"/>
        <v>0.15369931542917301</v>
      </c>
      <c r="V13" s="35">
        <f t="shared" si="5"/>
        <v>0.15455571416174485</v>
      </c>
      <c r="W13" s="35"/>
      <c r="X13" s="35">
        <f t="shared" si="6"/>
        <v>-8.5639873257184473E-4</v>
      </c>
      <c r="Y13" s="66">
        <f t="shared" si="7"/>
        <v>-5.5410357178745651E-3</v>
      </c>
    </row>
    <row r="14" spans="1:25" x14ac:dyDescent="0.6">
      <c r="B14" s="2">
        <v>523.49590940299595</v>
      </c>
      <c r="C14" s="1">
        <v>146.266968325791</v>
      </c>
      <c r="D14" s="2"/>
      <c r="E14" s="1"/>
      <c r="F14" s="2">
        <v>521.63776740069602</v>
      </c>
      <c r="G14" s="1">
        <v>-172.721518987341</v>
      </c>
      <c r="H14" s="2">
        <v>522.57311591461405</v>
      </c>
      <c r="I14" s="1">
        <v>1.1024549377689099</v>
      </c>
      <c r="J14" s="2">
        <v>522.22222222222194</v>
      </c>
      <c r="K14" s="1">
        <v>0.20292844186999001</v>
      </c>
      <c r="N14" s="47">
        <f t="shared" si="0"/>
        <v>523.49590940299595</v>
      </c>
      <c r="O14" s="48">
        <f t="shared" si="1"/>
        <v>14626.6968325791</v>
      </c>
      <c r="P14" s="47">
        <f t="shared" si="2"/>
        <v>521.63776740069602</v>
      </c>
      <c r="Q14" s="54">
        <f t="shared" si="3"/>
        <v>-1.7272151898734098E-4</v>
      </c>
      <c r="R14" s="47">
        <f t="shared" si="4"/>
        <v>522.57311591461405</v>
      </c>
      <c r="S14" s="48">
        <f t="shared" si="4"/>
        <v>1.1024549377689099</v>
      </c>
      <c r="T14" s="47">
        <f t="shared" si="4"/>
        <v>522.22222222222194</v>
      </c>
      <c r="U14" s="48">
        <f t="shared" si="4"/>
        <v>0.20292844186999001</v>
      </c>
      <c r="V14" s="35">
        <f t="shared" si="5"/>
        <v>0.20669675513672006</v>
      </c>
      <c r="W14" s="35"/>
      <c r="X14" s="35">
        <f t="shared" si="6"/>
        <v>-3.7683132667300501E-3</v>
      </c>
      <c r="Y14" s="66">
        <f t="shared" si="7"/>
        <v>-1.823111961403312E-2</v>
      </c>
    </row>
    <row r="15" spans="1:25" x14ac:dyDescent="0.6">
      <c r="B15" s="2">
        <v>573.74479886174697</v>
      </c>
      <c r="C15" s="1">
        <v>137.95248868778199</v>
      </c>
      <c r="D15" s="2"/>
      <c r="E15" s="1"/>
      <c r="F15" s="2">
        <v>572.27999487615398</v>
      </c>
      <c r="G15" s="1">
        <v>-181.139240506329</v>
      </c>
      <c r="H15" s="2">
        <v>572.97035607338103</v>
      </c>
      <c r="I15" s="1">
        <v>1.0302649550179199</v>
      </c>
      <c r="J15" s="2">
        <v>572.55460588793903</v>
      </c>
      <c r="K15" s="1">
        <v>0.24919660820134701</v>
      </c>
      <c r="N15" s="47">
        <f t="shared" si="0"/>
        <v>573.74479886174697</v>
      </c>
      <c r="O15" s="48">
        <f t="shared" si="1"/>
        <v>13795.248868778199</v>
      </c>
      <c r="P15" s="47">
        <f t="shared" si="2"/>
        <v>572.27999487615398</v>
      </c>
      <c r="Q15" s="54">
        <f t="shared" si="3"/>
        <v>-1.8113924050632899E-4</v>
      </c>
      <c r="R15" s="47">
        <f t="shared" si="4"/>
        <v>572.97035607338103</v>
      </c>
      <c r="S15" s="48">
        <f t="shared" si="4"/>
        <v>1.0302649550179199</v>
      </c>
      <c r="T15" s="47">
        <f t="shared" si="4"/>
        <v>572.55460588793903</v>
      </c>
      <c r="U15" s="48">
        <f t="shared" si="4"/>
        <v>0.24919660820134701</v>
      </c>
      <c r="V15" s="35">
        <f t="shared" si="5"/>
        <v>0.25154900853730278</v>
      </c>
      <c r="W15" s="35"/>
      <c r="X15" s="35">
        <f t="shared" si="6"/>
        <v>-2.3524003359557677E-3</v>
      </c>
      <c r="Y15" s="66">
        <f t="shared" si="7"/>
        <v>-9.3516581505703744E-3</v>
      </c>
    </row>
    <row r="16" spans="1:25" x14ac:dyDescent="0.6">
      <c r="B16" s="2">
        <v>623.52941176470495</v>
      </c>
      <c r="C16" s="1">
        <v>127.262443438914</v>
      </c>
      <c r="D16" s="2"/>
      <c r="E16" s="1"/>
      <c r="F16" s="2">
        <v>621.99527208785003</v>
      </c>
      <c r="G16" s="1">
        <v>-188.22784810126501</v>
      </c>
      <c r="H16" s="2">
        <v>622.90591275464703</v>
      </c>
      <c r="I16" s="1">
        <v>0.95807785778866394</v>
      </c>
      <c r="J16" s="2">
        <v>622.88698955365601</v>
      </c>
      <c r="K16" s="1">
        <v>0.291910272163036</v>
      </c>
      <c r="N16" s="47">
        <f t="shared" si="0"/>
        <v>623.52941176470495</v>
      </c>
      <c r="O16" s="48">
        <f t="shared" si="1"/>
        <v>12726.2443438914</v>
      </c>
      <c r="P16" s="47">
        <f t="shared" si="2"/>
        <v>621.99527208785003</v>
      </c>
      <c r="Q16" s="54">
        <f t="shared" si="3"/>
        <v>-1.8822784810126501E-4</v>
      </c>
      <c r="R16" s="47">
        <f t="shared" si="4"/>
        <v>622.90591275464703</v>
      </c>
      <c r="S16" s="48">
        <f t="shared" si="4"/>
        <v>0.95807785778866394</v>
      </c>
      <c r="T16" s="47">
        <f t="shared" si="4"/>
        <v>622.88698955365601</v>
      </c>
      <c r="U16" s="48">
        <f t="shared" si="4"/>
        <v>0.291910272163036</v>
      </c>
      <c r="V16" s="35">
        <f t="shared" si="5"/>
        <v>0.2931409347338273</v>
      </c>
      <c r="W16" s="35"/>
      <c r="X16" s="35">
        <f t="shared" si="6"/>
        <v>-1.2306625707912966E-3</v>
      </c>
      <c r="Y16" s="66">
        <f t="shared" si="7"/>
        <v>-4.1981941959376989E-3</v>
      </c>
    </row>
    <row r="17" spans="2:25" x14ac:dyDescent="0.6">
      <c r="B17" s="2">
        <v>673.31143960889005</v>
      </c>
      <c r="C17" s="1">
        <v>115.723981900452</v>
      </c>
      <c r="D17" s="2"/>
      <c r="E17" s="1"/>
      <c r="F17" s="2">
        <v>671.71054929954698</v>
      </c>
      <c r="G17" s="1">
        <v>-195.31645569620201</v>
      </c>
      <c r="H17" s="2">
        <v>672.81047679506105</v>
      </c>
      <c r="I17" s="1">
        <v>0.91609928759674497</v>
      </c>
      <c r="J17" s="2">
        <v>673.21937321937298</v>
      </c>
      <c r="K17" s="1">
        <v>0.32218317783088701</v>
      </c>
      <c r="N17" s="47">
        <f t="shared" si="0"/>
        <v>673.31143960889005</v>
      </c>
      <c r="O17" s="48">
        <f t="shared" si="1"/>
        <v>11572.3981900452</v>
      </c>
      <c r="P17" s="47">
        <f t="shared" si="2"/>
        <v>671.71054929954698</v>
      </c>
      <c r="Q17" s="54">
        <f t="shared" si="3"/>
        <v>-1.95316455696202E-4</v>
      </c>
      <c r="R17" s="47">
        <f t="shared" si="4"/>
        <v>672.81047679506105</v>
      </c>
      <c r="S17" s="48">
        <f t="shared" si="4"/>
        <v>0.91609928759674497</v>
      </c>
      <c r="T17" s="47">
        <f t="shared" si="4"/>
        <v>673.21937321937298</v>
      </c>
      <c r="U17" s="48">
        <f t="shared" si="4"/>
        <v>0.32218317783088701</v>
      </c>
      <c r="V17" s="35">
        <f t="shared" si="5"/>
        <v>0.32442558617783085</v>
      </c>
      <c r="W17" s="35"/>
      <c r="X17" s="35">
        <f t="shared" si="6"/>
        <v>-2.2424083469438361E-3</v>
      </c>
      <c r="Y17" s="66">
        <f t="shared" si="7"/>
        <v>-6.9119343309583803E-3</v>
      </c>
    </row>
    <row r="18" spans="2:25" x14ac:dyDescent="0.6">
      <c r="B18" s="2">
        <v>723.54947182079104</v>
      </c>
      <c r="C18" s="1">
        <v>103.846153846153</v>
      </c>
      <c r="D18" s="2"/>
      <c r="E18" s="1"/>
      <c r="F18" s="2">
        <v>722.33880265042501</v>
      </c>
      <c r="G18" s="1">
        <v>-201.07594936708799</v>
      </c>
      <c r="H18" s="2">
        <v>723.17458688947102</v>
      </c>
      <c r="I18" s="1">
        <v>0.87620117857532098</v>
      </c>
      <c r="J18" s="2">
        <v>723.07692307692298</v>
      </c>
      <c r="K18" s="1">
        <v>0.34593893322171299</v>
      </c>
      <c r="N18" s="47">
        <f t="shared" si="0"/>
        <v>723.54947182079104</v>
      </c>
      <c r="O18" s="48">
        <f t="shared" si="1"/>
        <v>10384.615384615299</v>
      </c>
      <c r="P18" s="47">
        <f t="shared" si="2"/>
        <v>722.33880265042501</v>
      </c>
      <c r="Q18" s="54">
        <f t="shared" si="3"/>
        <v>-2.0107594936708798E-4</v>
      </c>
      <c r="R18" s="47">
        <f t="shared" si="4"/>
        <v>723.17458688947102</v>
      </c>
      <c r="S18" s="48">
        <f t="shared" si="4"/>
        <v>0.87620117857532098</v>
      </c>
      <c r="T18" s="47">
        <f t="shared" si="4"/>
        <v>723.07692307692298</v>
      </c>
      <c r="U18" s="48">
        <f t="shared" si="4"/>
        <v>0.34593893322171299</v>
      </c>
      <c r="V18" s="35">
        <f t="shared" si="5"/>
        <v>0.34649050677748988</v>
      </c>
      <c r="W18" s="35"/>
      <c r="X18" s="35">
        <f t="shared" si="6"/>
        <v>-5.5157355577689637E-4</v>
      </c>
      <c r="Y18" s="66">
        <f t="shared" si="7"/>
        <v>-1.5918864874734373E-3</v>
      </c>
    </row>
    <row r="19" spans="2:25" x14ac:dyDescent="0.6">
      <c r="B19" s="2">
        <v>773.33666978252404</v>
      </c>
      <c r="C19" s="1">
        <v>94.004524886877803</v>
      </c>
      <c r="D19" s="2"/>
      <c r="E19" s="1"/>
      <c r="F19" s="2">
        <v>772.02613161296301</v>
      </c>
      <c r="G19" s="1">
        <v>-202.84810126582201</v>
      </c>
      <c r="H19" s="2">
        <v>773.07487608287204</v>
      </c>
      <c r="I19" s="1">
        <v>0.83838930176786297</v>
      </c>
      <c r="J19" s="2">
        <v>772.93447293447196</v>
      </c>
      <c r="K19" s="1">
        <v>0.356069096195478</v>
      </c>
      <c r="N19" s="47">
        <f t="shared" si="0"/>
        <v>773.33666978252404</v>
      </c>
      <c r="O19" s="48">
        <f t="shared" si="1"/>
        <v>9400.4524886877807</v>
      </c>
      <c r="P19" s="47">
        <f t="shared" si="2"/>
        <v>772.02613161296301</v>
      </c>
      <c r="Q19" s="54">
        <f t="shared" si="3"/>
        <v>-2.02848101265822E-4</v>
      </c>
      <c r="R19" s="47">
        <f t="shared" si="4"/>
        <v>773.07487608287204</v>
      </c>
      <c r="S19" s="48">
        <f t="shared" si="4"/>
        <v>0.83838930176786297</v>
      </c>
      <c r="T19" s="47">
        <f t="shared" si="4"/>
        <v>772.93447293447196</v>
      </c>
      <c r="U19" s="48">
        <f t="shared" si="4"/>
        <v>0.356069096195478</v>
      </c>
      <c r="V19" s="35">
        <f t="shared" si="5"/>
        <v>0.35660514272120319</v>
      </c>
      <c r="W19" s="35"/>
      <c r="X19" s="35">
        <f t="shared" si="6"/>
        <v>-5.3604652572519784E-4</v>
      </c>
      <c r="Y19" s="66">
        <f t="shared" si="7"/>
        <v>-1.5031934807072656E-3</v>
      </c>
    </row>
    <row r="20" spans="2:25" x14ac:dyDescent="0.6">
      <c r="B20" s="2">
        <v>823.592797405841</v>
      </c>
      <c r="C20" s="1">
        <v>88.065610859728494</v>
      </c>
      <c r="D20" s="2"/>
      <c r="E20" s="1"/>
      <c r="F20" s="2">
        <v>822.14083588555195</v>
      </c>
      <c r="G20" s="1">
        <v>-198.41772151898701</v>
      </c>
      <c r="H20" s="2">
        <v>822.96982171750506</v>
      </c>
      <c r="I20" s="1">
        <v>0.80578579169097897</v>
      </c>
      <c r="J20" s="2">
        <v>823.26685660018995</v>
      </c>
      <c r="K20" s="1">
        <v>0.35257422935147997</v>
      </c>
      <c r="N20" s="47">
        <f t="shared" si="0"/>
        <v>823.592797405841</v>
      </c>
      <c r="O20" s="48">
        <f t="shared" si="1"/>
        <v>8806.5610859728495</v>
      </c>
      <c r="P20" s="47">
        <f t="shared" si="2"/>
        <v>822.14083588555195</v>
      </c>
      <c r="Q20" s="54">
        <f t="shared" si="3"/>
        <v>-1.9841772151898699E-4</v>
      </c>
      <c r="R20" s="47">
        <f t="shared" si="4"/>
        <v>822.96982171750506</v>
      </c>
      <c r="S20" s="48">
        <f t="shared" si="4"/>
        <v>0.80578579169097897</v>
      </c>
      <c r="T20" s="47">
        <f t="shared" si="4"/>
        <v>823.26685660018995</v>
      </c>
      <c r="U20" s="48">
        <f t="shared" si="4"/>
        <v>0.35257422935147997</v>
      </c>
      <c r="V20" s="35">
        <f t="shared" si="5"/>
        <v>0.35423241079659734</v>
      </c>
      <c r="W20" s="35"/>
      <c r="X20" s="35">
        <f t="shared" si="6"/>
        <v>-1.6581814451173682E-3</v>
      </c>
      <c r="Y20" s="66">
        <f t="shared" si="7"/>
        <v>-4.6810551337989059E-3</v>
      </c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X55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71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/>
      <c r="C9" s="1"/>
      <c r="D9" s="2">
        <v>323.17880794701898</v>
      </c>
      <c r="E9" s="1">
        <v>12.329428643915</v>
      </c>
      <c r="F9" s="2">
        <v>322.68976897689703</v>
      </c>
      <c r="G9" s="1">
        <v>143.32138570999899</v>
      </c>
      <c r="H9" s="2">
        <v>300.33388509986298</v>
      </c>
      <c r="I9" s="1">
        <v>1.6219598798527299</v>
      </c>
      <c r="J9" s="2">
        <v>322.95001237973099</v>
      </c>
      <c r="K9" s="1">
        <v>0.33753086938606502</v>
      </c>
      <c r="N9" s="47">
        <f>D9</f>
        <v>323.17880794701898</v>
      </c>
      <c r="O9" s="48">
        <f>1/(E9*0.000001)</f>
        <v>81106.759192246478</v>
      </c>
      <c r="P9" s="47">
        <f>F9</f>
        <v>322.68976897689703</v>
      </c>
      <c r="Q9" s="54">
        <f>G9*0.000001</f>
        <v>1.4332138570999898E-4</v>
      </c>
      <c r="R9" s="47">
        <f>H9</f>
        <v>300.33388509986298</v>
      </c>
      <c r="S9" s="48">
        <f>I9</f>
        <v>1.6219598798527299</v>
      </c>
      <c r="T9" s="47">
        <f>J9</f>
        <v>322.95001237973099</v>
      </c>
      <c r="U9" s="48">
        <f>K9</f>
        <v>0.33753086938606502</v>
      </c>
      <c r="V9" s="35">
        <f>((O9*(Q9)^2)/S10)*T9</f>
        <v>0.33918214736763036</v>
      </c>
      <c r="W9" s="35"/>
      <c r="X9" s="35">
        <f>U9-V9</f>
        <v>-1.6512779815653356E-3</v>
      </c>
    </row>
    <row r="10" spans="1:24" x14ac:dyDescent="0.6">
      <c r="B10" s="2"/>
      <c r="C10" s="1"/>
      <c r="D10" s="2">
        <v>373.26158940397301</v>
      </c>
      <c r="E10" s="1">
        <v>13.972766322272401</v>
      </c>
      <c r="F10" s="2">
        <v>373.019801980198</v>
      </c>
      <c r="G10" s="1">
        <v>164.939172488677</v>
      </c>
      <c r="H10" s="2">
        <v>323.380946204689</v>
      </c>
      <c r="I10" s="1">
        <v>1.5862855411057499</v>
      </c>
      <c r="J10" s="2">
        <v>373.26836791283199</v>
      </c>
      <c r="K10" s="1">
        <v>0.47920798954072502</v>
      </c>
      <c r="N10" s="47">
        <f t="shared" ref="N10:N17" si="0">D10</f>
        <v>373.26158940397301</v>
      </c>
      <c r="O10" s="48">
        <f t="shared" ref="O10:O17" si="1">1/(E10*0.000001)</f>
        <v>71567.789579792341</v>
      </c>
      <c r="P10" s="47">
        <f t="shared" ref="P10:P17" si="2">F10</f>
        <v>373.019801980198</v>
      </c>
      <c r="Q10" s="54">
        <f t="shared" ref="Q10:Q17" si="3">G10*0.000001</f>
        <v>1.64939172488677E-4</v>
      </c>
      <c r="R10" s="47">
        <f t="shared" ref="R10:U18" si="4">H10</f>
        <v>323.380946204689</v>
      </c>
      <c r="S10" s="48">
        <f t="shared" si="4"/>
        <v>1.5862855411057499</v>
      </c>
      <c r="T10" s="47">
        <f t="shared" si="4"/>
        <v>373.26836791283199</v>
      </c>
      <c r="U10" s="48">
        <f t="shared" si="4"/>
        <v>0.47920798954072502</v>
      </c>
      <c r="V10" s="35">
        <f t="shared" ref="V10:V17" si="5">((O10*(Q10)^2)/S11)*T10</f>
        <v>0.47970252199925029</v>
      </c>
      <c r="W10" s="35"/>
      <c r="X10" s="35">
        <f t="shared" ref="X10:X17" si="6">U10-V10</f>
        <v>-4.9453245852526528E-4</v>
      </c>
    </row>
    <row r="11" spans="1:24" x14ac:dyDescent="0.6">
      <c r="B11" s="2"/>
      <c r="C11" s="1"/>
      <c r="D11" s="2">
        <v>422.93046357615799</v>
      </c>
      <c r="E11" s="1">
        <v>16.514342953624801</v>
      </c>
      <c r="F11" s="2">
        <v>422.93729372937202</v>
      </c>
      <c r="G11" s="1">
        <v>190.07449852127999</v>
      </c>
      <c r="H11" s="2">
        <v>373.317957496426</v>
      </c>
      <c r="I11" s="1">
        <v>1.51500620897868</v>
      </c>
      <c r="J11" s="2">
        <v>422.73521718434603</v>
      </c>
      <c r="K11" s="1">
        <v>0.649173024793267</v>
      </c>
      <c r="N11" s="47">
        <f t="shared" si="0"/>
        <v>422.93046357615799</v>
      </c>
      <c r="O11" s="48">
        <f t="shared" si="1"/>
        <v>60553.423336803477</v>
      </c>
      <c r="P11" s="47">
        <f t="shared" si="2"/>
        <v>422.93729372937202</v>
      </c>
      <c r="Q11" s="54">
        <f t="shared" si="3"/>
        <v>1.9007449852127999E-4</v>
      </c>
      <c r="R11" s="47">
        <f t="shared" si="4"/>
        <v>373.317957496426</v>
      </c>
      <c r="S11" s="48">
        <f t="shared" si="4"/>
        <v>1.51500620897868</v>
      </c>
      <c r="T11" s="47">
        <f t="shared" si="4"/>
        <v>422.73521718434603</v>
      </c>
      <c r="U11" s="48">
        <f t="shared" si="4"/>
        <v>0.649173024793267</v>
      </c>
      <c r="V11" s="35">
        <f t="shared" si="5"/>
        <v>0.64868263250969183</v>
      </c>
      <c r="W11" s="35"/>
      <c r="X11" s="35">
        <f t="shared" si="6"/>
        <v>4.9039228357516951E-4</v>
      </c>
    </row>
    <row r="12" spans="1:24" x14ac:dyDescent="0.6">
      <c r="B12" s="2"/>
      <c r="C12" s="1"/>
      <c r="D12" s="2">
        <v>473.42715231787997</v>
      </c>
      <c r="E12" s="1">
        <v>20.3770110316953</v>
      </c>
      <c r="F12" s="2">
        <v>472.854785478547</v>
      </c>
      <c r="G12" s="1">
        <v>220.89164273570199</v>
      </c>
      <c r="H12" s="2">
        <v>423.24983209432003</v>
      </c>
      <c r="I12" s="1">
        <v>1.4256816713774401</v>
      </c>
      <c r="J12" s="2">
        <v>473.020681917643</v>
      </c>
      <c r="K12" s="1">
        <v>0.86919603008046298</v>
      </c>
      <c r="N12" s="47">
        <f t="shared" si="0"/>
        <v>473.42715231787997</v>
      </c>
      <c r="O12" s="48">
        <f t="shared" si="1"/>
        <v>49074.910861291479</v>
      </c>
      <c r="P12" s="47">
        <f t="shared" si="2"/>
        <v>472.854785478547</v>
      </c>
      <c r="Q12" s="54">
        <f t="shared" si="3"/>
        <v>2.2089164273570198E-4</v>
      </c>
      <c r="R12" s="47">
        <f t="shared" si="4"/>
        <v>423.24983209432003</v>
      </c>
      <c r="S12" s="48">
        <f t="shared" si="4"/>
        <v>1.4256816713774401</v>
      </c>
      <c r="T12" s="47">
        <f t="shared" si="4"/>
        <v>473.020681917643</v>
      </c>
      <c r="U12" s="48">
        <f t="shared" si="4"/>
        <v>0.86919603008046298</v>
      </c>
      <c r="V12" s="35">
        <f t="shared" si="5"/>
        <v>0.87110066401746156</v>
      </c>
      <c r="W12" s="35"/>
      <c r="X12" s="35">
        <f t="shared" si="6"/>
        <v>-1.9046339369985787E-3</v>
      </c>
    </row>
    <row r="13" spans="1:24" x14ac:dyDescent="0.6">
      <c r="B13" s="2"/>
      <c r="C13" s="1"/>
      <c r="D13" s="2">
        <v>523.09602649006604</v>
      </c>
      <c r="E13" s="1">
        <v>22.284505760801999</v>
      </c>
      <c r="F13" s="2">
        <v>523.18481848184797</v>
      </c>
      <c r="G13" s="1">
        <v>240.61549012044</v>
      </c>
      <c r="H13" s="2">
        <v>472.74444562873703</v>
      </c>
      <c r="I13" s="1">
        <v>1.3002590177870801</v>
      </c>
      <c r="J13" s="2">
        <v>522.83151413710505</v>
      </c>
      <c r="K13" s="1">
        <v>1.2197936833218901</v>
      </c>
      <c r="N13" s="47">
        <f t="shared" si="0"/>
        <v>523.09602649006604</v>
      </c>
      <c r="O13" s="48">
        <f t="shared" si="1"/>
        <v>44874.228342051909</v>
      </c>
      <c r="P13" s="47">
        <f t="shared" si="2"/>
        <v>523.18481848184797</v>
      </c>
      <c r="Q13" s="54">
        <f t="shared" si="3"/>
        <v>2.4061549012043999E-4</v>
      </c>
      <c r="R13" s="47">
        <f t="shared" si="4"/>
        <v>472.74444562873703</v>
      </c>
      <c r="S13" s="48">
        <f t="shared" si="4"/>
        <v>1.3002590177870801</v>
      </c>
      <c r="T13" s="47">
        <f t="shared" si="4"/>
        <v>522.83151413710505</v>
      </c>
      <c r="U13" s="48">
        <f t="shared" si="4"/>
        <v>1.2197936833218901</v>
      </c>
      <c r="V13" s="35">
        <f t="shared" si="5"/>
        <v>1.2120213841801843</v>
      </c>
      <c r="W13" s="35"/>
      <c r="X13" s="35">
        <f t="shared" si="6"/>
        <v>7.7722991417057408E-3</v>
      </c>
    </row>
    <row r="14" spans="1:24" x14ac:dyDescent="0.6">
      <c r="B14" s="2"/>
      <c r="C14" s="1"/>
      <c r="D14" s="2">
        <v>573.17880794701898</v>
      </c>
      <c r="E14" s="1">
        <v>24.931806451048399</v>
      </c>
      <c r="F14" s="2">
        <v>573.10231023102301</v>
      </c>
      <c r="G14" s="1">
        <v>276.84388974611699</v>
      </c>
      <c r="H14" s="2">
        <v>523.077624433197</v>
      </c>
      <c r="I14" s="1">
        <v>1.1207161578557301</v>
      </c>
      <c r="J14" s="2">
        <v>572.51261042400802</v>
      </c>
      <c r="K14" s="1">
        <v>1.87942232791944</v>
      </c>
      <c r="N14" s="47">
        <f t="shared" si="0"/>
        <v>573.17880794701898</v>
      </c>
      <c r="O14" s="48">
        <f t="shared" si="1"/>
        <v>40109.408115429578</v>
      </c>
      <c r="P14" s="47">
        <f t="shared" si="2"/>
        <v>573.10231023102301</v>
      </c>
      <c r="Q14" s="54">
        <f t="shared" si="3"/>
        <v>2.7684388974611699E-4</v>
      </c>
      <c r="R14" s="47">
        <f t="shared" si="4"/>
        <v>523.077624433197</v>
      </c>
      <c r="S14" s="48">
        <f t="shared" si="4"/>
        <v>1.1207161578557301</v>
      </c>
      <c r="T14" s="47">
        <f t="shared" si="4"/>
        <v>572.51261042400802</v>
      </c>
      <c r="U14" s="48">
        <f t="shared" si="4"/>
        <v>1.87942232791944</v>
      </c>
      <c r="V14" s="35">
        <f t="shared" si="5"/>
        <v>1.8699569063880785</v>
      </c>
      <c r="W14" s="35"/>
      <c r="X14" s="35">
        <f t="shared" si="6"/>
        <v>9.4654215313614287E-3</v>
      </c>
    </row>
    <row r="15" spans="1:24" x14ac:dyDescent="0.6">
      <c r="B15" s="2"/>
      <c r="C15" s="1"/>
      <c r="D15" s="2">
        <v>623.26158940397295</v>
      </c>
      <c r="E15" s="1">
        <v>24.144496837464001</v>
      </c>
      <c r="F15" s="2">
        <v>623.01980198019805</v>
      </c>
      <c r="G15" s="1">
        <v>264.64155344105802</v>
      </c>
      <c r="H15" s="2">
        <v>573.410803237658</v>
      </c>
      <c r="I15" s="1">
        <v>0.94117329792438797</v>
      </c>
      <c r="J15" s="2">
        <v>622.56464184203105</v>
      </c>
      <c r="K15" s="1">
        <v>1.6554834901889399</v>
      </c>
      <c r="N15" s="47">
        <f t="shared" si="0"/>
        <v>623.26158940397295</v>
      </c>
      <c r="O15" s="48">
        <f t="shared" si="1"/>
        <v>41417.305431204601</v>
      </c>
      <c r="P15" s="47">
        <f t="shared" si="2"/>
        <v>623.01980198019805</v>
      </c>
      <c r="Q15" s="54">
        <f t="shared" si="3"/>
        <v>2.6464155344105799E-4</v>
      </c>
      <c r="R15" s="47">
        <f t="shared" si="4"/>
        <v>573.410803237658</v>
      </c>
      <c r="S15" s="48">
        <f t="shared" si="4"/>
        <v>0.94117329792438797</v>
      </c>
      <c r="T15" s="47">
        <f t="shared" si="4"/>
        <v>622.56464184203105</v>
      </c>
      <c r="U15" s="48">
        <f t="shared" si="4"/>
        <v>1.6554834901889399</v>
      </c>
      <c r="V15" s="35">
        <f t="shared" si="5"/>
        <v>1.6350344086340713</v>
      </c>
      <c r="W15" s="35"/>
      <c r="X15" s="35">
        <f t="shared" si="6"/>
        <v>2.0449081554868576E-2</v>
      </c>
    </row>
    <row r="16" spans="1:24" x14ac:dyDescent="0.6">
      <c r="B16" s="2"/>
      <c r="C16" s="1"/>
      <c r="D16" s="2">
        <v>672.93046357615799</v>
      </c>
      <c r="E16" s="1">
        <v>22.194659994576</v>
      </c>
      <c r="F16" s="2">
        <v>672.93729372937298</v>
      </c>
      <c r="G16" s="1">
        <v>250.27471497149699</v>
      </c>
      <c r="H16" s="2">
        <v>622.98760387358004</v>
      </c>
      <c r="I16" s="1">
        <v>1.1044739319208201</v>
      </c>
      <c r="J16" s="2">
        <v>672.58469609357803</v>
      </c>
      <c r="K16" s="1">
        <v>1.5077142630039699</v>
      </c>
      <c r="N16" s="47">
        <f t="shared" si="0"/>
        <v>672.93046357615799</v>
      </c>
      <c r="O16" s="48">
        <f t="shared" si="1"/>
        <v>45055.882822461943</v>
      </c>
      <c r="P16" s="47">
        <f t="shared" si="2"/>
        <v>672.93729372937298</v>
      </c>
      <c r="Q16" s="54">
        <f t="shared" si="3"/>
        <v>2.5027471497149697E-4</v>
      </c>
      <c r="R16" s="47">
        <f t="shared" si="4"/>
        <v>622.98760387358004</v>
      </c>
      <c r="S16" s="48">
        <f t="shared" si="4"/>
        <v>1.1044739319208201</v>
      </c>
      <c r="T16" s="47">
        <f t="shared" si="4"/>
        <v>672.58469609357803</v>
      </c>
      <c r="U16" s="48">
        <f t="shared" si="4"/>
        <v>1.5077142630039699</v>
      </c>
      <c r="V16" s="35">
        <f t="shared" si="5"/>
        <v>1.5079685181063813</v>
      </c>
      <c r="W16" s="35"/>
      <c r="X16" s="35">
        <f t="shared" si="6"/>
        <v>-2.5425510241139371E-4</v>
      </c>
    </row>
    <row r="17" spans="2:24" x14ac:dyDescent="0.6">
      <c r="B17" s="2"/>
      <c r="C17" s="1"/>
      <c r="D17" s="2">
        <v>723.01324503311196</v>
      </c>
      <c r="E17" s="1">
        <v>21.1959897469096</v>
      </c>
      <c r="F17" s="2">
        <v>722.854785478547</v>
      </c>
      <c r="G17" s="1">
        <v>239.695755289814</v>
      </c>
      <c r="H17" s="2">
        <v>672.56183616258102</v>
      </c>
      <c r="I17" s="1">
        <v>1.25875196318017</v>
      </c>
      <c r="J17" s="2">
        <v>722.55906867873</v>
      </c>
      <c r="K17" s="1">
        <v>1.46875876516973</v>
      </c>
      <c r="N17" s="47">
        <f t="shared" si="0"/>
        <v>723.01324503311196</v>
      </c>
      <c r="O17" s="48">
        <f t="shared" si="1"/>
        <v>47178.735786367382</v>
      </c>
      <c r="P17" s="47">
        <f t="shared" si="2"/>
        <v>722.854785478547</v>
      </c>
      <c r="Q17" s="54">
        <f t="shared" si="3"/>
        <v>2.3969575528981398E-4</v>
      </c>
      <c r="R17" s="47">
        <f t="shared" si="4"/>
        <v>672.56183616258102</v>
      </c>
      <c r="S17" s="48">
        <f t="shared" si="4"/>
        <v>1.25875196318017</v>
      </c>
      <c r="T17" s="47">
        <f t="shared" si="4"/>
        <v>722.55906867873</v>
      </c>
      <c r="U17" s="48">
        <f t="shared" si="4"/>
        <v>1.46875876516973</v>
      </c>
      <c r="V17" s="35">
        <f t="shared" si="5"/>
        <v>1.460689535718245</v>
      </c>
      <c r="W17" s="35"/>
      <c r="X17" s="35">
        <f t="shared" si="6"/>
        <v>8.0692294514850271E-3</v>
      </c>
    </row>
    <row r="18" spans="2:24" x14ac:dyDescent="0.6">
      <c r="B18" s="38"/>
      <c r="C18" s="25"/>
      <c r="D18" s="25"/>
      <c r="E18" s="25"/>
      <c r="F18" s="25"/>
      <c r="G18" s="63"/>
      <c r="H18" s="2">
        <v>722.54250935199298</v>
      </c>
      <c r="I18" s="1">
        <v>1.3408568775835901</v>
      </c>
      <c r="J18" s="38"/>
      <c r="K18" s="63"/>
      <c r="N18" s="55"/>
      <c r="O18" s="55"/>
      <c r="P18" s="55"/>
      <c r="Q18" s="64"/>
      <c r="R18" s="47">
        <f t="shared" si="4"/>
        <v>722.54250935199298</v>
      </c>
      <c r="S18" s="48">
        <f t="shared" si="4"/>
        <v>1.3408568775835901</v>
      </c>
      <c r="T18" s="61"/>
      <c r="U18" s="55"/>
      <c r="V18" s="35"/>
      <c r="W18" s="35"/>
      <c r="X18" s="35"/>
    </row>
    <row r="19" spans="2:24" x14ac:dyDescent="0.6">
      <c r="V19"/>
    </row>
    <row r="20" spans="2:24" x14ac:dyDescent="0.6">
      <c r="V20"/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Y56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305.53077957444498</v>
      </c>
      <c r="C9" s="1">
        <v>648.60016524957496</v>
      </c>
      <c r="D9" s="2"/>
      <c r="E9" s="1"/>
      <c r="F9" s="2">
        <v>306.119464124991</v>
      </c>
      <c r="G9" s="1">
        <v>-119.77697837575801</v>
      </c>
      <c r="H9" s="2">
        <v>303.82293940854498</v>
      </c>
      <c r="I9" s="1">
        <v>1.4482690181178901</v>
      </c>
      <c r="J9" s="2">
        <v>303.75915956333102</v>
      </c>
      <c r="K9" s="1">
        <v>0.195962314939434</v>
      </c>
      <c r="N9" s="47">
        <f>B9</f>
        <v>305.53077957444498</v>
      </c>
      <c r="O9" s="48">
        <f>C9*100</f>
        <v>64860.016524957493</v>
      </c>
      <c r="P9" s="47">
        <f>F9</f>
        <v>306.119464124991</v>
      </c>
      <c r="Q9" s="54">
        <f>G9*0.000001</f>
        <v>-1.19776978375758E-4</v>
      </c>
      <c r="R9" s="47">
        <f>H9</f>
        <v>303.82293940854498</v>
      </c>
      <c r="S9" s="48">
        <f>I9</f>
        <v>1.4482690181178901</v>
      </c>
      <c r="T9" s="47">
        <f>J9</f>
        <v>303.75915956333102</v>
      </c>
      <c r="U9" s="48">
        <f>K9</f>
        <v>0.195962314939434</v>
      </c>
      <c r="V9" s="35">
        <f>((O9*(Q9)^2)/S9)*T9</f>
        <v>0.19516588403037705</v>
      </c>
      <c r="W9" s="35"/>
      <c r="X9" s="35">
        <f>U9-V9</f>
        <v>7.9643090905695546E-4</v>
      </c>
      <c r="Y9" s="66">
        <f>U9/V9-1</f>
        <v>4.0807895960597307E-3</v>
      </c>
    </row>
    <row r="10" spans="1:25" x14ac:dyDescent="0.6">
      <c r="B10" s="2">
        <v>322.43262986893399</v>
      </c>
      <c r="C10" s="1">
        <v>589.43728248398702</v>
      </c>
      <c r="D10" s="2"/>
      <c r="E10" s="1"/>
      <c r="F10" s="2">
        <v>322.75651381228198</v>
      </c>
      <c r="G10" s="1">
        <v>-134.91856292261801</v>
      </c>
      <c r="H10" s="2">
        <v>322.79888145396802</v>
      </c>
      <c r="I10" s="1">
        <v>1.3879469222263101</v>
      </c>
      <c r="J10" s="2">
        <v>322.75559543392598</v>
      </c>
      <c r="K10" s="1">
        <v>0.24764468371466999</v>
      </c>
      <c r="N10" s="47">
        <f t="shared" ref="N10:N19" si="0">B10</f>
        <v>322.43262986893399</v>
      </c>
      <c r="O10" s="48">
        <f t="shared" ref="O10:O19" si="1">C10*100</f>
        <v>58943.7282483987</v>
      </c>
      <c r="P10" s="47">
        <f t="shared" ref="P10:P19" si="2">F10</f>
        <v>322.75651381228198</v>
      </c>
      <c r="Q10" s="54">
        <f t="shared" ref="Q10:Q19" si="3">G10*0.000001</f>
        <v>-1.3491856292261801E-4</v>
      </c>
      <c r="R10" s="47">
        <f t="shared" ref="R10:U19" si="4">H10</f>
        <v>322.79888145396802</v>
      </c>
      <c r="S10" s="48">
        <f t="shared" si="4"/>
        <v>1.3879469222263101</v>
      </c>
      <c r="T10" s="47">
        <f t="shared" si="4"/>
        <v>322.75559543392598</v>
      </c>
      <c r="U10" s="48">
        <f t="shared" si="4"/>
        <v>0.24764468371466999</v>
      </c>
      <c r="V10" s="35">
        <f t="shared" ref="V10:V19" si="5">((O10*(Q10)^2)/S10)*T10</f>
        <v>0.24950654202138847</v>
      </c>
      <c r="W10" s="35"/>
      <c r="X10" s="35">
        <f t="shared" ref="X10:X19" si="6">U10-V10</f>
        <v>-1.861858306718478E-3</v>
      </c>
      <c r="Y10" s="66">
        <f t="shared" ref="Y10:Y19" si="7">U10/V10-1</f>
        <v>-7.4621622809347699E-3</v>
      </c>
    </row>
    <row r="11" spans="1:25" x14ac:dyDescent="0.6">
      <c r="B11" s="2">
        <v>374.05677398070299</v>
      </c>
      <c r="C11" s="1">
        <v>539.07592790876799</v>
      </c>
      <c r="D11" s="2"/>
      <c r="E11" s="1"/>
      <c r="F11" s="2">
        <v>374.13976137176599</v>
      </c>
      <c r="G11" s="1">
        <v>-153.87410283630601</v>
      </c>
      <c r="H11" s="2">
        <v>369.72518358898702</v>
      </c>
      <c r="I11" s="1">
        <v>1.3213090816297499</v>
      </c>
      <c r="J11" s="2">
        <v>370.47567419370898</v>
      </c>
      <c r="K11" s="1">
        <v>0.368236877523553</v>
      </c>
      <c r="N11" s="47">
        <f t="shared" si="0"/>
        <v>374.05677398070299</v>
      </c>
      <c r="O11" s="48">
        <f t="shared" si="1"/>
        <v>53907.592790876799</v>
      </c>
      <c r="P11" s="47">
        <f t="shared" si="2"/>
        <v>374.13976137176599</v>
      </c>
      <c r="Q11" s="54">
        <f t="shared" si="3"/>
        <v>-1.5387410283630601E-4</v>
      </c>
      <c r="R11" s="47">
        <f t="shared" si="4"/>
        <v>369.72518358898702</v>
      </c>
      <c r="S11" s="48">
        <f t="shared" si="4"/>
        <v>1.3213090816297499</v>
      </c>
      <c r="T11" s="47">
        <f t="shared" si="4"/>
        <v>370.47567419370898</v>
      </c>
      <c r="U11" s="48">
        <f t="shared" si="4"/>
        <v>0.368236877523553</v>
      </c>
      <c r="V11" s="35">
        <f t="shared" si="5"/>
        <v>0.35787905652396579</v>
      </c>
      <c r="W11" s="35"/>
      <c r="X11" s="35">
        <f t="shared" si="6"/>
        <v>1.0357820999587208E-2</v>
      </c>
      <c r="Y11" s="66">
        <f t="shared" si="7"/>
        <v>2.8942238476292514E-2</v>
      </c>
    </row>
    <row r="12" spans="1:25" x14ac:dyDescent="0.6">
      <c r="B12" s="2">
        <v>424.73117487735101</v>
      </c>
      <c r="C12" s="1">
        <v>560.73952867050696</v>
      </c>
      <c r="D12" s="2"/>
      <c r="E12" s="1"/>
      <c r="F12" s="2">
        <v>424.580554337541</v>
      </c>
      <c r="G12" s="1">
        <v>-177.87077958043801</v>
      </c>
      <c r="H12" s="2">
        <v>421.42019195327299</v>
      </c>
      <c r="I12" s="1">
        <v>1.1874025348039301</v>
      </c>
      <c r="J12" s="2">
        <v>421.93933502816401</v>
      </c>
      <c r="K12" s="1">
        <v>0.62664872139973005</v>
      </c>
      <c r="N12" s="47">
        <f t="shared" si="0"/>
        <v>424.73117487735101</v>
      </c>
      <c r="O12" s="48">
        <f t="shared" si="1"/>
        <v>56073.952867050699</v>
      </c>
      <c r="P12" s="47">
        <f t="shared" si="2"/>
        <v>424.580554337541</v>
      </c>
      <c r="Q12" s="54">
        <f t="shared" si="3"/>
        <v>-1.7787077958043799E-4</v>
      </c>
      <c r="R12" s="47">
        <f t="shared" si="4"/>
        <v>421.42019195327299</v>
      </c>
      <c r="S12" s="48">
        <f t="shared" si="4"/>
        <v>1.1874025348039301</v>
      </c>
      <c r="T12" s="47">
        <f t="shared" si="4"/>
        <v>421.93933502816401</v>
      </c>
      <c r="U12" s="48">
        <f t="shared" si="4"/>
        <v>0.62664872139973005</v>
      </c>
      <c r="V12" s="35">
        <f t="shared" si="5"/>
        <v>0.63040903915617807</v>
      </c>
      <c r="W12" s="35"/>
      <c r="X12" s="35">
        <f t="shared" si="6"/>
        <v>-3.7603177564480283E-3</v>
      </c>
      <c r="Y12" s="66">
        <f t="shared" si="7"/>
        <v>-5.9648855312756099E-3</v>
      </c>
    </row>
    <row r="13" spans="1:25" x14ac:dyDescent="0.6">
      <c r="B13" s="2">
        <v>474.477041060543</v>
      </c>
      <c r="C13" s="1">
        <v>518.83506413362602</v>
      </c>
      <c r="D13" s="2"/>
      <c r="E13" s="1"/>
      <c r="F13" s="2">
        <v>474.10615379289601</v>
      </c>
      <c r="G13" s="1">
        <v>-198.08508919710999</v>
      </c>
      <c r="H13" s="2">
        <v>472.62876038447303</v>
      </c>
      <c r="I13" s="1">
        <v>1.0804247356034999</v>
      </c>
      <c r="J13" s="2">
        <v>472.94003289965599</v>
      </c>
      <c r="K13" s="1">
        <v>0.88506056527590804</v>
      </c>
      <c r="N13" s="47">
        <f t="shared" si="0"/>
        <v>474.477041060543</v>
      </c>
      <c r="O13" s="48">
        <f t="shared" si="1"/>
        <v>51883.5064133626</v>
      </c>
      <c r="P13" s="47">
        <f t="shared" si="2"/>
        <v>474.10615379289601</v>
      </c>
      <c r="Q13" s="54">
        <f t="shared" si="3"/>
        <v>-1.9808508919710998E-4</v>
      </c>
      <c r="R13" s="47">
        <f t="shared" si="4"/>
        <v>472.62876038447303</v>
      </c>
      <c r="S13" s="48">
        <f t="shared" si="4"/>
        <v>1.0804247356034999</v>
      </c>
      <c r="T13" s="47">
        <f t="shared" si="4"/>
        <v>472.94003289965599</v>
      </c>
      <c r="U13" s="48">
        <f t="shared" si="4"/>
        <v>0.88506056527590804</v>
      </c>
      <c r="V13" s="35">
        <f t="shared" si="5"/>
        <v>0.89113694377933261</v>
      </c>
      <c r="W13" s="35"/>
      <c r="X13" s="35">
        <f t="shared" si="6"/>
        <v>-6.0763785034245732E-3</v>
      </c>
      <c r="Y13" s="66">
        <f t="shared" si="7"/>
        <v>-6.8186809511616708E-3</v>
      </c>
    </row>
    <row r="14" spans="1:25" x14ac:dyDescent="0.6">
      <c r="B14" s="2">
        <v>523.76095956687504</v>
      </c>
      <c r="C14" s="1">
        <v>430.31608031541799</v>
      </c>
      <c r="D14" s="2"/>
      <c r="E14" s="1"/>
      <c r="F14" s="2">
        <v>523.62006992684201</v>
      </c>
      <c r="G14" s="1">
        <v>-222.08090051002699</v>
      </c>
      <c r="H14" s="2">
        <v>523.35726842269401</v>
      </c>
      <c r="I14" s="1">
        <v>0.98690776602682195</v>
      </c>
      <c r="J14" s="2">
        <v>523.46779821544203</v>
      </c>
      <c r="K14" s="1">
        <v>1.1090174966352599</v>
      </c>
      <c r="N14" s="47">
        <f t="shared" si="0"/>
        <v>523.76095956687504</v>
      </c>
      <c r="O14" s="48">
        <f t="shared" si="1"/>
        <v>43031.6080315418</v>
      </c>
      <c r="P14" s="47">
        <f t="shared" si="2"/>
        <v>523.62006992684201</v>
      </c>
      <c r="Q14" s="54">
        <f t="shared" si="3"/>
        <v>-2.2208090051002699E-4</v>
      </c>
      <c r="R14" s="47">
        <f t="shared" si="4"/>
        <v>523.35726842269401</v>
      </c>
      <c r="S14" s="48">
        <f t="shared" si="4"/>
        <v>0.98690776602682195</v>
      </c>
      <c r="T14" s="47">
        <f t="shared" si="4"/>
        <v>523.46779821544203</v>
      </c>
      <c r="U14" s="48">
        <f t="shared" si="4"/>
        <v>1.1090174966352599</v>
      </c>
      <c r="V14" s="35">
        <f t="shared" si="5"/>
        <v>1.1257019000678943</v>
      </c>
      <c r="W14" s="35"/>
      <c r="X14" s="35">
        <f t="shared" si="6"/>
        <v>-1.6684403432634332E-2</v>
      </c>
      <c r="Y14" s="66">
        <f t="shared" si="7"/>
        <v>-1.4821333633378453E-2</v>
      </c>
    </row>
    <row r="15" spans="1:25" x14ac:dyDescent="0.6">
      <c r="B15" s="2">
        <v>573.51477893819003</v>
      </c>
      <c r="C15" s="1">
        <v>337.56423304019501</v>
      </c>
      <c r="D15" s="2"/>
      <c r="E15" s="1"/>
      <c r="F15" s="2">
        <v>573.14696752902</v>
      </c>
      <c r="G15" s="1">
        <v>-241.87504327156</v>
      </c>
      <c r="H15" s="2">
        <v>573.58657744761695</v>
      </c>
      <c r="I15" s="1">
        <v>0.94725538007882204</v>
      </c>
      <c r="J15" s="2">
        <v>573.50269179003999</v>
      </c>
      <c r="K15" s="1">
        <v>1.22960969044414</v>
      </c>
      <c r="N15" s="47">
        <f t="shared" si="0"/>
        <v>573.51477893819003</v>
      </c>
      <c r="O15" s="48">
        <f t="shared" si="1"/>
        <v>33756.423304019503</v>
      </c>
      <c r="P15" s="47">
        <f t="shared" si="2"/>
        <v>573.14696752902</v>
      </c>
      <c r="Q15" s="54">
        <f t="shared" si="3"/>
        <v>-2.4187504327155998E-4</v>
      </c>
      <c r="R15" s="47">
        <f t="shared" si="4"/>
        <v>573.58657744761695</v>
      </c>
      <c r="S15" s="48">
        <f t="shared" si="4"/>
        <v>0.94725538007882204</v>
      </c>
      <c r="T15" s="47">
        <f t="shared" si="4"/>
        <v>573.50269179003999</v>
      </c>
      <c r="U15" s="48">
        <f t="shared" si="4"/>
        <v>1.22960969044414</v>
      </c>
      <c r="V15" s="35">
        <f t="shared" si="5"/>
        <v>1.1956578635599637</v>
      </c>
      <c r="W15" s="35"/>
      <c r="X15" s="35">
        <f t="shared" si="6"/>
        <v>3.3951826884176306E-2</v>
      </c>
      <c r="Y15" s="66">
        <f t="shared" si="7"/>
        <v>2.8395938268735099E-2</v>
      </c>
    </row>
    <row r="16" spans="1:25" x14ac:dyDescent="0.6">
      <c r="B16" s="2">
        <v>622.80068574155302</v>
      </c>
      <c r="C16" s="1">
        <v>236.33340353740201</v>
      </c>
      <c r="D16" s="2"/>
      <c r="E16" s="1"/>
      <c r="F16" s="2">
        <v>621.22513327640695</v>
      </c>
      <c r="G16" s="1">
        <v>-280.57539636749601</v>
      </c>
      <c r="H16" s="2">
        <v>623.82864555275103</v>
      </c>
      <c r="I16" s="1">
        <v>0.88066715812753404</v>
      </c>
      <c r="J16" s="2">
        <v>623.52761577189494</v>
      </c>
      <c r="K16" s="1">
        <v>1.3157469717362</v>
      </c>
      <c r="N16" s="47">
        <f t="shared" si="0"/>
        <v>622.80068574155302</v>
      </c>
      <c r="O16" s="48">
        <f t="shared" si="1"/>
        <v>23633.340353740201</v>
      </c>
      <c r="P16" s="47">
        <f t="shared" si="2"/>
        <v>621.22513327640695</v>
      </c>
      <c r="Q16" s="54">
        <f t="shared" si="3"/>
        <v>-2.8057539636749598E-4</v>
      </c>
      <c r="R16" s="47">
        <f t="shared" si="4"/>
        <v>623.82864555275103</v>
      </c>
      <c r="S16" s="48">
        <f t="shared" si="4"/>
        <v>0.88066715812753404</v>
      </c>
      <c r="T16" s="47">
        <f t="shared" si="4"/>
        <v>623.52761577189494</v>
      </c>
      <c r="U16" s="74">
        <f t="shared" si="4"/>
        <v>1.3157469717362</v>
      </c>
      <c r="V16" s="75">
        <f t="shared" si="5"/>
        <v>1.3172498923214804</v>
      </c>
      <c r="W16" s="35"/>
      <c r="X16" s="35">
        <f t="shared" si="6"/>
        <v>-1.5029205852803429E-3</v>
      </c>
      <c r="Y16" s="66">
        <f t="shared" si="7"/>
        <v>-1.1409532800429334E-3</v>
      </c>
    </row>
    <row r="17" spans="2:25" x14ac:dyDescent="0.6">
      <c r="B17" s="2">
        <v>671.60940125748698</v>
      </c>
      <c r="C17" s="1">
        <v>185.945538335104</v>
      </c>
      <c r="D17" s="2"/>
      <c r="E17" s="1"/>
      <c r="F17" s="2">
        <v>669.84852068957503</v>
      </c>
      <c r="G17" s="1">
        <v>-292.80567030532399</v>
      </c>
      <c r="H17" s="2">
        <v>673.57470441464102</v>
      </c>
      <c r="I17" s="1">
        <v>0.86120956080410505</v>
      </c>
      <c r="J17" s="2">
        <v>673.50082249140098</v>
      </c>
      <c r="K17" s="1">
        <v>1.22314939434724</v>
      </c>
      <c r="N17" s="47">
        <f t="shared" si="0"/>
        <v>671.60940125748698</v>
      </c>
      <c r="O17" s="48">
        <f t="shared" si="1"/>
        <v>18594.553833510399</v>
      </c>
      <c r="P17" s="47">
        <f t="shared" si="2"/>
        <v>669.84852068957503</v>
      </c>
      <c r="Q17" s="54">
        <f t="shared" si="3"/>
        <v>-2.9280567030532398E-4</v>
      </c>
      <c r="R17" s="47">
        <f t="shared" si="4"/>
        <v>673.57470441464102</v>
      </c>
      <c r="S17" s="48">
        <f t="shared" si="4"/>
        <v>0.86120956080410505</v>
      </c>
      <c r="T17" s="47">
        <f t="shared" si="4"/>
        <v>673.50082249140098</v>
      </c>
      <c r="U17" s="48">
        <f t="shared" si="4"/>
        <v>1.22314939434724</v>
      </c>
      <c r="V17" s="35">
        <f t="shared" si="5"/>
        <v>1.2467346090854068</v>
      </c>
      <c r="W17" s="35"/>
      <c r="X17" s="35">
        <f t="shared" si="6"/>
        <v>-2.3585214738166771E-2</v>
      </c>
      <c r="Y17" s="66">
        <f t="shared" si="7"/>
        <v>-1.8917590452926181E-2</v>
      </c>
    </row>
    <row r="18" spans="2:25" x14ac:dyDescent="0.6">
      <c r="B18" s="2">
        <v>719.94357654869896</v>
      </c>
      <c r="C18" s="1">
        <v>169.45150985385399</v>
      </c>
      <c r="D18" s="2"/>
      <c r="E18" s="1"/>
      <c r="F18" s="2">
        <v>718.49267845191605</v>
      </c>
      <c r="G18" s="1">
        <v>-298.31327456093697</v>
      </c>
      <c r="H18" s="2">
        <v>723.762546428875</v>
      </c>
      <c r="I18" s="1">
        <v>0.90909864186679601</v>
      </c>
      <c r="J18" s="2">
        <v>723.02726683614901</v>
      </c>
      <c r="K18" s="1">
        <v>1.1865410497981099</v>
      </c>
      <c r="N18" s="47">
        <f t="shared" si="0"/>
        <v>719.94357654869896</v>
      </c>
      <c r="O18" s="48">
        <f t="shared" si="1"/>
        <v>16945.1509853854</v>
      </c>
      <c r="P18" s="47">
        <f t="shared" si="2"/>
        <v>718.49267845191605</v>
      </c>
      <c r="Q18" s="54">
        <f t="shared" si="3"/>
        <v>-2.9831327456093695E-4</v>
      </c>
      <c r="R18" s="47">
        <f t="shared" si="4"/>
        <v>723.762546428875</v>
      </c>
      <c r="S18" s="48">
        <f t="shared" si="4"/>
        <v>0.90909864186679601</v>
      </c>
      <c r="T18" s="47">
        <f t="shared" si="4"/>
        <v>723.02726683614901</v>
      </c>
      <c r="U18" s="48">
        <f t="shared" si="4"/>
        <v>1.1865410497981099</v>
      </c>
      <c r="V18" s="35">
        <f t="shared" si="5"/>
        <v>1.1993177693376444</v>
      </c>
      <c r="W18" s="35"/>
      <c r="X18" s="35">
        <f t="shared" si="6"/>
        <v>-1.277671953953452E-2</v>
      </c>
      <c r="Y18" s="66">
        <f t="shared" si="7"/>
        <v>-1.0653322969266799E-2</v>
      </c>
    </row>
    <row r="19" spans="2:25" x14ac:dyDescent="0.6">
      <c r="B19" s="2">
        <v>768.27708907423403</v>
      </c>
      <c r="C19" s="1">
        <v>157.19476326746499</v>
      </c>
      <c r="D19" s="2"/>
      <c r="E19" s="1"/>
      <c r="F19" s="2">
        <v>766.70585146892495</v>
      </c>
      <c r="G19" s="1">
        <v>-293.31627472248499</v>
      </c>
      <c r="H19" s="2">
        <v>773.46394851002299</v>
      </c>
      <c r="I19" s="1">
        <v>0.98391647055487896</v>
      </c>
      <c r="J19" s="2">
        <v>772.99361946064505</v>
      </c>
      <c r="K19" s="1">
        <v>1.0702557200538301</v>
      </c>
      <c r="N19" s="47">
        <f t="shared" si="0"/>
        <v>768.27708907423403</v>
      </c>
      <c r="O19" s="48">
        <f t="shared" si="1"/>
        <v>15719.476326746499</v>
      </c>
      <c r="P19" s="47">
        <f t="shared" si="2"/>
        <v>766.70585146892495</v>
      </c>
      <c r="Q19" s="54">
        <f t="shared" si="3"/>
        <v>-2.93316274722485E-4</v>
      </c>
      <c r="R19" s="47">
        <f t="shared" si="4"/>
        <v>773.46394851002299</v>
      </c>
      <c r="S19" s="48">
        <f t="shared" si="4"/>
        <v>0.98391647055487896</v>
      </c>
      <c r="T19" s="47">
        <f t="shared" si="4"/>
        <v>772.99361946064505</v>
      </c>
      <c r="U19" s="48">
        <f t="shared" si="4"/>
        <v>1.0702557200538301</v>
      </c>
      <c r="V19" s="35">
        <f t="shared" si="5"/>
        <v>1.0624978836400962</v>
      </c>
      <c r="W19" s="35"/>
      <c r="X19" s="35">
        <f t="shared" si="6"/>
        <v>7.7578364137338429E-3</v>
      </c>
      <c r="Y19" s="66">
        <f t="shared" si="7"/>
        <v>7.3015076389193467E-3</v>
      </c>
    </row>
    <row r="20" spans="2:25" x14ac:dyDescent="0.6">
      <c r="V20"/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Y78"/>
  <sheetViews>
    <sheetView zoomScale="70" zoomScaleNormal="70" workbookViewId="0">
      <selection activeCell="T15" sqref="T15"/>
    </sheetView>
  </sheetViews>
  <sheetFormatPr defaultRowHeight="16.899999999999999" x14ac:dyDescent="0.6"/>
  <cols>
    <col min="6" max="9" width="11.5" bestFit="1" customWidth="1"/>
    <col min="15" max="15" width="13.187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7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>
        <v>301.451612903225</v>
      </c>
      <c r="C9">
        <v>2035.8126721763001</v>
      </c>
      <c r="D9" s="2"/>
      <c r="E9" s="1"/>
      <c r="F9" s="2">
        <v>301.40350877192901</v>
      </c>
      <c r="G9" s="1">
        <v>91.2771929824561</v>
      </c>
      <c r="H9">
        <v>300</v>
      </c>
      <c r="I9">
        <v>2.9133903133903098</v>
      </c>
      <c r="J9" s="2">
        <v>300.61099796334003</v>
      </c>
      <c r="K9" s="1">
        <v>0.19158900251643801</v>
      </c>
      <c r="N9" s="47">
        <f>B9</f>
        <v>301.451612903225</v>
      </c>
      <c r="O9" s="48">
        <f>(C9*100)</f>
        <v>203581.26721763</v>
      </c>
      <c r="P9" s="47">
        <f>F9</f>
        <v>301.40350877192901</v>
      </c>
      <c r="Q9" s="44">
        <f>G9*0.000001</f>
        <v>9.1277192982456093E-5</v>
      </c>
      <c r="R9" s="47">
        <f>H9</f>
        <v>300</v>
      </c>
      <c r="S9" s="48">
        <f>I9</f>
        <v>2.9133903133903098</v>
      </c>
      <c r="T9" s="47">
        <f>J9</f>
        <v>300.61099796334003</v>
      </c>
      <c r="U9" s="48">
        <f>K9</f>
        <v>0.19158900251643801</v>
      </c>
      <c r="V9" s="35">
        <f>((O9*(Q9)^2)/S9)*T9</f>
        <v>0.17501229447369199</v>
      </c>
      <c r="W9" s="35"/>
      <c r="X9" s="68">
        <f>U9-V9</f>
        <v>1.6576708042746024E-2</v>
      </c>
      <c r="Y9" s="69">
        <f>U9/V9-1</f>
        <v>9.4717391670091189E-2</v>
      </c>
    </row>
    <row r="10" spans="1:25" x14ac:dyDescent="0.6">
      <c r="B10">
        <v>324.67741935483798</v>
      </c>
      <c r="C10">
        <v>1889.8071625344301</v>
      </c>
      <c r="D10" s="2"/>
      <c r="E10" s="1"/>
      <c r="F10" s="2">
        <v>325.26315789473603</v>
      </c>
      <c r="G10" s="1">
        <v>101.917348927875</v>
      </c>
      <c r="H10">
        <v>321.464226289517</v>
      </c>
      <c r="I10">
        <v>2.7498575498575399</v>
      </c>
      <c r="J10" s="2">
        <v>325.05091649694498</v>
      </c>
      <c r="K10" s="1">
        <v>0.23274248606843001</v>
      </c>
      <c r="N10" s="47">
        <f t="shared" ref="N10:N22" si="0">B10</f>
        <v>324.67741935483798</v>
      </c>
      <c r="O10" s="48">
        <f t="shared" ref="O10:O22" si="1">(C10*100)</f>
        <v>188980.71625344301</v>
      </c>
      <c r="P10" s="47">
        <f t="shared" ref="P10:P22" si="2">F10</f>
        <v>325.26315789473603</v>
      </c>
      <c r="Q10" s="44">
        <f t="shared" ref="Q10:Q22" si="3">G10*0.000001</f>
        <v>1.0191734892787499E-4</v>
      </c>
      <c r="R10" s="47">
        <f t="shared" ref="R10:R22" si="4">H10</f>
        <v>321.464226289517</v>
      </c>
      <c r="S10" s="48">
        <f t="shared" ref="S10:S22" si="5">I10</f>
        <v>2.7498575498575399</v>
      </c>
      <c r="T10" s="47">
        <f t="shared" ref="T10:T22" si="6">J10</f>
        <v>325.05091649694498</v>
      </c>
      <c r="U10" s="48">
        <f t="shared" ref="U10:U22" si="7">K10</f>
        <v>0.23274248606843001</v>
      </c>
      <c r="V10" s="35">
        <f t="shared" ref="V10:V22" si="8">((O10*(Q10)^2)/S10)*T10</f>
        <v>0.23203576233115669</v>
      </c>
      <c r="W10" s="35"/>
      <c r="X10" s="68">
        <f t="shared" ref="X10:X22" si="9">U10-V10</f>
        <v>7.0672373727331816E-4</v>
      </c>
      <c r="Y10" s="69">
        <f t="shared" ref="Y10:Y22" si="10">U10/V10-1</f>
        <v>3.0457535087402565E-3</v>
      </c>
    </row>
    <row r="11" spans="1:25" x14ac:dyDescent="0.6">
      <c r="B11">
        <v>373.54838709677398</v>
      </c>
      <c r="C11">
        <v>1528.92561983471</v>
      </c>
      <c r="D11" s="2"/>
      <c r="E11" s="1"/>
      <c r="F11" s="2">
        <v>374.38596491227997</v>
      </c>
      <c r="G11" s="1">
        <v>127.529434697855</v>
      </c>
      <c r="H11">
        <v>371.88019966722101</v>
      </c>
      <c r="I11">
        <v>2.3749287749287702</v>
      </c>
      <c r="J11" s="2">
        <v>373.93075356415397</v>
      </c>
      <c r="K11" s="1">
        <v>0.39420139663531301</v>
      </c>
      <c r="N11" s="47">
        <f t="shared" si="0"/>
        <v>373.54838709677398</v>
      </c>
      <c r="O11" s="48">
        <f t="shared" si="1"/>
        <v>152892.56198347101</v>
      </c>
      <c r="P11" s="47">
        <f t="shared" si="2"/>
        <v>374.38596491227997</v>
      </c>
      <c r="Q11" s="44">
        <f t="shared" si="3"/>
        <v>1.27529434697855E-4</v>
      </c>
      <c r="R11" s="47">
        <f t="shared" si="4"/>
        <v>371.88019966722101</v>
      </c>
      <c r="S11" s="48">
        <f t="shared" si="5"/>
        <v>2.3749287749287702</v>
      </c>
      <c r="T11" s="47">
        <f t="shared" si="6"/>
        <v>373.93075356415397</v>
      </c>
      <c r="U11" s="48">
        <f t="shared" si="7"/>
        <v>0.39420139663531301</v>
      </c>
      <c r="V11" s="35">
        <f t="shared" si="8"/>
        <v>0.39151447424752628</v>
      </c>
      <c r="W11" s="35"/>
      <c r="X11" s="68">
        <f t="shared" si="9"/>
        <v>2.6869223877867277E-3</v>
      </c>
      <c r="Y11" s="69">
        <f t="shared" si="10"/>
        <v>6.8628941316943859E-3</v>
      </c>
    </row>
    <row r="12" spans="1:25" x14ac:dyDescent="0.6">
      <c r="B12">
        <v>422.41935483870901</v>
      </c>
      <c r="C12">
        <v>1179.0633608815399</v>
      </c>
      <c r="D12" s="2"/>
      <c r="E12" s="1"/>
      <c r="F12" s="2">
        <v>423.50877192982398</v>
      </c>
      <c r="G12" s="1">
        <v>155.47485380116899</v>
      </c>
      <c r="H12">
        <v>421.79700499168001</v>
      </c>
      <c r="I12">
        <v>2.0398860398860301</v>
      </c>
      <c r="J12" s="2">
        <v>423.42158859470402</v>
      </c>
      <c r="K12" s="1">
        <v>0.59711317255954599</v>
      </c>
      <c r="N12" s="47">
        <f t="shared" si="0"/>
        <v>422.41935483870901</v>
      </c>
      <c r="O12" s="48">
        <f t="shared" si="1"/>
        <v>117906.33608815398</v>
      </c>
      <c r="P12" s="47">
        <f t="shared" si="2"/>
        <v>423.50877192982398</v>
      </c>
      <c r="Q12" s="44">
        <f t="shared" si="3"/>
        <v>1.5547485380116899E-4</v>
      </c>
      <c r="R12" s="47">
        <f t="shared" si="4"/>
        <v>421.79700499168001</v>
      </c>
      <c r="S12" s="48">
        <f t="shared" si="5"/>
        <v>2.0398860398860301</v>
      </c>
      <c r="T12" s="47">
        <f t="shared" si="6"/>
        <v>423.42158859470402</v>
      </c>
      <c r="U12" s="48">
        <f t="shared" si="7"/>
        <v>0.59711317255954599</v>
      </c>
      <c r="V12" s="35">
        <f t="shared" si="8"/>
        <v>0.59159507457588423</v>
      </c>
      <c r="W12" s="35"/>
      <c r="X12" s="68">
        <f t="shared" si="9"/>
        <v>5.5180979836617627E-3</v>
      </c>
      <c r="Y12" s="69">
        <f t="shared" si="10"/>
        <v>9.3274914224357186E-3</v>
      </c>
    </row>
    <row r="13" spans="1:25" x14ac:dyDescent="0.6">
      <c r="B13">
        <v>473.22580645161298</v>
      </c>
      <c r="C13">
        <v>917.35537190082596</v>
      </c>
      <c r="D13" s="2"/>
      <c r="E13" s="1"/>
      <c r="F13" s="2">
        <v>471.22807017543801</v>
      </c>
      <c r="G13" s="1">
        <v>182.42183235867401</v>
      </c>
      <c r="H13">
        <v>473.211314475873</v>
      </c>
      <c r="I13">
        <v>1.7646723646723601</v>
      </c>
      <c r="J13" s="2">
        <v>473.52342158859398</v>
      </c>
      <c r="K13" s="1">
        <v>0.83393953351133099</v>
      </c>
      <c r="N13" s="47">
        <f t="shared" si="0"/>
        <v>473.22580645161298</v>
      </c>
      <c r="O13" s="48">
        <f t="shared" si="1"/>
        <v>91735.537190082599</v>
      </c>
      <c r="P13" s="47">
        <f t="shared" si="2"/>
        <v>471.22807017543801</v>
      </c>
      <c r="Q13" s="44">
        <f t="shared" si="3"/>
        <v>1.82421832358674E-4</v>
      </c>
      <c r="R13" s="47">
        <f t="shared" si="4"/>
        <v>473.211314475873</v>
      </c>
      <c r="S13" s="48">
        <f t="shared" si="5"/>
        <v>1.7646723646723601</v>
      </c>
      <c r="T13" s="47">
        <f t="shared" si="6"/>
        <v>473.52342158859398</v>
      </c>
      <c r="U13" s="48">
        <f t="shared" si="7"/>
        <v>0.83393953351133099</v>
      </c>
      <c r="V13" s="35">
        <f t="shared" si="8"/>
        <v>0.81915977208150448</v>
      </c>
      <c r="W13" s="35"/>
      <c r="X13" s="68">
        <f t="shared" si="9"/>
        <v>1.477976142982651E-2</v>
      </c>
      <c r="Y13" s="69">
        <f t="shared" si="10"/>
        <v>1.8042586969658991E-2</v>
      </c>
    </row>
    <row r="14" spans="1:25" x14ac:dyDescent="0.6">
      <c r="B14">
        <v>521.61290322580601</v>
      </c>
      <c r="C14">
        <v>719.00826446280905</v>
      </c>
      <c r="D14" s="2"/>
      <c r="E14" s="1"/>
      <c r="F14" s="2">
        <v>523.15789473684197</v>
      </c>
      <c r="G14" s="1">
        <v>206.364132553606</v>
      </c>
      <c r="H14">
        <v>523.62728785357695</v>
      </c>
      <c r="I14">
        <v>1.53732193732193</v>
      </c>
      <c r="J14" s="2">
        <v>522.40325865580405</v>
      </c>
      <c r="K14" s="1">
        <v>1.05947382688151</v>
      </c>
      <c r="N14" s="47">
        <f t="shared" si="0"/>
        <v>521.61290322580601</v>
      </c>
      <c r="O14" s="48">
        <f t="shared" si="1"/>
        <v>71900.826446280902</v>
      </c>
      <c r="P14" s="47">
        <f t="shared" si="2"/>
        <v>523.15789473684197</v>
      </c>
      <c r="Q14" s="44">
        <f t="shared" si="3"/>
        <v>2.0636413255360598E-4</v>
      </c>
      <c r="R14" s="47">
        <f t="shared" si="4"/>
        <v>523.62728785357695</v>
      </c>
      <c r="S14" s="48">
        <f t="shared" si="5"/>
        <v>1.53732193732193</v>
      </c>
      <c r="T14" s="47">
        <f t="shared" si="6"/>
        <v>522.40325865580405</v>
      </c>
      <c r="U14" s="48">
        <f t="shared" si="7"/>
        <v>1.05947382688151</v>
      </c>
      <c r="V14" s="35">
        <f t="shared" si="8"/>
        <v>1.0405030740750414</v>
      </c>
      <c r="W14" s="35"/>
      <c r="X14" s="68">
        <f t="shared" si="9"/>
        <v>1.8970752806468649E-2</v>
      </c>
      <c r="Y14" s="69">
        <f t="shared" si="10"/>
        <v>1.8232289052420914E-2</v>
      </c>
    </row>
    <row r="15" spans="1:25" x14ac:dyDescent="0.6">
      <c r="B15">
        <v>573.87096774193503</v>
      </c>
      <c r="C15">
        <v>581.26721763085197</v>
      </c>
      <c r="D15" s="2"/>
      <c r="E15" s="1"/>
      <c r="F15" s="2">
        <v>573.68421052631504</v>
      </c>
      <c r="G15" s="1">
        <v>233.641325536062</v>
      </c>
      <c r="H15">
        <v>573.04492512479101</v>
      </c>
      <c r="I15">
        <v>1.34188034188034</v>
      </c>
      <c r="J15" s="2">
        <v>571.89409368635404</v>
      </c>
      <c r="K15" s="1">
        <v>1.3453066864335399</v>
      </c>
      <c r="N15" s="47">
        <f t="shared" si="0"/>
        <v>573.87096774193503</v>
      </c>
      <c r="O15" s="48">
        <f t="shared" si="1"/>
        <v>58126.721763085196</v>
      </c>
      <c r="P15" s="47">
        <f t="shared" si="2"/>
        <v>573.68421052631504</v>
      </c>
      <c r="Q15" s="44">
        <f t="shared" si="3"/>
        <v>2.3364132553606198E-4</v>
      </c>
      <c r="R15" s="47">
        <f t="shared" si="4"/>
        <v>573.04492512479101</v>
      </c>
      <c r="S15" s="48">
        <f t="shared" si="5"/>
        <v>1.34188034188034</v>
      </c>
      <c r="T15" s="47">
        <f t="shared" si="6"/>
        <v>571.89409368635404</v>
      </c>
      <c r="U15" s="48">
        <f t="shared" si="7"/>
        <v>1.3453066864335399</v>
      </c>
      <c r="V15" s="35">
        <f t="shared" si="8"/>
        <v>1.3523122244160999</v>
      </c>
      <c r="W15" s="35"/>
      <c r="X15" s="68">
        <f t="shared" si="9"/>
        <v>-7.0055379825599839E-3</v>
      </c>
      <c r="Y15" s="69">
        <f t="shared" si="10"/>
        <v>-5.1804145936673596E-3</v>
      </c>
    </row>
    <row r="16" spans="1:25" x14ac:dyDescent="0.6">
      <c r="B16">
        <v>620.80645161290295</v>
      </c>
      <c r="C16">
        <v>490.35812672176098</v>
      </c>
      <c r="D16" s="2"/>
      <c r="E16" s="1"/>
      <c r="F16" s="2">
        <v>622.80701754385905</v>
      </c>
      <c r="G16" s="1">
        <v>250.92007797270901</v>
      </c>
      <c r="H16">
        <v>622.46256239600598</v>
      </c>
      <c r="I16">
        <v>1.23418803418803</v>
      </c>
      <c r="J16" s="2">
        <v>621.38492871690403</v>
      </c>
      <c r="K16" s="1">
        <v>1.5859098640067699</v>
      </c>
      <c r="N16" s="47">
        <f t="shared" si="0"/>
        <v>620.80645161290295</v>
      </c>
      <c r="O16" s="48">
        <f t="shared" si="1"/>
        <v>49035.8126721761</v>
      </c>
      <c r="P16" s="47">
        <f t="shared" si="2"/>
        <v>622.80701754385905</v>
      </c>
      <c r="Q16" s="44">
        <f t="shared" si="3"/>
        <v>2.5092007797270898E-4</v>
      </c>
      <c r="R16" s="47">
        <f t="shared" si="4"/>
        <v>622.46256239600598</v>
      </c>
      <c r="S16" s="48">
        <f t="shared" si="5"/>
        <v>1.23418803418803</v>
      </c>
      <c r="T16" s="47">
        <f t="shared" si="6"/>
        <v>621.38492871690403</v>
      </c>
      <c r="U16" s="48">
        <f t="shared" si="7"/>
        <v>1.5859098640067699</v>
      </c>
      <c r="V16" s="35">
        <f t="shared" si="8"/>
        <v>1.5544028681638853</v>
      </c>
      <c r="W16" s="35"/>
      <c r="X16" s="68">
        <f t="shared" si="9"/>
        <v>3.1506995842884633E-2</v>
      </c>
      <c r="Y16" s="69">
        <f t="shared" si="10"/>
        <v>2.0269517309950524E-2</v>
      </c>
    </row>
    <row r="17" spans="2:25" x14ac:dyDescent="0.6">
      <c r="B17">
        <v>670.64516129032199</v>
      </c>
      <c r="C17">
        <v>435.26170798898102</v>
      </c>
      <c r="D17" s="2"/>
      <c r="E17" s="1"/>
      <c r="F17" s="2">
        <v>671.22807017543801</v>
      </c>
      <c r="G17" s="1">
        <v>268.19961013645201</v>
      </c>
      <c r="H17">
        <v>672.87853577371004</v>
      </c>
      <c r="I17">
        <v>1.14643874643874</v>
      </c>
      <c r="J17" s="2">
        <v>670.87576374745402</v>
      </c>
      <c r="K17" s="1">
        <v>1.8792810038886001</v>
      </c>
      <c r="N17" s="47">
        <f t="shared" si="0"/>
        <v>670.64516129032199</v>
      </c>
      <c r="O17" s="48">
        <f t="shared" si="1"/>
        <v>43526.1707988981</v>
      </c>
      <c r="P17" s="47">
        <f t="shared" si="2"/>
        <v>671.22807017543801</v>
      </c>
      <c r="Q17" s="44">
        <f t="shared" si="3"/>
        <v>2.6819961013645199E-4</v>
      </c>
      <c r="R17" s="47">
        <f t="shared" si="4"/>
        <v>672.87853577371004</v>
      </c>
      <c r="S17" s="48">
        <f t="shared" si="5"/>
        <v>1.14643874643874</v>
      </c>
      <c r="T17" s="47">
        <f t="shared" si="6"/>
        <v>670.87576374745402</v>
      </c>
      <c r="U17" s="48">
        <f t="shared" si="7"/>
        <v>1.8792810038886001</v>
      </c>
      <c r="V17" s="35">
        <f t="shared" si="8"/>
        <v>1.8321372028783203</v>
      </c>
      <c r="W17" s="35"/>
      <c r="X17" s="68">
        <f t="shared" si="9"/>
        <v>4.7143801010279818E-2</v>
      </c>
      <c r="Y17" s="69">
        <f t="shared" si="10"/>
        <v>2.5731588734848154E-2</v>
      </c>
    </row>
    <row r="18" spans="2:25" x14ac:dyDescent="0.6">
      <c r="B18">
        <v>720.96774193548299</v>
      </c>
      <c r="C18">
        <v>393.93939393939399</v>
      </c>
      <c r="D18" s="2"/>
      <c r="E18" s="1"/>
      <c r="F18" s="2">
        <v>719.64912280701697</v>
      </c>
      <c r="G18" s="1">
        <v>278.81247563352798</v>
      </c>
      <c r="H18">
        <v>723.29450915141399</v>
      </c>
      <c r="I18">
        <v>1.1025641025641</v>
      </c>
      <c r="J18" s="2">
        <v>720.366598778004</v>
      </c>
      <c r="K18" s="1">
        <v>2.07088535931813</v>
      </c>
      <c r="N18" s="47">
        <f t="shared" si="0"/>
        <v>720.96774193548299</v>
      </c>
      <c r="O18" s="48">
        <f t="shared" si="1"/>
        <v>39393.939393939399</v>
      </c>
      <c r="P18" s="47">
        <f t="shared" si="2"/>
        <v>719.64912280701697</v>
      </c>
      <c r="Q18" s="44">
        <f t="shared" si="3"/>
        <v>2.7881247563352798E-4</v>
      </c>
      <c r="R18" s="47">
        <f t="shared" si="4"/>
        <v>723.29450915141399</v>
      </c>
      <c r="S18" s="48">
        <f t="shared" si="5"/>
        <v>1.1025641025641</v>
      </c>
      <c r="T18" s="47">
        <f t="shared" si="6"/>
        <v>720.366598778004</v>
      </c>
      <c r="U18" s="48">
        <f t="shared" si="7"/>
        <v>2.07088535931813</v>
      </c>
      <c r="V18" s="35">
        <f t="shared" si="8"/>
        <v>2.0007993462988241</v>
      </c>
      <c r="W18" s="35"/>
      <c r="X18" s="68">
        <f t="shared" si="9"/>
        <v>7.0086013019305948E-2</v>
      </c>
      <c r="Y18" s="69">
        <f t="shared" si="10"/>
        <v>3.5029006356361858E-2</v>
      </c>
    </row>
    <row r="19" spans="2:25" x14ac:dyDescent="0.6">
      <c r="B19">
        <v>768.87096774193503</v>
      </c>
      <c r="C19">
        <v>358.12672176308399</v>
      </c>
      <c r="D19" s="1"/>
      <c r="E19" s="1"/>
      <c r="F19" s="2">
        <v>770.87719298245599</v>
      </c>
      <c r="G19" s="1">
        <v>287.42222222222199</v>
      </c>
      <c r="H19">
        <v>772.71214642262896</v>
      </c>
      <c r="I19">
        <v>1.0547008547008501</v>
      </c>
      <c r="J19" s="2">
        <v>769.246435845213</v>
      </c>
      <c r="K19" s="1">
        <v>2.23234426988502</v>
      </c>
      <c r="N19" s="47">
        <f t="shared" si="0"/>
        <v>768.87096774193503</v>
      </c>
      <c r="O19" s="48">
        <f t="shared" si="1"/>
        <v>35812.672176308399</v>
      </c>
      <c r="P19" s="47">
        <f t="shared" si="2"/>
        <v>770.87719298245599</v>
      </c>
      <c r="Q19" s="44">
        <f t="shared" si="3"/>
        <v>2.8742222222222197E-4</v>
      </c>
      <c r="R19" s="47">
        <f t="shared" si="4"/>
        <v>772.71214642262896</v>
      </c>
      <c r="S19" s="48">
        <f t="shared" si="5"/>
        <v>1.0547008547008501</v>
      </c>
      <c r="T19" s="47">
        <f t="shared" si="6"/>
        <v>769.246435845213</v>
      </c>
      <c r="U19" s="48">
        <f t="shared" si="7"/>
        <v>2.23234426988502</v>
      </c>
      <c r="V19" s="35">
        <f t="shared" si="8"/>
        <v>2.1578120185527436</v>
      </c>
      <c r="W19" s="35"/>
      <c r="X19" s="68">
        <f t="shared" si="9"/>
        <v>7.4532251332276367E-2</v>
      </c>
      <c r="Y19" s="69">
        <f t="shared" si="10"/>
        <v>3.4540660025735415E-2</v>
      </c>
    </row>
    <row r="20" spans="2:25" x14ac:dyDescent="0.6">
      <c r="B20">
        <v>819.19354838709603</v>
      </c>
      <c r="C20">
        <v>336.08815426997103</v>
      </c>
      <c r="D20" s="1"/>
      <c r="E20" s="1"/>
      <c r="F20" s="2">
        <v>819.29824561403495</v>
      </c>
      <c r="G20" s="1">
        <v>292.36842105263099</v>
      </c>
      <c r="H20">
        <v>822.12978369384302</v>
      </c>
      <c r="I20">
        <v>1.01481481481481</v>
      </c>
      <c r="J20" s="2">
        <v>818.12627291242302</v>
      </c>
      <c r="K20" s="1">
        <v>2.314651236989</v>
      </c>
      <c r="N20" s="47">
        <f t="shared" si="0"/>
        <v>819.19354838709603</v>
      </c>
      <c r="O20" s="48">
        <f t="shared" si="1"/>
        <v>33608.815426997106</v>
      </c>
      <c r="P20" s="47">
        <f t="shared" si="2"/>
        <v>819.29824561403495</v>
      </c>
      <c r="Q20" s="44">
        <f t="shared" si="3"/>
        <v>2.9236842105263096E-4</v>
      </c>
      <c r="R20" s="47">
        <f t="shared" si="4"/>
        <v>822.12978369384302</v>
      </c>
      <c r="S20" s="48">
        <f t="shared" si="5"/>
        <v>1.01481481481481</v>
      </c>
      <c r="T20" s="47">
        <f t="shared" si="6"/>
        <v>818.12627291242302</v>
      </c>
      <c r="U20" s="48">
        <f t="shared" si="7"/>
        <v>2.314651236989</v>
      </c>
      <c r="V20" s="35">
        <f t="shared" si="8"/>
        <v>2.3160486151499273</v>
      </c>
      <c r="W20" s="35"/>
      <c r="X20" s="68">
        <f t="shared" si="9"/>
        <v>-1.3973781609273317E-3</v>
      </c>
      <c r="Y20" s="69">
        <f t="shared" si="10"/>
        <v>-6.0334578116649773E-4</v>
      </c>
    </row>
    <row r="21" spans="2:25" x14ac:dyDescent="0.6">
      <c r="B21">
        <v>866.61290322580601</v>
      </c>
      <c r="C21">
        <v>319.55922865013599</v>
      </c>
      <c r="D21" s="1"/>
      <c r="E21" s="1"/>
      <c r="F21" s="2">
        <v>869.82456140350803</v>
      </c>
      <c r="G21" s="1">
        <v>295.64561403508702</v>
      </c>
      <c r="H21">
        <v>872.04658901830203</v>
      </c>
      <c r="I21">
        <v>1.0068376068375999</v>
      </c>
      <c r="J21" s="2">
        <v>868.22810590631298</v>
      </c>
      <c r="K21" s="1">
        <v>2.3969428511798898</v>
      </c>
      <c r="N21" s="47">
        <f t="shared" si="0"/>
        <v>866.61290322580601</v>
      </c>
      <c r="O21" s="48">
        <f t="shared" si="1"/>
        <v>31955.922865013599</v>
      </c>
      <c r="P21" s="47">
        <f t="shared" si="2"/>
        <v>869.82456140350803</v>
      </c>
      <c r="Q21" s="44">
        <f t="shared" si="3"/>
        <v>2.9564561403508702E-4</v>
      </c>
      <c r="R21" s="47">
        <f t="shared" si="4"/>
        <v>872.04658901830203</v>
      </c>
      <c r="S21" s="48">
        <f t="shared" si="5"/>
        <v>1.0068376068375999</v>
      </c>
      <c r="T21" s="47">
        <f t="shared" si="6"/>
        <v>868.22810590631298</v>
      </c>
      <c r="U21" s="48">
        <f t="shared" si="7"/>
        <v>2.3969428511798898</v>
      </c>
      <c r="V21" s="35">
        <f t="shared" si="8"/>
        <v>2.4086220458018293</v>
      </c>
      <c r="W21" s="35"/>
      <c r="X21" s="68">
        <f t="shared" si="9"/>
        <v>-1.1679194621939448E-2</v>
      </c>
      <c r="Y21" s="69">
        <f t="shared" si="10"/>
        <v>-4.8489112861421768E-3</v>
      </c>
    </row>
    <row r="22" spans="2:25" x14ac:dyDescent="0.6">
      <c r="B22">
        <v>915.48387096774195</v>
      </c>
      <c r="C22">
        <v>316.80440771349703</v>
      </c>
      <c r="D22" s="1"/>
      <c r="E22" s="1"/>
      <c r="F22" s="2">
        <v>917.54385964912206</v>
      </c>
      <c r="G22" s="1">
        <v>295.25925925925901</v>
      </c>
      <c r="H22">
        <v>922.46256239600598</v>
      </c>
      <c r="I22">
        <v>1.0108262108262001</v>
      </c>
      <c r="J22" s="2">
        <v>916.49694501018303</v>
      </c>
      <c r="K22" s="1">
        <v>2.4340278127616202</v>
      </c>
      <c r="N22" s="47">
        <f t="shared" si="0"/>
        <v>915.48387096774195</v>
      </c>
      <c r="O22" s="48">
        <f t="shared" si="1"/>
        <v>31680.440771349702</v>
      </c>
      <c r="P22" s="47">
        <f t="shared" si="2"/>
        <v>917.54385964912206</v>
      </c>
      <c r="Q22" s="44">
        <f t="shared" si="3"/>
        <v>2.95259259259259E-4</v>
      </c>
      <c r="R22" s="47">
        <f t="shared" si="4"/>
        <v>922.46256239600598</v>
      </c>
      <c r="S22" s="48">
        <f t="shared" si="5"/>
        <v>1.0108262108262001</v>
      </c>
      <c r="T22" s="47">
        <f t="shared" si="6"/>
        <v>916.49694501018303</v>
      </c>
      <c r="U22" s="48">
        <f t="shared" si="7"/>
        <v>2.4340278127616202</v>
      </c>
      <c r="V22" s="35">
        <f t="shared" si="8"/>
        <v>2.5041064912279714</v>
      </c>
      <c r="W22" s="35"/>
      <c r="X22" s="68">
        <f t="shared" si="9"/>
        <v>-7.0078678466351185E-2</v>
      </c>
      <c r="Y22" s="69">
        <f t="shared" si="10"/>
        <v>-2.7985502498332537E-2</v>
      </c>
    </row>
    <row r="23" spans="2:25" x14ac:dyDescent="0.6">
      <c r="F23" t="s">
        <v>76</v>
      </c>
      <c r="V23"/>
    </row>
    <row r="24" spans="2:25" x14ac:dyDescent="0.6">
      <c r="V24"/>
    </row>
    <row r="25" spans="2:25" x14ac:dyDescent="0.6">
      <c r="V25"/>
    </row>
    <row r="26" spans="2:25" x14ac:dyDescent="0.6">
      <c r="B26" s="80">
        <v>45027</v>
      </c>
      <c r="C26" s="80">
        <v>45027</v>
      </c>
      <c r="F26" s="80">
        <v>45027</v>
      </c>
      <c r="G26" s="80">
        <v>45027</v>
      </c>
      <c r="H26" s="80">
        <v>45027</v>
      </c>
      <c r="I26" s="80">
        <v>45027</v>
      </c>
      <c r="J26" s="80">
        <v>45027</v>
      </c>
      <c r="K26" s="80">
        <v>45027</v>
      </c>
      <c r="V26"/>
    </row>
    <row r="27" spans="2:25" x14ac:dyDescent="0.6">
      <c r="B27" t="s">
        <v>77</v>
      </c>
      <c r="C27" t="s">
        <v>77</v>
      </c>
      <c r="F27" t="s">
        <v>77</v>
      </c>
      <c r="G27" t="s">
        <v>77</v>
      </c>
      <c r="H27" t="s">
        <v>77</v>
      </c>
      <c r="I27" t="s">
        <v>77</v>
      </c>
      <c r="J27" t="s">
        <v>77</v>
      </c>
      <c r="K27" t="s">
        <v>77</v>
      </c>
      <c r="V27"/>
    </row>
    <row r="28" spans="2:25" x14ac:dyDescent="0.6">
      <c r="B28">
        <v>301.451612903225</v>
      </c>
      <c r="C28">
        <v>2035.8126721763001</v>
      </c>
      <c r="F28">
        <v>301.45513338722702</v>
      </c>
      <c r="G28">
        <v>91.743542435424402</v>
      </c>
      <c r="H28">
        <v>300</v>
      </c>
      <c r="I28">
        <v>2.9133903133903098</v>
      </c>
      <c r="J28">
        <v>301.25962211336599</v>
      </c>
      <c r="K28">
        <v>0.18396761133603101</v>
      </c>
      <c r="V28"/>
    </row>
    <row r="29" spans="2:25" x14ac:dyDescent="0.6">
      <c r="B29">
        <v>324.67741935483798</v>
      </c>
      <c r="C29">
        <v>1889.8071625344301</v>
      </c>
      <c r="F29">
        <v>326.67744543249802</v>
      </c>
      <c r="G29">
        <v>102.12177121771199</v>
      </c>
      <c r="H29">
        <v>321.464226289517</v>
      </c>
      <c r="I29">
        <v>2.7498575498575399</v>
      </c>
      <c r="J29">
        <v>325.192442267319</v>
      </c>
      <c r="K29">
        <v>0.23319838056680001</v>
      </c>
      <c r="V29"/>
    </row>
    <row r="30" spans="2:25" x14ac:dyDescent="0.6">
      <c r="B30">
        <v>373.54838709677398</v>
      </c>
      <c r="C30">
        <v>1528.92561983471</v>
      </c>
      <c r="F30">
        <v>375.18189167340302</v>
      </c>
      <c r="G30">
        <v>128.64391143911399</v>
      </c>
      <c r="H30">
        <v>371.88019966722101</v>
      </c>
      <c r="I30">
        <v>2.3749287749287702</v>
      </c>
      <c r="J30">
        <v>373.897830650804</v>
      </c>
      <c r="K30">
        <v>0.39384615384615201</v>
      </c>
      <c r="V30"/>
    </row>
    <row r="31" spans="2:25" x14ac:dyDescent="0.6">
      <c r="B31">
        <v>422.41935483870901</v>
      </c>
      <c r="C31">
        <v>1179.0633608815399</v>
      </c>
      <c r="F31">
        <v>424.65642683912603</v>
      </c>
      <c r="G31">
        <v>156.549815498155</v>
      </c>
      <c r="H31">
        <v>421.79700499168001</v>
      </c>
      <c r="I31">
        <v>2.0398860398860301</v>
      </c>
      <c r="J31">
        <v>424.28271518544398</v>
      </c>
      <c r="K31">
        <v>0.59336032388663795</v>
      </c>
      <c r="V31"/>
    </row>
    <row r="32" spans="2:25" x14ac:dyDescent="0.6">
      <c r="B32">
        <v>473.22580645161298</v>
      </c>
      <c r="C32">
        <v>917.35537190082596</v>
      </c>
      <c r="F32">
        <v>474.61600646725901</v>
      </c>
      <c r="G32">
        <v>183.071955719557</v>
      </c>
      <c r="H32">
        <v>473.211314475873</v>
      </c>
      <c r="I32">
        <v>1.7646723646723601</v>
      </c>
      <c r="J32">
        <v>473.82785164450598</v>
      </c>
      <c r="K32">
        <v>0.83174089068825796</v>
      </c>
      <c r="V32"/>
    </row>
    <row r="33" spans="2:11" customFormat="1" x14ac:dyDescent="0.6">
      <c r="B33">
        <v>521.61290322580601</v>
      </c>
      <c r="C33">
        <v>719.00826446280905</v>
      </c>
      <c r="F33">
        <v>521.66531932093699</v>
      </c>
      <c r="G33">
        <v>208.90221402213999</v>
      </c>
      <c r="H33">
        <v>523.62728785357695</v>
      </c>
      <c r="I33">
        <v>1.53732193732193</v>
      </c>
      <c r="J33">
        <v>522.53324002799104</v>
      </c>
      <c r="K33">
        <v>1.06234817813765</v>
      </c>
    </row>
    <row r="34" spans="2:11" customFormat="1" x14ac:dyDescent="0.6">
      <c r="B34">
        <v>573.87096774193503</v>
      </c>
      <c r="C34">
        <v>581.26721763085197</v>
      </c>
      <c r="F34">
        <v>573.08003233629699</v>
      </c>
      <c r="G34">
        <v>235.19372693726899</v>
      </c>
      <c r="H34">
        <v>573.04492512479101</v>
      </c>
      <c r="I34">
        <v>1.34188034188034</v>
      </c>
      <c r="J34">
        <v>572.07837648705299</v>
      </c>
      <c r="K34">
        <v>1.34736842105263</v>
      </c>
    </row>
    <row r="35" spans="2:11" customFormat="1" x14ac:dyDescent="0.6">
      <c r="B35">
        <v>620.80645161290295</v>
      </c>
      <c r="C35">
        <v>490.35812672176098</v>
      </c>
      <c r="F35">
        <v>620.61438965238403</v>
      </c>
      <c r="G35">
        <v>253.413284132841</v>
      </c>
      <c r="H35">
        <v>622.46256239600598</v>
      </c>
      <c r="I35">
        <v>1.23418803418803</v>
      </c>
      <c r="J35">
        <v>622.04338698390404</v>
      </c>
      <c r="K35">
        <v>1.5857489878542499</v>
      </c>
    </row>
    <row r="36" spans="2:11" customFormat="1" x14ac:dyDescent="0.6">
      <c r="B36">
        <v>670.64516129032199</v>
      </c>
      <c r="C36">
        <v>435.26170798898102</v>
      </c>
      <c r="F36">
        <v>671.05901374292603</v>
      </c>
      <c r="G36">
        <v>270.24907749077403</v>
      </c>
      <c r="H36">
        <v>672.87853577371004</v>
      </c>
      <c r="I36">
        <v>1.14643874643874</v>
      </c>
      <c r="J36">
        <v>670.74877536738904</v>
      </c>
      <c r="K36">
        <v>1.8785425101214499</v>
      </c>
    </row>
    <row r="37" spans="2:11" customFormat="1" x14ac:dyDescent="0.6">
      <c r="B37">
        <v>720.96774193548299</v>
      </c>
      <c r="C37">
        <v>393.93939393939399</v>
      </c>
      <c r="F37">
        <v>719.56345998383097</v>
      </c>
      <c r="G37">
        <v>279.012915129151</v>
      </c>
      <c r="H37">
        <v>723.29450915141399</v>
      </c>
      <c r="I37">
        <v>1.1025641025641</v>
      </c>
      <c r="J37">
        <v>721.13365990202897</v>
      </c>
      <c r="K37">
        <v>2.0728744939271202</v>
      </c>
    </row>
    <row r="38" spans="2:11" customFormat="1" x14ac:dyDescent="0.6">
      <c r="B38">
        <v>768.87096774193503</v>
      </c>
      <c r="C38">
        <v>358.12672176308399</v>
      </c>
      <c r="F38">
        <v>770.00808407437296</v>
      </c>
      <c r="G38">
        <v>287.776752767527</v>
      </c>
      <c r="H38">
        <v>772.71214642262896</v>
      </c>
      <c r="I38">
        <v>1.0547008547008501</v>
      </c>
      <c r="J38">
        <v>769.41917424772498</v>
      </c>
      <c r="K38">
        <v>2.2412955465587001</v>
      </c>
    </row>
    <row r="39" spans="2:11" customFormat="1" x14ac:dyDescent="0.6">
      <c r="B39">
        <v>819.19354838709603</v>
      </c>
      <c r="C39">
        <v>336.08815426997103</v>
      </c>
      <c r="F39">
        <v>818.51253031527801</v>
      </c>
      <c r="G39">
        <v>292.61992619926099</v>
      </c>
      <c r="H39">
        <v>822.12978369384302</v>
      </c>
      <c r="I39">
        <v>1.01481481481481</v>
      </c>
      <c r="J39">
        <v>818.54443666899897</v>
      </c>
      <c r="K39">
        <v>2.3164372469635599</v>
      </c>
    </row>
    <row r="40" spans="2:11" customFormat="1" x14ac:dyDescent="0.6">
      <c r="B40">
        <v>866.61290322580601</v>
      </c>
      <c r="C40">
        <v>319.55922865013599</v>
      </c>
      <c r="F40">
        <v>868.47210994341106</v>
      </c>
      <c r="G40">
        <v>296.30996309963098</v>
      </c>
      <c r="H40">
        <v>872.04658901830203</v>
      </c>
      <c r="I40">
        <v>1.0068376068375999</v>
      </c>
      <c r="J40">
        <v>868.50944716585002</v>
      </c>
      <c r="K40">
        <v>2.40194331983805</v>
      </c>
    </row>
    <row r="41" spans="2:11" customFormat="1" x14ac:dyDescent="0.6">
      <c r="B41">
        <v>915.48387096774195</v>
      </c>
      <c r="C41">
        <v>316.80440771349703</v>
      </c>
      <c r="F41">
        <v>917.46160064672495</v>
      </c>
      <c r="G41">
        <v>296.07933579335702</v>
      </c>
      <c r="H41">
        <v>922.46256239600598</v>
      </c>
      <c r="I41">
        <v>1.0108262108262001</v>
      </c>
      <c r="J41">
        <v>917.21483554933502</v>
      </c>
      <c r="K41">
        <v>2.4434008097165898</v>
      </c>
    </row>
    <row r="42" spans="2:11" customFormat="1" x14ac:dyDescent="0.6"/>
    <row r="43" spans="2:11" customFormat="1" x14ac:dyDescent="0.6"/>
    <row r="44" spans="2:11" customFormat="1" ht="17.25" thickBot="1" x14ac:dyDescent="0.65">
      <c r="B44" t="s">
        <v>76</v>
      </c>
      <c r="C44" t="s">
        <v>76</v>
      </c>
      <c r="D44" t="s">
        <v>76</v>
      </c>
      <c r="E44" t="s">
        <v>76</v>
      </c>
      <c r="F44" t="s">
        <v>76</v>
      </c>
      <c r="G44" t="s">
        <v>76</v>
      </c>
      <c r="H44" t="s">
        <v>76</v>
      </c>
      <c r="I44" t="s">
        <v>76</v>
      </c>
      <c r="J44" t="s">
        <v>76</v>
      </c>
      <c r="K44" t="s">
        <v>76</v>
      </c>
    </row>
    <row r="45" spans="2:11" customFormat="1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</row>
    <row r="46" spans="2:11" customFormat="1" x14ac:dyDescent="0.6">
      <c r="B46" s="40" t="s">
        <v>4</v>
      </c>
      <c r="C46" s="27" t="s">
        <v>10</v>
      </c>
      <c r="D46" s="26" t="s">
        <v>4</v>
      </c>
      <c r="E46" s="27" t="s">
        <v>47</v>
      </c>
      <c r="F46" s="26" t="s">
        <v>4</v>
      </c>
      <c r="G46" s="27" t="s">
        <v>12</v>
      </c>
      <c r="H46" s="26" t="s">
        <v>4</v>
      </c>
      <c r="I46" s="27" t="s">
        <v>14</v>
      </c>
      <c r="J46" s="26" t="s">
        <v>4</v>
      </c>
      <c r="K46" s="39" t="s">
        <v>7</v>
      </c>
    </row>
    <row r="47" spans="2:11" customFormat="1" x14ac:dyDescent="0.6">
      <c r="B47" s="2">
        <v>301.131334340975</v>
      </c>
      <c r="C47" s="1">
        <v>2042.3073790151</v>
      </c>
      <c r="D47" s="2"/>
      <c r="E47" s="1"/>
      <c r="F47" s="2">
        <v>301.40350877192901</v>
      </c>
      <c r="G47" s="1">
        <v>91.2771929824561</v>
      </c>
      <c r="H47" s="2">
        <v>300.73710073709998</v>
      </c>
      <c r="I47" s="1">
        <v>2.9202585373933601</v>
      </c>
      <c r="J47" s="2">
        <v>300.61099796334003</v>
      </c>
      <c r="K47" s="1">
        <v>0.19158900251643801</v>
      </c>
    </row>
    <row r="48" spans="2:11" customFormat="1" x14ac:dyDescent="0.6">
      <c r="B48" s="2">
        <v>323.96256640932501</v>
      </c>
      <c r="C48" s="1">
        <v>1884.37763035234</v>
      </c>
      <c r="D48" s="2"/>
      <c r="E48" s="1"/>
      <c r="F48" s="2">
        <v>325.26315789473603</v>
      </c>
      <c r="G48" s="1">
        <v>101.917348927875</v>
      </c>
      <c r="H48" s="2">
        <v>322.85012285012198</v>
      </c>
      <c r="I48" s="1">
        <v>2.75595961129669</v>
      </c>
      <c r="J48" s="2">
        <v>325.05091649694498</v>
      </c>
      <c r="K48" s="1">
        <v>0.23274248606843001</v>
      </c>
    </row>
    <row r="49" spans="2:19" customFormat="1" x14ac:dyDescent="0.6">
      <c r="B49" s="2">
        <v>374.47076179529103</v>
      </c>
      <c r="C49" s="1">
        <v>1529.0526658762401</v>
      </c>
      <c r="D49" s="2"/>
      <c r="E49" s="1"/>
      <c r="F49" s="2">
        <v>374.38596491227997</v>
      </c>
      <c r="G49" s="1">
        <v>127.529434697855</v>
      </c>
      <c r="H49" s="2">
        <v>373.710073710073</v>
      </c>
      <c r="I49" s="1">
        <v>2.3863305082406199</v>
      </c>
      <c r="J49" s="2">
        <v>373.93075356415397</v>
      </c>
      <c r="K49" s="1">
        <v>0.39420139663531301</v>
      </c>
    </row>
    <row r="50" spans="2:19" customFormat="1" x14ac:dyDescent="0.6">
      <c r="B50" s="2">
        <v>423.57610259844802</v>
      </c>
      <c r="C50" s="1">
        <v>1224.93641901003</v>
      </c>
      <c r="D50" s="2"/>
      <c r="E50" s="1"/>
      <c r="F50" s="2">
        <v>423.50877192982398</v>
      </c>
      <c r="G50" s="1">
        <v>155.47485380116899</v>
      </c>
      <c r="H50" s="2">
        <v>423.83292383292297</v>
      </c>
      <c r="I50" s="1">
        <v>2.0579645529083699</v>
      </c>
      <c r="J50" s="2">
        <v>423.42158859470402</v>
      </c>
      <c r="K50" s="1">
        <v>0.59711317255954599</v>
      </c>
    </row>
    <row r="51" spans="2:19" customFormat="1" x14ac:dyDescent="0.6">
      <c r="B51" s="2">
        <v>473.37110481586302</v>
      </c>
      <c r="C51" s="1">
        <v>920.806596131741</v>
      </c>
      <c r="D51" s="2"/>
      <c r="E51" s="1"/>
      <c r="F51" s="2">
        <v>471.22807017543801</v>
      </c>
      <c r="G51" s="1">
        <v>182.42183235867401</v>
      </c>
      <c r="H51" s="2">
        <v>474.692874692874</v>
      </c>
      <c r="I51" s="1">
        <v>1.77091971951522</v>
      </c>
      <c r="J51" s="2">
        <v>473.52342158859398</v>
      </c>
      <c r="K51" s="1">
        <v>0.83393953351133099</v>
      </c>
    </row>
    <row r="52" spans="2:19" customFormat="1" x14ac:dyDescent="0.6">
      <c r="B52" s="2">
        <v>523.117233389749</v>
      </c>
      <c r="C52" s="1">
        <v>722.97694793146798</v>
      </c>
      <c r="D52" s="2"/>
      <c r="E52" s="1"/>
      <c r="F52" s="2">
        <v>523.15789473684197</v>
      </c>
      <c r="G52" s="1">
        <v>206.364132553606</v>
      </c>
      <c r="H52" s="2">
        <v>524.07862407862399</v>
      </c>
      <c r="I52" s="1">
        <v>1.55460342876073</v>
      </c>
      <c r="J52" s="2">
        <v>522.40325865580405</v>
      </c>
      <c r="K52" s="1">
        <v>1.05947382688151</v>
      </c>
    </row>
    <row r="53" spans="2:19" customFormat="1" x14ac:dyDescent="0.6">
      <c r="B53" s="2">
        <v>572.84164034428704</v>
      </c>
      <c r="C53" s="1">
        <v>572.39182181031504</v>
      </c>
      <c r="D53" s="2"/>
      <c r="E53" s="1"/>
      <c r="F53" s="2">
        <v>573.68421052631504</v>
      </c>
      <c r="G53" s="1">
        <v>233.641325536062</v>
      </c>
      <c r="H53" s="2">
        <v>574.93857493857399</v>
      </c>
      <c r="I53" s="1">
        <v>1.3560417414349999</v>
      </c>
      <c r="J53" s="2">
        <v>571.89409368635404</v>
      </c>
      <c r="K53" s="1">
        <v>1.3453066864335399</v>
      </c>
    </row>
    <row r="54" spans="2:19" customFormat="1" x14ac:dyDescent="0.6">
      <c r="B54" s="2">
        <v>621.15233190634297</v>
      </c>
      <c r="C54" s="1">
        <v>496.63767433862199</v>
      </c>
      <c r="D54" s="2"/>
      <c r="E54" s="1"/>
      <c r="F54" s="2">
        <v>622.80701754385905</v>
      </c>
      <c r="G54" s="1">
        <v>250.92007797270901</v>
      </c>
      <c r="H54" s="2">
        <v>624.32432432432404</v>
      </c>
      <c r="I54" s="1">
        <v>1.2577029787703899</v>
      </c>
      <c r="J54" s="2">
        <v>621.38492871690403</v>
      </c>
      <c r="K54" s="1">
        <v>1.5859098640067699</v>
      </c>
    </row>
    <row r="55" spans="2:19" customFormat="1" x14ac:dyDescent="0.6">
      <c r="B55" s="2">
        <v>670.83691589207899</v>
      </c>
      <c r="C55" s="1">
        <v>432.66750536252403</v>
      </c>
      <c r="D55" s="2"/>
      <c r="E55" s="1"/>
      <c r="F55" s="2">
        <v>671.22807017543801</v>
      </c>
      <c r="G55" s="1">
        <v>268.19961013645201</v>
      </c>
      <c r="H55" s="2">
        <v>673.71007371007295</v>
      </c>
      <c r="I55" s="1">
        <v>1.1711619689147701</v>
      </c>
      <c r="J55" s="2">
        <v>670.87576374745402</v>
      </c>
      <c r="K55" s="1">
        <v>1.8792810038886001</v>
      </c>
    </row>
    <row r="56" spans="2:19" customFormat="1" x14ac:dyDescent="0.6">
      <c r="B56" s="2">
        <v>720.50882893319601</v>
      </c>
      <c r="C56" s="1">
        <v>396.25664093258098</v>
      </c>
      <c r="D56" s="2"/>
      <c r="E56" s="1"/>
      <c r="F56" s="2">
        <v>719.64912280701697</v>
      </c>
      <c r="G56" s="1">
        <v>278.81247563352798</v>
      </c>
      <c r="H56" s="2">
        <v>723.09582309582299</v>
      </c>
      <c r="I56" s="1">
        <v>1.1200142174861201</v>
      </c>
      <c r="J56" s="2">
        <v>720.366598778004</v>
      </c>
      <c r="K56" s="1">
        <v>2.07088535931813</v>
      </c>
    </row>
    <row r="57" spans="2:19" customFormat="1" x14ac:dyDescent="0.6">
      <c r="B57" s="2">
        <v>768.80684955063305</v>
      </c>
      <c r="C57" s="1">
        <v>348.06179800704098</v>
      </c>
      <c r="D57" s="1"/>
      <c r="E57" s="1"/>
      <c r="F57" s="2">
        <v>770.87719298245599</v>
      </c>
      <c r="G57" s="1">
        <v>287.42222222222199</v>
      </c>
      <c r="H57" s="2">
        <v>773.21867321867296</v>
      </c>
      <c r="I57" s="1">
        <v>1.0806932059740999</v>
      </c>
      <c r="J57" s="2">
        <v>769.246435845213</v>
      </c>
      <c r="K57" s="1">
        <v>2.23234426988502</v>
      </c>
    </row>
    <row r="58" spans="2:19" customFormat="1" x14ac:dyDescent="0.6">
      <c r="B58" s="2">
        <v>819.85265501543097</v>
      </c>
      <c r="C58" s="1">
        <v>323.434912072695</v>
      </c>
      <c r="D58" s="1"/>
      <c r="E58" s="1"/>
      <c r="F58" s="2">
        <v>819.29824561403495</v>
      </c>
      <c r="G58" s="1">
        <v>292.36842105263099</v>
      </c>
      <c r="H58" s="2">
        <v>824.07862407862399</v>
      </c>
      <c r="I58" s="1">
        <v>1.0649966871876899</v>
      </c>
      <c r="J58" s="2">
        <v>818.12627291242302</v>
      </c>
      <c r="K58" s="1">
        <v>2.314651236989</v>
      </c>
    </row>
    <row r="59" spans="2:19" x14ac:dyDescent="0.6">
      <c r="B59" s="2">
        <v>866.75325145489501</v>
      </c>
      <c r="C59" s="1">
        <v>314.63765623727198</v>
      </c>
      <c r="D59" s="1"/>
      <c r="E59" s="1"/>
      <c r="F59" s="2">
        <v>869.82456140350803</v>
      </c>
      <c r="G59" s="1">
        <v>295.64561403508702</v>
      </c>
      <c r="H59" s="2">
        <v>874.20147420147396</v>
      </c>
      <c r="I59" s="1">
        <v>1.05517005769814</v>
      </c>
      <c r="J59" s="2">
        <v>868.22810590631298</v>
      </c>
      <c r="K59" s="1">
        <v>2.3969428511798898</v>
      </c>
      <c r="O59"/>
      <c r="Q59"/>
      <c r="S59"/>
    </row>
    <row r="60" spans="2:19" x14ac:dyDescent="0.6">
      <c r="B60" s="2">
        <v>917.79181637990996</v>
      </c>
      <c r="C60" s="1">
        <v>305.75894432929999</v>
      </c>
      <c r="D60" s="1"/>
      <c r="E60" s="1"/>
      <c r="F60" s="2">
        <v>917.54385964912206</v>
      </c>
      <c r="G60" s="1">
        <v>295.25925925925901</v>
      </c>
      <c r="H60" s="2">
        <v>924.32432432432404</v>
      </c>
      <c r="I60" s="1">
        <v>1.0453434282085901</v>
      </c>
      <c r="J60" s="2">
        <v>916.49694501018303</v>
      </c>
      <c r="K60" s="1">
        <v>2.4340278127616202</v>
      </c>
      <c r="O60"/>
      <c r="Q60"/>
      <c r="S60"/>
    </row>
    <row r="61" spans="2:19" x14ac:dyDescent="0.6">
      <c r="O61"/>
      <c r="Q61"/>
      <c r="S61"/>
    </row>
    <row r="62" spans="2:19" x14ac:dyDescent="0.6">
      <c r="O62"/>
      <c r="Q62"/>
      <c r="S62"/>
    </row>
    <row r="65" spans="2:11" x14ac:dyDescent="0.6">
      <c r="B65" s="67">
        <f>B47/B28-1</f>
        <v>-1.0624542995987252E-3</v>
      </c>
      <c r="C65" s="67">
        <f t="shared" ref="C65:C78" si="11">C47/C28-1</f>
        <v>3.1902281224416296E-3</v>
      </c>
      <c r="D65" s="67"/>
      <c r="E65" s="67"/>
      <c r="F65" s="67">
        <f>F47/F28-1</f>
        <v>-1.7125140553397866E-4</v>
      </c>
      <c r="G65" s="67">
        <f t="shared" ref="G65:H78" si="12">G47/G28-1</f>
        <v>-5.0831855909264645E-3</v>
      </c>
      <c r="H65" s="67">
        <f>H47/H28-1</f>
        <v>2.4570024569998683E-3</v>
      </c>
      <c r="I65" s="67">
        <f t="shared" ref="I65:J78" si="13">I47/I28-1</f>
        <v>2.357467851623829E-3</v>
      </c>
      <c r="J65" s="67">
        <f>J47/J28-1</f>
        <v>-2.1530404422465121E-3</v>
      </c>
      <c r="K65" s="67">
        <f t="shared" ref="K65:K78" si="14">K47/K28-1</f>
        <v>4.1427896601244241E-2</v>
      </c>
    </row>
    <row r="66" spans="2:11" x14ac:dyDescent="0.6">
      <c r="B66" s="67">
        <f t="shared" ref="B66" si="15">B48/B29-1</f>
        <v>-2.2017328674517334E-3</v>
      </c>
      <c r="C66" s="67">
        <f t="shared" si="11"/>
        <v>-2.873061489939821E-3</v>
      </c>
      <c r="D66" s="67"/>
      <c r="E66" s="67"/>
      <c r="F66" s="67">
        <f t="shared" ref="F66" si="16">F48/F29-1</f>
        <v>-4.3293087953764076E-3</v>
      </c>
      <c r="G66" s="67">
        <f t="shared" si="12"/>
        <v>-2.0017503358925604E-3</v>
      </c>
      <c r="H66" s="67">
        <f t="shared" si="12"/>
        <v>4.3111999633727027E-3</v>
      </c>
      <c r="I66" s="67">
        <f t="shared" si="13"/>
        <v>2.2190463791356141E-3</v>
      </c>
      <c r="J66" s="67">
        <f t="shared" si="13"/>
        <v>-4.3520621016668315E-4</v>
      </c>
      <c r="K66" s="67">
        <f t="shared" si="14"/>
        <v>-1.9549642551630608E-3</v>
      </c>
    </row>
    <row r="67" spans="2:11" x14ac:dyDescent="0.6">
      <c r="B67" s="67">
        <f t="shared" ref="B67" si="17">B49/B30-1</f>
        <v>2.4692241497434875E-3</v>
      </c>
      <c r="C67" s="67">
        <f t="shared" si="11"/>
        <v>8.3094978514219875E-5</v>
      </c>
      <c r="D67" s="67"/>
      <c r="E67" s="67"/>
      <c r="F67" s="67">
        <f t="shared" ref="F67" si="18">F49/F30-1</f>
        <v>-2.1214423691212625E-3</v>
      </c>
      <c r="G67" s="67">
        <f t="shared" si="12"/>
        <v>-8.6632684655773007E-3</v>
      </c>
      <c r="H67" s="67">
        <f t="shared" si="12"/>
        <v>4.9206008937541235E-3</v>
      </c>
      <c r="I67" s="67">
        <f t="shared" si="13"/>
        <v>4.8008737913378674E-3</v>
      </c>
      <c r="J67" s="67">
        <f t="shared" si="13"/>
        <v>8.8053234469587238E-5</v>
      </c>
      <c r="K67" s="67">
        <f t="shared" si="14"/>
        <v>9.0198364435400968E-4</v>
      </c>
    </row>
    <row r="68" spans="2:11" x14ac:dyDescent="0.6">
      <c r="B68" s="67">
        <f t="shared" ref="B68" si="19">B50/B31-1</f>
        <v>2.7383872128223796E-3</v>
      </c>
      <c r="C68" s="67">
        <f t="shared" si="11"/>
        <v>3.8906355375331714E-2</v>
      </c>
      <c r="D68" s="67"/>
      <c r="E68" s="67"/>
      <c r="F68" s="67">
        <f t="shared" ref="F68" si="20">F50/F31-1</f>
        <v>-2.7025492533916395E-3</v>
      </c>
      <c r="G68" s="67">
        <f t="shared" si="12"/>
        <v>-6.8665791369053597E-3</v>
      </c>
      <c r="H68" s="67">
        <f t="shared" si="12"/>
        <v>4.8267740575425044E-3</v>
      </c>
      <c r="I68" s="67">
        <f t="shared" si="13"/>
        <v>8.8625112721247845E-3</v>
      </c>
      <c r="J68" s="67">
        <f t="shared" si="13"/>
        <v>-2.0296056377493432E-3</v>
      </c>
      <c r="K68" s="67">
        <f t="shared" si="14"/>
        <v>6.3247381427966598E-3</v>
      </c>
    </row>
    <row r="69" spans="2:11" x14ac:dyDescent="0.6">
      <c r="B69" s="67">
        <f t="shared" ref="B69" si="21">B51/B32-1</f>
        <v>3.0703812486376769E-4</v>
      </c>
      <c r="C69" s="67">
        <f t="shared" si="11"/>
        <v>3.7621453327993937E-3</v>
      </c>
      <c r="D69" s="67"/>
      <c r="E69" s="67"/>
      <c r="F69" s="67">
        <f t="shared" ref="F69" si="22">F51/F32-1</f>
        <v>-7.1382680854753522E-3</v>
      </c>
      <c r="G69" s="67">
        <f t="shared" si="12"/>
        <v>-3.5511903411294954E-3</v>
      </c>
      <c r="H69" s="67">
        <f t="shared" si="12"/>
        <v>3.1308638903573272E-3</v>
      </c>
      <c r="I69" s="67">
        <f t="shared" si="13"/>
        <v>3.5402349852176052E-3</v>
      </c>
      <c r="J69" s="67">
        <f t="shared" si="13"/>
        <v>-6.4249084315204374E-4</v>
      </c>
      <c r="K69" s="67">
        <f t="shared" si="14"/>
        <v>2.6434227866969362E-3</v>
      </c>
    </row>
    <row r="70" spans="2:11" x14ac:dyDescent="0.6">
      <c r="B70" s="67">
        <f t="shared" ref="B70" si="23">B52/B33-1</f>
        <v>2.8839972221541554E-3</v>
      </c>
      <c r="C70" s="67">
        <f t="shared" si="11"/>
        <v>5.5196632150313896E-3</v>
      </c>
      <c r="D70" s="67"/>
      <c r="E70" s="67"/>
      <c r="F70" s="67">
        <f t="shared" ref="F70" si="24">F52/F33-1</f>
        <v>2.8611743212063612E-3</v>
      </c>
      <c r="G70" s="67">
        <f t="shared" si="12"/>
        <v>-1.2149614978542056E-2</v>
      </c>
      <c r="H70" s="67">
        <f t="shared" si="12"/>
        <v>8.6194175803400164E-4</v>
      </c>
      <c r="I70" s="67">
        <f t="shared" si="13"/>
        <v>1.1241296321383931E-2</v>
      </c>
      <c r="J70" s="67">
        <f t="shared" si="13"/>
        <v>-2.4875235148680286E-4</v>
      </c>
      <c r="K70" s="67">
        <f t="shared" si="14"/>
        <v>-2.7056583851622351E-3</v>
      </c>
    </row>
    <row r="71" spans="2:11" x14ac:dyDescent="0.6">
      <c r="B71" s="67">
        <f t="shared" ref="B71" si="25">B53/B34-1</f>
        <v>-1.7936565107975477E-3</v>
      </c>
      <c r="C71" s="67">
        <f t="shared" si="11"/>
        <v>-1.5269045890307642E-2</v>
      </c>
      <c r="D71" s="67"/>
      <c r="E71" s="67"/>
      <c r="F71" s="67">
        <f t="shared" ref="F71" si="26">F53/F34-1</f>
        <v>1.0542649471749765E-3</v>
      </c>
      <c r="G71" s="67">
        <f t="shared" si="12"/>
        <v>-6.6005221373146572E-3</v>
      </c>
      <c r="H71" s="67">
        <f t="shared" si="12"/>
        <v>3.3045398899058664E-3</v>
      </c>
      <c r="I71" s="67">
        <f t="shared" si="13"/>
        <v>1.055339966812241E-2</v>
      </c>
      <c r="J71" s="67">
        <f t="shared" si="13"/>
        <v>-3.2212858984559389E-4</v>
      </c>
      <c r="K71" s="67">
        <f t="shared" si="14"/>
        <v>-1.5301936626059831E-3</v>
      </c>
    </row>
    <row r="72" spans="2:11" x14ac:dyDescent="0.6">
      <c r="B72" s="67">
        <f t="shared" ref="B72" si="27">B54/B35-1</f>
        <v>5.5714674443452239E-4</v>
      </c>
      <c r="C72" s="67">
        <f t="shared" si="11"/>
        <v>1.2806043735508643E-2</v>
      </c>
      <c r="D72" s="67"/>
      <c r="E72" s="67"/>
      <c r="F72" s="67">
        <f t="shared" ref="F72" si="28">F54/F35-1</f>
        <v>3.5329955734721974E-3</v>
      </c>
      <c r="G72" s="67">
        <f t="shared" si="12"/>
        <v>-9.83849828024419E-3</v>
      </c>
      <c r="H72" s="67">
        <f t="shared" si="12"/>
        <v>2.9909620928072478E-3</v>
      </c>
      <c r="I72" s="67">
        <f t="shared" si="13"/>
        <v>1.9052967563269574E-2</v>
      </c>
      <c r="J72" s="67">
        <f t="shared" si="13"/>
        <v>-1.0585407397266655E-3</v>
      </c>
      <c r="K72" s="67">
        <f t="shared" si="14"/>
        <v>1.0145120933535701E-4</v>
      </c>
    </row>
    <row r="73" spans="2:11" x14ac:dyDescent="0.6">
      <c r="B73" s="67">
        <f t="shared" ref="B73" si="29">B55/B36-1</f>
        <v>2.8592557260553875E-4</v>
      </c>
      <c r="C73" s="67">
        <f t="shared" si="11"/>
        <v>-5.960098439265149E-3</v>
      </c>
      <c r="D73" s="67"/>
      <c r="E73" s="67"/>
      <c r="F73" s="67">
        <f t="shared" ref="F73" si="30">F55/F36-1</f>
        <v>2.5192483678759814E-4</v>
      </c>
      <c r="G73" s="67">
        <f t="shared" si="12"/>
        <v>-7.5836238678446133E-3</v>
      </c>
      <c r="H73" s="67">
        <f t="shared" si="12"/>
        <v>1.2357920369785447E-3</v>
      </c>
      <c r="I73" s="67">
        <f t="shared" si="13"/>
        <v>2.156523630488727E-2</v>
      </c>
      <c r="J73" s="67">
        <f t="shared" si="13"/>
        <v>1.8932331258514346E-4</v>
      </c>
      <c r="K73" s="67">
        <f t="shared" si="14"/>
        <v>3.9312060449581132E-4</v>
      </c>
    </row>
    <row r="74" spans="2:11" x14ac:dyDescent="0.6">
      <c r="B74" s="67">
        <f t="shared" ref="B74" si="31">B56/B37-1</f>
        <v>-6.3652362733312984E-4</v>
      </c>
      <c r="C74" s="67">
        <f t="shared" si="11"/>
        <v>5.8822423673208224E-3</v>
      </c>
      <c r="D74" s="67"/>
      <c r="E74" s="67"/>
      <c r="F74" s="67">
        <f t="shared" ref="F74" si="32">F56/F37-1</f>
        <v>1.1904832297626733E-4</v>
      </c>
      <c r="G74" s="67">
        <f t="shared" si="12"/>
        <v>-7.1838787652622749E-4</v>
      </c>
      <c r="H74" s="67">
        <f t="shared" si="12"/>
        <v>-2.7469592686957256E-4</v>
      </c>
      <c r="I74" s="67">
        <f t="shared" si="13"/>
        <v>1.5826848417646255E-2</v>
      </c>
      <c r="J74" s="67">
        <f t="shared" si="13"/>
        <v>-1.0636878663092819E-3</v>
      </c>
      <c r="K74" s="67">
        <f t="shared" si="14"/>
        <v>-9.5960204769640622E-4</v>
      </c>
    </row>
    <row r="75" spans="2:11" x14ac:dyDescent="0.6">
      <c r="B75" s="67">
        <f t="shared" ref="B75" si="33">B57/B38-1</f>
        <v>-8.3392654934399957E-5</v>
      </c>
      <c r="C75" s="67">
        <f t="shared" si="11"/>
        <v>-2.8104364026489415E-2</v>
      </c>
      <c r="D75" s="67"/>
      <c r="E75" s="67"/>
      <c r="F75" s="67">
        <f t="shared" ref="F75" si="34">F57/F38-1</f>
        <v>1.1287010176364021E-3</v>
      </c>
      <c r="G75" s="67">
        <f t="shared" si="12"/>
        <v>-1.2319638118628573E-3</v>
      </c>
      <c r="H75" s="67">
        <f t="shared" si="12"/>
        <v>6.5551809737818267E-4</v>
      </c>
      <c r="I75" s="67">
        <f t="shared" si="13"/>
        <v>2.4644287673988963E-2</v>
      </c>
      <c r="J75" s="67">
        <f t="shared" si="13"/>
        <v>-2.245049360524165E-4</v>
      </c>
      <c r="K75" s="67">
        <f t="shared" si="14"/>
        <v>-3.9937957702294025E-3</v>
      </c>
    </row>
    <row r="76" spans="2:11" x14ac:dyDescent="0.6">
      <c r="B76" s="67">
        <f t="shared" ref="B76" si="35">B58/B39-1</f>
        <v>8.0457985738857651E-4</v>
      </c>
      <c r="C76" s="67">
        <f t="shared" si="11"/>
        <v>-3.7648581291895189E-2</v>
      </c>
      <c r="D76" s="67"/>
      <c r="E76" s="67"/>
      <c r="F76" s="67">
        <f t="shared" ref="F76" si="36">F58/F39-1</f>
        <v>9.5993069092581429E-4</v>
      </c>
      <c r="G76" s="67">
        <f t="shared" si="12"/>
        <v>-8.5949425897513532E-4</v>
      </c>
      <c r="H76" s="67">
        <f t="shared" si="12"/>
        <v>2.3704777803144061E-3</v>
      </c>
      <c r="I76" s="67">
        <f t="shared" si="13"/>
        <v>4.9449290294443893E-2</v>
      </c>
      <c r="J76" s="67">
        <f t="shared" si="13"/>
        <v>-5.1086262131061488E-4</v>
      </c>
      <c r="K76" s="67">
        <f t="shared" si="14"/>
        <v>-7.7101591113726275E-4</v>
      </c>
    </row>
    <row r="77" spans="2:11" x14ac:dyDescent="0.6">
      <c r="B77" s="67">
        <f t="shared" ref="B77" si="37">B59/B40-1</f>
        <v>1.6195031087873346E-4</v>
      </c>
      <c r="C77" s="67">
        <f t="shared" si="11"/>
        <v>-1.5401127464393483E-2</v>
      </c>
      <c r="D77" s="67"/>
      <c r="E77" s="67"/>
      <c r="F77" s="67">
        <f t="shared" ref="F77" si="38">F59/F40-1</f>
        <v>1.5572767905984719E-3</v>
      </c>
      <c r="G77" s="67">
        <f t="shared" si="12"/>
        <v>-2.2420746761072641E-3</v>
      </c>
      <c r="H77" s="67">
        <f t="shared" si="12"/>
        <v>2.4710665809699606E-3</v>
      </c>
      <c r="I77" s="67">
        <f t="shared" si="13"/>
        <v>4.8004216898838825E-2</v>
      </c>
      <c r="J77" s="67">
        <f t="shared" si="13"/>
        <v>-3.2393575044586953E-4</v>
      </c>
      <c r="K77" s="67">
        <f t="shared" si="14"/>
        <v>-2.0818429048098386E-3</v>
      </c>
    </row>
    <row r="78" spans="2:11" x14ac:dyDescent="0.6">
      <c r="B78" s="67">
        <f t="shared" ref="B78" si="39">B60/B41-1</f>
        <v>2.5210115495846175E-3</v>
      </c>
      <c r="C78" s="67">
        <f t="shared" si="11"/>
        <v>-3.4865245290987334E-2</v>
      </c>
      <c r="D78" s="67"/>
      <c r="E78" s="67"/>
      <c r="F78" s="67">
        <f t="shared" ref="F78" si="40">F60/F41-1</f>
        <v>8.9659340880343663E-5</v>
      </c>
      <c r="G78" s="67">
        <f t="shared" si="12"/>
        <v>-2.7697864557165719E-3</v>
      </c>
      <c r="H78" s="67">
        <f t="shared" si="12"/>
        <v>2.0182520182523422E-3</v>
      </c>
      <c r="I78" s="67">
        <f t="shared" si="13"/>
        <v>3.4147529033875523E-2</v>
      </c>
      <c r="J78" s="67">
        <f t="shared" si="13"/>
        <v>-7.8268526775626679E-4</v>
      </c>
      <c r="K78" s="67">
        <f t="shared" si="14"/>
        <v>-3.8360456122042974E-3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X57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7" bestFit="1" customWidth="1"/>
    <col min="17" max="17" width="11.0625" style="14" bestFit="1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4" x14ac:dyDescent="0.6">
      <c r="A1" s="13"/>
      <c r="M1" s="13"/>
    </row>
    <row r="2" spans="1:24" x14ac:dyDescent="0.6">
      <c r="A2" s="13"/>
      <c r="M2" s="13"/>
    </row>
    <row r="3" spans="1:24" x14ac:dyDescent="0.6">
      <c r="A3" s="13"/>
      <c r="M3" s="13"/>
    </row>
    <row r="4" spans="1:24" x14ac:dyDescent="0.6">
      <c r="A4" s="13"/>
      <c r="M4" s="13"/>
    </row>
    <row r="5" spans="1:24" x14ac:dyDescent="0.6">
      <c r="A5" s="13"/>
      <c r="B5" t="s">
        <v>9</v>
      </c>
      <c r="M5" s="13"/>
      <c r="N5" s="79" t="s">
        <v>11</v>
      </c>
    </row>
    <row r="6" spans="1:24" ht="17.25" thickBot="1" x14ac:dyDescent="0.65">
      <c r="A6" s="13"/>
      <c r="M6" s="13"/>
    </row>
    <row r="7" spans="1:24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4" x14ac:dyDescent="0.6">
      <c r="B8" s="40" t="s">
        <v>4</v>
      </c>
      <c r="C8" s="27" t="s">
        <v>50</v>
      </c>
      <c r="D8" s="26" t="s">
        <v>4</v>
      </c>
      <c r="E8" s="1" t="s">
        <v>47</v>
      </c>
      <c r="F8" s="2" t="s">
        <v>4</v>
      </c>
      <c r="G8" s="1" t="s">
        <v>12</v>
      </c>
      <c r="H8" s="2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4" x14ac:dyDescent="0.6">
      <c r="B9" s="2">
        <v>310.53003819184801</v>
      </c>
      <c r="C9" s="1">
        <v>130.678506935705</v>
      </c>
      <c r="D9" s="2"/>
      <c r="E9" s="1"/>
      <c r="F9" s="2">
        <v>310.20670609569601</v>
      </c>
      <c r="G9" s="1">
        <v>181.21297602256601</v>
      </c>
      <c r="H9" s="2">
        <v>300</v>
      </c>
      <c r="I9" s="1">
        <v>1.1010697475395801</v>
      </c>
      <c r="J9" s="2">
        <v>300</v>
      </c>
      <c r="K9" s="1">
        <v>0.118439040556775</v>
      </c>
      <c r="N9" s="47">
        <f>B9</f>
        <v>310.53003819184801</v>
      </c>
      <c r="O9" s="48">
        <f>C9*100</f>
        <v>13067.850693570501</v>
      </c>
      <c r="P9" s="47">
        <f>F9</f>
        <v>310.20670609569601</v>
      </c>
      <c r="Q9" s="54">
        <f>G9*0.000001</f>
        <v>1.81212976022566E-4</v>
      </c>
      <c r="R9" s="47">
        <f>H9</f>
        <v>300</v>
      </c>
      <c r="S9" s="48">
        <f>I9</f>
        <v>1.1010697475395801</v>
      </c>
      <c r="T9" s="47">
        <f>J9</f>
        <v>300</v>
      </c>
      <c r="U9" s="48">
        <f>K9</f>
        <v>0.118439040556775</v>
      </c>
      <c r="V9" s="35">
        <f>((O9*(Q9)^2)/S9)*T9</f>
        <v>0.11692009880618154</v>
      </c>
      <c r="W9" s="35"/>
      <c r="X9" s="35">
        <f>U9-V9</f>
        <v>1.5189417505934583E-3</v>
      </c>
    </row>
    <row r="10" spans="1:24" x14ac:dyDescent="0.6">
      <c r="B10" s="2">
        <v>328.56369992486498</v>
      </c>
      <c r="C10" s="1">
        <v>143.40647773428</v>
      </c>
      <c r="D10" s="2"/>
      <c r="E10" s="1"/>
      <c r="F10" s="2">
        <v>328.51068495099003</v>
      </c>
      <c r="G10" s="1">
        <v>187.98307475317301</v>
      </c>
      <c r="H10" s="2">
        <v>328.695652173913</v>
      </c>
      <c r="I10" s="1">
        <v>1.05116928057152</v>
      </c>
      <c r="J10" s="2">
        <v>328.24267782426699</v>
      </c>
      <c r="K10" s="1">
        <v>0.15707465097974199</v>
      </c>
      <c r="N10" s="47">
        <f t="shared" ref="N10:N20" si="0">B10</f>
        <v>328.56369992486498</v>
      </c>
      <c r="O10" s="48">
        <f t="shared" ref="O10:O20" si="1">C10*100</f>
        <v>14340.647773428</v>
      </c>
      <c r="P10" s="47">
        <f t="shared" ref="P10:P20" si="2">F10</f>
        <v>328.51068495099003</v>
      </c>
      <c r="Q10" s="54">
        <f t="shared" ref="Q10:Q20" si="3">G10*0.000001</f>
        <v>1.8798307475317302E-4</v>
      </c>
      <c r="R10" s="47">
        <f t="shared" ref="R10:U20" si="4">H10</f>
        <v>328.695652173913</v>
      </c>
      <c r="S10" s="48">
        <f t="shared" si="4"/>
        <v>1.05116928057152</v>
      </c>
      <c r="T10" s="47">
        <f t="shared" si="4"/>
        <v>328.24267782426699</v>
      </c>
      <c r="U10" s="48">
        <f t="shared" si="4"/>
        <v>0.15707465097974199</v>
      </c>
      <c r="V10" s="35">
        <f t="shared" ref="V10:V20" si="5">((O10*(Q10)^2)/S10)*T10</f>
        <v>0.15824451048078564</v>
      </c>
      <c r="W10" s="35"/>
      <c r="X10" s="35">
        <f t="shared" ref="X10:X20" si="6">U10-V10</f>
        <v>-1.1698595010436463E-3</v>
      </c>
    </row>
    <row r="11" spans="1:24" x14ac:dyDescent="0.6">
      <c r="B11" s="2">
        <v>378.45283517985399</v>
      </c>
      <c r="C11" s="1">
        <v>151.38873937507901</v>
      </c>
      <c r="D11" s="2"/>
      <c r="E11" s="1"/>
      <c r="F11" s="2">
        <v>378.38416043427202</v>
      </c>
      <c r="G11" s="1">
        <v>209.19605077573999</v>
      </c>
      <c r="H11" s="2">
        <v>378.26086956521698</v>
      </c>
      <c r="I11" s="1">
        <v>0.92051496716340098</v>
      </c>
      <c r="J11" s="2">
        <v>378.45188284518798</v>
      </c>
      <c r="K11" s="1">
        <v>0.26969582418492799</v>
      </c>
      <c r="N11" s="47">
        <f t="shared" si="0"/>
        <v>378.45283517985399</v>
      </c>
      <c r="O11" s="48">
        <f t="shared" si="1"/>
        <v>15138.873937507902</v>
      </c>
      <c r="P11" s="47">
        <f t="shared" si="2"/>
        <v>378.38416043427202</v>
      </c>
      <c r="Q11" s="54">
        <f t="shared" si="3"/>
        <v>2.0919605077573998E-4</v>
      </c>
      <c r="R11" s="47">
        <f t="shared" si="4"/>
        <v>378.26086956521698</v>
      </c>
      <c r="S11" s="48">
        <f t="shared" si="4"/>
        <v>0.92051496716340098</v>
      </c>
      <c r="T11" s="47">
        <f t="shared" si="4"/>
        <v>378.45188284518798</v>
      </c>
      <c r="U11" s="48">
        <f t="shared" si="4"/>
        <v>0.26969582418492799</v>
      </c>
      <c r="V11" s="35">
        <f t="shared" si="5"/>
        <v>0.27238322133109305</v>
      </c>
      <c r="W11" s="35"/>
      <c r="X11" s="35">
        <f t="shared" si="6"/>
        <v>-2.6873971461650603E-3</v>
      </c>
    </row>
    <row r="12" spans="1:24" x14ac:dyDescent="0.6">
      <c r="B12" s="2">
        <v>429.71257832635501</v>
      </c>
      <c r="C12" s="1">
        <v>135.84879040776499</v>
      </c>
      <c r="D12" s="2"/>
      <c r="E12" s="1"/>
      <c r="F12" s="2">
        <v>429.51991798129598</v>
      </c>
      <c r="G12" s="1">
        <v>230.860366713681</v>
      </c>
      <c r="H12" s="2">
        <v>420</v>
      </c>
      <c r="I12" s="1">
        <v>0.79109970047068801</v>
      </c>
      <c r="J12" s="2">
        <v>420.502092050209</v>
      </c>
      <c r="K12" s="1">
        <v>0.384274410704668</v>
      </c>
      <c r="N12" s="47">
        <f t="shared" si="0"/>
        <v>429.71257832635501</v>
      </c>
      <c r="O12" s="48">
        <f t="shared" si="1"/>
        <v>13584.879040776499</v>
      </c>
      <c r="P12" s="47">
        <f t="shared" si="2"/>
        <v>429.51991798129598</v>
      </c>
      <c r="Q12" s="54">
        <f t="shared" si="3"/>
        <v>2.3086036671368098E-4</v>
      </c>
      <c r="R12" s="47">
        <f t="shared" si="4"/>
        <v>420</v>
      </c>
      <c r="S12" s="48">
        <f t="shared" si="4"/>
        <v>0.79109970047068801</v>
      </c>
      <c r="T12" s="47">
        <f t="shared" si="4"/>
        <v>420.502092050209</v>
      </c>
      <c r="U12" s="48">
        <f t="shared" si="4"/>
        <v>0.384274410704668</v>
      </c>
      <c r="V12" s="35">
        <f t="shared" si="5"/>
        <v>0.38484998939667303</v>
      </c>
      <c r="W12" s="35"/>
      <c r="X12" s="35">
        <f t="shared" si="6"/>
        <v>-5.7557869200502987E-4</v>
      </c>
    </row>
    <row r="13" spans="1:24" x14ac:dyDescent="0.6">
      <c r="B13" s="2">
        <v>480.38952378677902</v>
      </c>
      <c r="C13" s="1">
        <v>112.361409883587</v>
      </c>
      <c r="D13" s="2"/>
      <c r="E13" s="1"/>
      <c r="F13" s="2">
        <v>480.02897915160401</v>
      </c>
      <c r="G13" s="1">
        <v>253.42736248236901</v>
      </c>
      <c r="H13" s="2">
        <v>472.17391304347802</v>
      </c>
      <c r="I13" s="1">
        <v>0.68099942326654295</v>
      </c>
      <c r="J13" s="2">
        <v>472.59414225941401</v>
      </c>
      <c r="K13" s="1">
        <v>0.50058515265752401</v>
      </c>
      <c r="N13" s="47">
        <f t="shared" si="0"/>
        <v>480.38952378677902</v>
      </c>
      <c r="O13" s="48">
        <f t="shared" si="1"/>
        <v>11236.1409883587</v>
      </c>
      <c r="P13" s="47">
        <f t="shared" si="2"/>
        <v>480.02897915160401</v>
      </c>
      <c r="Q13" s="54">
        <f t="shared" si="3"/>
        <v>2.5342736248236902E-4</v>
      </c>
      <c r="R13" s="47">
        <f t="shared" si="4"/>
        <v>472.17391304347802</v>
      </c>
      <c r="S13" s="48">
        <f t="shared" si="4"/>
        <v>0.68099942326654295</v>
      </c>
      <c r="T13" s="47">
        <f t="shared" si="4"/>
        <v>472.59414225941401</v>
      </c>
      <c r="U13" s="48">
        <f t="shared" si="4"/>
        <v>0.50058515265752401</v>
      </c>
      <c r="V13" s="35">
        <f t="shared" si="5"/>
        <v>0.50080168063591368</v>
      </c>
      <c r="W13" s="35"/>
      <c r="X13" s="35">
        <f t="shared" si="6"/>
        <v>-2.1652797838966897E-4</v>
      </c>
    </row>
    <row r="14" spans="1:24" x14ac:dyDescent="0.6">
      <c r="B14" s="2">
        <v>531.65422691358697</v>
      </c>
      <c r="C14" s="1">
        <v>95.867822035906499</v>
      </c>
      <c r="D14" s="2"/>
      <c r="E14" s="1"/>
      <c r="F14" s="2">
        <v>531.80210024771498</v>
      </c>
      <c r="G14" s="1">
        <v>276.89703808180502</v>
      </c>
      <c r="H14" s="2">
        <v>524.34782608695605</v>
      </c>
      <c r="I14" s="1">
        <v>0.59914048110732798</v>
      </c>
      <c r="J14" s="2">
        <v>524.68619246861897</v>
      </c>
      <c r="K14" s="1">
        <v>0.64288599362028198</v>
      </c>
      <c r="N14" s="47">
        <f t="shared" si="0"/>
        <v>531.65422691358697</v>
      </c>
      <c r="O14" s="48">
        <f t="shared" si="1"/>
        <v>9586.7822035906502</v>
      </c>
      <c r="P14" s="47">
        <f t="shared" si="2"/>
        <v>531.80210024771498</v>
      </c>
      <c r="Q14" s="54">
        <f t="shared" si="3"/>
        <v>2.7689703808180503E-4</v>
      </c>
      <c r="R14" s="47">
        <f t="shared" si="4"/>
        <v>524.34782608695605</v>
      </c>
      <c r="S14" s="48">
        <f t="shared" si="4"/>
        <v>0.59914048110732798</v>
      </c>
      <c r="T14" s="47">
        <f t="shared" si="4"/>
        <v>524.68619246861897</v>
      </c>
      <c r="U14" s="48">
        <f t="shared" si="4"/>
        <v>0.64288599362028198</v>
      </c>
      <c r="V14" s="35">
        <f t="shared" si="5"/>
        <v>0.64369547049654108</v>
      </c>
      <c r="W14" s="35"/>
      <c r="X14" s="35">
        <f t="shared" si="6"/>
        <v>-8.0947687625909648E-4</v>
      </c>
    </row>
    <row r="15" spans="1:24" x14ac:dyDescent="0.6">
      <c r="B15" s="2">
        <v>583.56124749015805</v>
      </c>
      <c r="C15" s="1">
        <v>75.877999180684697</v>
      </c>
      <c r="D15" s="2"/>
      <c r="E15" s="1"/>
      <c r="F15" s="2">
        <v>580.46485166704201</v>
      </c>
      <c r="G15" s="1">
        <v>310.74753173483703</v>
      </c>
      <c r="H15" s="2">
        <v>572.60869565217399</v>
      </c>
      <c r="I15" s="1">
        <v>0.53266357835203004</v>
      </c>
      <c r="J15" s="2">
        <v>572.38493723849297</v>
      </c>
      <c r="K15" s="1">
        <v>0.79266694974936702</v>
      </c>
      <c r="N15" s="47">
        <f t="shared" si="0"/>
        <v>583.56124749015805</v>
      </c>
      <c r="O15" s="48">
        <f t="shared" si="1"/>
        <v>7587.7999180684692</v>
      </c>
      <c r="P15" s="47">
        <f t="shared" si="2"/>
        <v>580.46485166704201</v>
      </c>
      <c r="Q15" s="54">
        <f t="shared" si="3"/>
        <v>3.1074753173483699E-4</v>
      </c>
      <c r="R15" s="47">
        <f t="shared" si="4"/>
        <v>572.60869565217399</v>
      </c>
      <c r="S15" s="48">
        <f t="shared" si="4"/>
        <v>0.53266357835203004</v>
      </c>
      <c r="T15" s="47">
        <f t="shared" si="4"/>
        <v>572.38493723849297</v>
      </c>
      <c r="U15" s="48">
        <f t="shared" si="4"/>
        <v>0.79266694974936702</v>
      </c>
      <c r="V15" s="35">
        <f t="shared" si="5"/>
        <v>0.78734747691603735</v>
      </c>
      <c r="W15" s="35"/>
      <c r="X15" s="35">
        <f t="shared" si="6"/>
        <v>5.3194728333296748E-3</v>
      </c>
    </row>
    <row r="16" spans="1:24" x14ac:dyDescent="0.6">
      <c r="B16" s="2">
        <v>632.34926711698301</v>
      </c>
      <c r="C16" s="1">
        <v>55.5680922629818</v>
      </c>
      <c r="D16" s="2"/>
      <c r="E16" s="1"/>
      <c r="F16" s="2">
        <v>632.34286662478803</v>
      </c>
      <c r="G16" s="1">
        <v>360.84626234132497</v>
      </c>
      <c r="H16" s="2">
        <v>622.82608695652095</v>
      </c>
      <c r="I16" s="1">
        <v>0.46876523227474798</v>
      </c>
      <c r="J16" s="2">
        <v>622.59414225941396</v>
      </c>
      <c r="K16" s="1">
        <v>0.96283762790504901</v>
      </c>
      <c r="N16" s="47">
        <f t="shared" si="0"/>
        <v>632.34926711698301</v>
      </c>
      <c r="O16" s="48">
        <f t="shared" si="1"/>
        <v>5556.80922629818</v>
      </c>
      <c r="P16" s="47">
        <f t="shared" si="2"/>
        <v>632.34286662478803</v>
      </c>
      <c r="Q16" s="54">
        <f t="shared" si="3"/>
        <v>3.6084626234132494E-4</v>
      </c>
      <c r="R16" s="47">
        <f t="shared" si="4"/>
        <v>622.82608695652095</v>
      </c>
      <c r="S16" s="48">
        <f t="shared" si="4"/>
        <v>0.46876523227474798</v>
      </c>
      <c r="T16" s="47">
        <f t="shared" si="4"/>
        <v>622.59414225941396</v>
      </c>
      <c r="U16" s="48">
        <f t="shared" si="4"/>
        <v>0.96283762790504901</v>
      </c>
      <c r="V16" s="35">
        <f t="shared" si="5"/>
        <v>0.96099150062725014</v>
      </c>
      <c r="W16" s="35"/>
      <c r="X16" s="35">
        <f t="shared" si="6"/>
        <v>1.8461272777988702E-3</v>
      </c>
    </row>
    <row r="17" spans="2:24" x14ac:dyDescent="0.6">
      <c r="B17" s="2">
        <v>682.95677285310899</v>
      </c>
      <c r="C17" s="1">
        <v>45.431656063943301</v>
      </c>
      <c r="D17" s="2"/>
      <c r="E17" s="1"/>
      <c r="F17" s="2">
        <v>683.46973486150398</v>
      </c>
      <c r="G17" s="1">
        <v>380.253878702397</v>
      </c>
      <c r="H17" s="2">
        <v>673.04347826086905</v>
      </c>
      <c r="I17" s="1">
        <v>0.42925713009990502</v>
      </c>
      <c r="J17" s="2">
        <v>672.80334728033404</v>
      </c>
      <c r="K17" s="1">
        <v>1.0271914743775601</v>
      </c>
      <c r="N17" s="47">
        <f t="shared" si="0"/>
        <v>682.95677285310899</v>
      </c>
      <c r="O17" s="48">
        <f t="shared" si="1"/>
        <v>4543.1656063943301</v>
      </c>
      <c r="P17" s="47">
        <f t="shared" si="2"/>
        <v>683.46973486150398</v>
      </c>
      <c r="Q17" s="54">
        <f t="shared" si="3"/>
        <v>3.8025387870239697E-4</v>
      </c>
      <c r="R17" s="47">
        <f t="shared" si="4"/>
        <v>673.04347826086905</v>
      </c>
      <c r="S17" s="48">
        <f t="shared" si="4"/>
        <v>0.42925713009990502</v>
      </c>
      <c r="T17" s="47">
        <f t="shared" si="4"/>
        <v>672.80334728033404</v>
      </c>
      <c r="U17" s="48">
        <f t="shared" si="4"/>
        <v>1.0271914743775601</v>
      </c>
      <c r="V17" s="35">
        <f t="shared" si="5"/>
        <v>1.0296188835239137</v>
      </c>
      <c r="W17" s="35"/>
      <c r="X17" s="35">
        <f t="shared" si="6"/>
        <v>-2.4274091463536429E-3</v>
      </c>
    </row>
    <row r="18" spans="2:24" x14ac:dyDescent="0.6">
      <c r="B18" s="2">
        <v>732.24161717402296</v>
      </c>
      <c r="C18" s="1">
        <v>49.598921296134598</v>
      </c>
      <c r="D18" s="2"/>
      <c r="E18" s="1"/>
      <c r="F18" s="2">
        <v>732.54406134809301</v>
      </c>
      <c r="G18" s="1">
        <v>358.58956276445599</v>
      </c>
      <c r="H18" s="2">
        <v>722.60869565217399</v>
      </c>
      <c r="I18" s="1">
        <v>0.394880095254041</v>
      </c>
      <c r="J18" s="2">
        <v>722.38493723849297</v>
      </c>
      <c r="K18" s="1">
        <v>1.1695233853929301</v>
      </c>
      <c r="N18" s="47">
        <f t="shared" si="0"/>
        <v>732.24161717402296</v>
      </c>
      <c r="O18" s="48">
        <f t="shared" si="1"/>
        <v>4959.8921296134595</v>
      </c>
      <c r="P18" s="47">
        <f t="shared" si="2"/>
        <v>732.54406134809301</v>
      </c>
      <c r="Q18" s="54">
        <f t="shared" si="3"/>
        <v>3.58589562764456E-4</v>
      </c>
      <c r="R18" s="47">
        <f t="shared" si="4"/>
        <v>722.60869565217399</v>
      </c>
      <c r="S18" s="48">
        <f t="shared" si="4"/>
        <v>0.394880095254041</v>
      </c>
      <c r="T18" s="47">
        <f t="shared" si="4"/>
        <v>722.38493723849297</v>
      </c>
      <c r="U18" s="48">
        <f t="shared" si="4"/>
        <v>1.1695233853929301</v>
      </c>
      <c r="V18" s="35">
        <f t="shared" si="5"/>
        <v>1.166731597569362</v>
      </c>
      <c r="W18" s="35"/>
      <c r="X18" s="35">
        <f t="shared" si="6"/>
        <v>2.7917878235681481E-3</v>
      </c>
    </row>
    <row r="19" spans="2:24" x14ac:dyDescent="0.6">
      <c r="B19" s="2">
        <v>782.06131270471303</v>
      </c>
      <c r="C19" s="1">
        <v>70.932127262072399</v>
      </c>
      <c r="D19" s="2"/>
      <c r="E19" s="1"/>
      <c r="F19" s="2">
        <v>782.802443967714</v>
      </c>
      <c r="G19" s="1">
        <v>317.51763046544397</v>
      </c>
      <c r="H19" s="2">
        <v>772.82608695652095</v>
      </c>
      <c r="I19" s="1">
        <v>0.42340793659652798</v>
      </c>
      <c r="J19" s="2">
        <v>772.59414225941396</v>
      </c>
      <c r="K19" s="1">
        <v>1.31741683582584</v>
      </c>
      <c r="N19" s="47">
        <f t="shared" si="0"/>
        <v>782.06131270471303</v>
      </c>
      <c r="O19" s="48">
        <f t="shared" si="1"/>
        <v>7093.2127262072399</v>
      </c>
      <c r="P19" s="47">
        <f t="shared" si="2"/>
        <v>782.802443967714</v>
      </c>
      <c r="Q19" s="54">
        <f t="shared" si="3"/>
        <v>3.1751763046544397E-4</v>
      </c>
      <c r="R19" s="47">
        <f t="shared" si="4"/>
        <v>772.82608695652095</v>
      </c>
      <c r="S19" s="48">
        <f t="shared" si="4"/>
        <v>0.42340793659652798</v>
      </c>
      <c r="T19" s="47">
        <f t="shared" si="4"/>
        <v>772.59414225941396</v>
      </c>
      <c r="U19" s="74">
        <f t="shared" si="4"/>
        <v>1.31741683582584</v>
      </c>
      <c r="V19" s="75">
        <f t="shared" si="5"/>
        <v>1.3048815512826997</v>
      </c>
      <c r="W19" s="35"/>
      <c r="X19" s="35">
        <f t="shared" si="6"/>
        <v>1.2535284543140346E-2</v>
      </c>
    </row>
    <row r="20" spans="2:24" x14ac:dyDescent="0.6">
      <c r="B20" s="2">
        <v>830.74021276478402</v>
      </c>
      <c r="C20" s="1">
        <v>71.602275712446001</v>
      </c>
      <c r="D20" s="2"/>
      <c r="E20" s="1"/>
      <c r="F20" s="2">
        <v>830.74071659693402</v>
      </c>
      <c r="G20" s="1">
        <v>327.447108603667</v>
      </c>
      <c r="H20" s="2">
        <v>823.04347826086905</v>
      </c>
      <c r="I20" s="1">
        <v>0.52767390374132495</v>
      </c>
      <c r="J20" s="2">
        <v>822.80334728033404</v>
      </c>
      <c r="K20" s="1">
        <v>1.2258300882389399</v>
      </c>
      <c r="N20" s="47">
        <f t="shared" si="0"/>
        <v>830.74021276478402</v>
      </c>
      <c r="O20" s="48">
        <f t="shared" si="1"/>
        <v>7160.2275712445999</v>
      </c>
      <c r="P20" s="47">
        <f t="shared" si="2"/>
        <v>830.74071659693402</v>
      </c>
      <c r="Q20" s="54">
        <f t="shared" si="3"/>
        <v>3.2744710860366699E-4</v>
      </c>
      <c r="R20" s="47">
        <f t="shared" si="4"/>
        <v>823.04347826086905</v>
      </c>
      <c r="S20" s="48">
        <f t="shared" si="4"/>
        <v>0.52767390374132495</v>
      </c>
      <c r="T20" s="47">
        <f t="shared" si="4"/>
        <v>822.80334728033404</v>
      </c>
      <c r="U20" s="48">
        <f t="shared" si="4"/>
        <v>1.2258300882389399</v>
      </c>
      <c r="V20" s="35">
        <f t="shared" si="5"/>
        <v>1.1971252155769585</v>
      </c>
      <c r="W20" s="35"/>
      <c r="X20" s="35">
        <f t="shared" si="6"/>
        <v>2.8704872661981407E-2</v>
      </c>
    </row>
    <row r="21" spans="2:24" x14ac:dyDescent="0.6">
      <c r="V21"/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328.19832712378701</v>
      </c>
      <c r="C9" s="1">
        <v>1032.13378074958</v>
      </c>
      <c r="D9" s="2"/>
      <c r="E9" s="1"/>
      <c r="F9" s="2">
        <v>326.28726287262799</v>
      </c>
      <c r="G9" s="1">
        <v>95.654388206752202</v>
      </c>
      <c r="H9" s="2">
        <v>321.94747964127401</v>
      </c>
      <c r="I9" s="1">
        <v>1.1548912483249101</v>
      </c>
      <c r="J9" s="2">
        <v>325.38569424964902</v>
      </c>
      <c r="K9" s="1">
        <v>0.26699178853887101</v>
      </c>
      <c r="N9" s="47">
        <f>B9</f>
        <v>328.19832712378701</v>
      </c>
      <c r="O9" s="48">
        <f>C9*100</f>
        <v>103213.37807495799</v>
      </c>
      <c r="P9" s="47">
        <f>F9</f>
        <v>326.28726287262799</v>
      </c>
      <c r="Q9" s="44">
        <f>G9*0.000001</f>
        <v>9.5654388206752202E-5</v>
      </c>
      <c r="R9" s="47">
        <f>H9</f>
        <v>321.94747964127401</v>
      </c>
      <c r="S9" s="48">
        <f>I9</f>
        <v>1.1548912483249101</v>
      </c>
      <c r="T9" s="47">
        <f>J9</f>
        <v>325.38569424964902</v>
      </c>
      <c r="U9" s="48">
        <f>K9</f>
        <v>0.26699178853887101</v>
      </c>
      <c r="V9" s="35">
        <f>((O9*(Q9)^2)/S9)*T9</f>
        <v>0.26607443816162463</v>
      </c>
      <c r="W9" s="35"/>
      <c r="X9" s="50">
        <f>U9-V9</f>
        <v>9.1735037724638424E-4</v>
      </c>
      <c r="Y9" s="66">
        <f>U9/V9-1</f>
        <v>3.4477208092014155E-3</v>
      </c>
    </row>
    <row r="10" spans="1:25" x14ac:dyDescent="0.6">
      <c r="B10" s="2">
        <v>376.34224876014702</v>
      </c>
      <c r="C10" s="1">
        <v>917.80206765525895</v>
      </c>
      <c r="D10" s="2"/>
      <c r="E10" s="1"/>
      <c r="F10" s="2">
        <v>373.98373983739799</v>
      </c>
      <c r="G10" s="1">
        <v>103.334444506176</v>
      </c>
      <c r="H10" s="2">
        <v>374.88467683743897</v>
      </c>
      <c r="I10" s="1">
        <v>1.0787380166992999</v>
      </c>
      <c r="J10" s="2">
        <v>373.07152875175302</v>
      </c>
      <c r="K10" s="1">
        <v>0.33298609696623999</v>
      </c>
      <c r="N10" s="47">
        <f t="shared" ref="N10:N20" si="0">B10</f>
        <v>376.34224876014702</v>
      </c>
      <c r="O10" s="48">
        <f t="shared" ref="O10:O20" si="1">C10*100</f>
        <v>91780.206765525902</v>
      </c>
      <c r="P10" s="47">
        <f t="shared" ref="P10:P18" si="2">F10</f>
        <v>373.98373983739799</v>
      </c>
      <c r="Q10" s="44">
        <f t="shared" ref="Q10:Q18" si="3">G10*0.000001</f>
        <v>1.0333444450617599E-4</v>
      </c>
      <c r="R10" s="47">
        <f t="shared" ref="R10:R18" si="4">H10</f>
        <v>374.88467683743897</v>
      </c>
      <c r="S10" s="48">
        <f t="shared" ref="S10:S18" si="5">I10</f>
        <v>1.0787380166992999</v>
      </c>
      <c r="T10" s="47">
        <f t="shared" ref="T10:T18" si="6">J10</f>
        <v>373.07152875175302</v>
      </c>
      <c r="U10" s="48">
        <f t="shared" ref="U10:U18" si="7">K10</f>
        <v>0.33298609696623999</v>
      </c>
      <c r="V10" s="35">
        <f t="shared" ref="V10:V18" si="8">((O10*(Q10)^2)/S10)*T10</f>
        <v>0.33893418378951812</v>
      </c>
      <c r="W10" s="35"/>
      <c r="X10" s="50">
        <f t="shared" ref="X10:X18" si="9">U10-V10</f>
        <v>-5.9480868232781314E-3</v>
      </c>
      <c r="Y10" s="66">
        <f t="shared" ref="Y10:Y20" si="10">U10/V10-1</f>
        <v>-1.7549386009916179E-2</v>
      </c>
    </row>
    <row r="11" spans="1:25" x14ac:dyDescent="0.6">
      <c r="B11" s="2">
        <v>426.609958301463</v>
      </c>
      <c r="C11" s="1">
        <v>821.79673813812303</v>
      </c>
      <c r="D11" s="2"/>
      <c r="E11" s="1"/>
      <c r="F11" s="2">
        <v>424.93224932249302</v>
      </c>
      <c r="G11" s="1">
        <v>111.02561253402899</v>
      </c>
      <c r="H11" s="2">
        <v>424.21528708380498</v>
      </c>
      <c r="I11" s="1">
        <v>1.02164725286053</v>
      </c>
      <c r="J11" s="2">
        <v>424.68443197755897</v>
      </c>
      <c r="K11" s="1">
        <v>0.42550383220917998</v>
      </c>
      <c r="N11" s="47">
        <f t="shared" si="0"/>
        <v>426.609958301463</v>
      </c>
      <c r="O11" s="48">
        <f t="shared" si="1"/>
        <v>82179.673813812304</v>
      </c>
      <c r="P11" s="47">
        <f t="shared" si="2"/>
        <v>424.93224932249302</v>
      </c>
      <c r="Q11" s="44">
        <f t="shared" si="3"/>
        <v>1.1102561253402899E-4</v>
      </c>
      <c r="R11" s="47">
        <f t="shared" si="4"/>
        <v>424.21528708380498</v>
      </c>
      <c r="S11" s="48">
        <f t="shared" si="5"/>
        <v>1.02164725286053</v>
      </c>
      <c r="T11" s="47">
        <f t="shared" si="6"/>
        <v>424.68443197755897</v>
      </c>
      <c r="U11" s="48">
        <f t="shared" si="7"/>
        <v>0.42550383220917998</v>
      </c>
      <c r="V11" s="35">
        <f t="shared" si="8"/>
        <v>0.42109117355154629</v>
      </c>
      <c r="W11" s="35"/>
      <c r="X11" s="50">
        <f t="shared" si="9"/>
        <v>4.4126586576336835E-3</v>
      </c>
      <c r="Y11" s="66">
        <f t="shared" si="10"/>
        <v>1.0479105084099993E-2</v>
      </c>
    </row>
    <row r="12" spans="1:25" x14ac:dyDescent="0.6">
      <c r="B12" s="2">
        <v>476.89062153026202</v>
      </c>
      <c r="C12" s="1">
        <v>735.66211848306102</v>
      </c>
      <c r="D12" s="2"/>
      <c r="E12" s="1"/>
      <c r="F12" s="2">
        <v>474.79674796747901</v>
      </c>
      <c r="G12" s="1">
        <v>119.054762301609</v>
      </c>
      <c r="H12" s="2">
        <v>475.59078960931799</v>
      </c>
      <c r="I12" s="1">
        <v>0.97861431811153499</v>
      </c>
      <c r="J12" s="2">
        <v>474.053295932678</v>
      </c>
      <c r="K12" s="1">
        <v>0.50310243084855599</v>
      </c>
      <c r="N12" s="47">
        <f t="shared" si="0"/>
        <v>476.89062153026202</v>
      </c>
      <c r="O12" s="48">
        <f t="shared" si="1"/>
        <v>73566.211848306106</v>
      </c>
      <c r="P12" s="47">
        <f t="shared" si="2"/>
        <v>474.79674796747901</v>
      </c>
      <c r="Q12" s="44">
        <f t="shared" si="3"/>
        <v>1.1905476230160899E-4</v>
      </c>
      <c r="R12" s="47">
        <f t="shared" si="4"/>
        <v>475.59078960931799</v>
      </c>
      <c r="S12" s="48">
        <f t="shared" si="5"/>
        <v>0.97861431811153499</v>
      </c>
      <c r="T12" s="47">
        <f t="shared" si="6"/>
        <v>474.053295932678</v>
      </c>
      <c r="U12" s="48">
        <f t="shared" si="7"/>
        <v>0.50310243084855599</v>
      </c>
      <c r="V12" s="35">
        <f t="shared" si="8"/>
        <v>0.50511183318590369</v>
      </c>
      <c r="W12" s="35"/>
      <c r="X12" s="50">
        <f t="shared" si="9"/>
        <v>-2.0094023373476988E-3</v>
      </c>
      <c r="Y12" s="66">
        <f t="shared" si="10"/>
        <v>-3.9781335643509497E-3</v>
      </c>
    </row>
    <row r="13" spans="1:25" x14ac:dyDescent="0.6">
      <c r="B13" s="2">
        <v>526.14362555207299</v>
      </c>
      <c r="C13" s="1">
        <v>666.45118310345595</v>
      </c>
      <c r="D13" s="2"/>
      <c r="E13" s="1"/>
      <c r="F13" s="2">
        <v>524.66124661246602</v>
      </c>
      <c r="G13" s="1">
        <v>126.400540770783</v>
      </c>
      <c r="H13" s="2">
        <v>524.90529326873502</v>
      </c>
      <c r="I13" s="1">
        <v>0.94661761674054201</v>
      </c>
      <c r="J13" s="2">
        <v>523.42215988779799</v>
      </c>
      <c r="K13" s="1">
        <v>0.58402053156262101</v>
      </c>
      <c r="N13" s="47">
        <f t="shared" si="0"/>
        <v>526.14362555207299</v>
      </c>
      <c r="O13" s="48">
        <f t="shared" si="1"/>
        <v>66645.118310345599</v>
      </c>
      <c r="P13" s="47">
        <f t="shared" si="2"/>
        <v>524.66124661246602</v>
      </c>
      <c r="Q13" s="44">
        <f t="shared" si="3"/>
        <v>1.2640054077078298E-4</v>
      </c>
      <c r="R13" s="47">
        <f t="shared" si="4"/>
        <v>524.90529326873502</v>
      </c>
      <c r="S13" s="48">
        <f t="shared" si="5"/>
        <v>0.94661761674054201</v>
      </c>
      <c r="T13" s="47">
        <f t="shared" si="6"/>
        <v>523.42215988779799</v>
      </c>
      <c r="U13" s="48">
        <f t="shared" si="7"/>
        <v>0.58402053156262101</v>
      </c>
      <c r="V13" s="35">
        <f t="shared" si="8"/>
        <v>0.58876736577836231</v>
      </c>
      <c r="W13" s="35"/>
      <c r="X13" s="50">
        <f t="shared" si="9"/>
        <v>-4.7468342157412913E-3</v>
      </c>
      <c r="Y13" s="66">
        <f t="shared" si="10"/>
        <v>-8.0623256172934754E-3</v>
      </c>
    </row>
    <row r="14" spans="1:25" x14ac:dyDescent="0.6">
      <c r="B14" s="2">
        <v>576.46129931653797</v>
      </c>
      <c r="C14" s="1">
        <v>608.51859162574897</v>
      </c>
      <c r="D14" s="2"/>
      <c r="E14" s="1"/>
      <c r="F14" s="2">
        <v>575.06775067750596</v>
      </c>
      <c r="G14" s="1">
        <v>131.69805729947899</v>
      </c>
      <c r="H14" s="2">
        <v>575.24417585815797</v>
      </c>
      <c r="I14" s="1">
        <v>0.918638542418307</v>
      </c>
      <c r="J14" s="2">
        <v>575.035063113604</v>
      </c>
      <c r="K14" s="1">
        <v>0.65662125435742802</v>
      </c>
      <c r="N14" s="47">
        <f t="shared" si="0"/>
        <v>576.46129931653797</v>
      </c>
      <c r="O14" s="48">
        <f t="shared" si="1"/>
        <v>60851.859162574896</v>
      </c>
      <c r="P14" s="47">
        <f t="shared" si="2"/>
        <v>575.06775067750596</v>
      </c>
      <c r="Q14" s="44">
        <f t="shared" si="3"/>
        <v>1.3169805729947899E-4</v>
      </c>
      <c r="R14" s="47">
        <f t="shared" si="4"/>
        <v>575.24417585815797</v>
      </c>
      <c r="S14" s="48">
        <f t="shared" si="5"/>
        <v>0.918638542418307</v>
      </c>
      <c r="T14" s="47">
        <f t="shared" si="6"/>
        <v>575.035063113604</v>
      </c>
      <c r="U14" s="48">
        <f t="shared" si="7"/>
        <v>0.65662125435742802</v>
      </c>
      <c r="V14" s="35">
        <f t="shared" si="8"/>
        <v>0.66066644984669975</v>
      </c>
      <c r="W14" s="35"/>
      <c r="X14" s="50">
        <f t="shared" si="9"/>
        <v>-4.0451954892717357E-3</v>
      </c>
      <c r="Y14" s="66">
        <f t="shared" si="10"/>
        <v>-6.1229013372940955E-3</v>
      </c>
    </row>
    <row r="15" spans="1:25" x14ac:dyDescent="0.6">
      <c r="B15" s="2">
        <v>627.30945742554695</v>
      </c>
      <c r="C15" s="1">
        <v>554.81507069012298</v>
      </c>
      <c r="D15" s="2"/>
      <c r="E15" s="1"/>
      <c r="F15" s="2">
        <v>626.01626016260104</v>
      </c>
      <c r="G15" s="1">
        <v>139.730910976535</v>
      </c>
      <c r="H15" s="2">
        <v>624.04777857952797</v>
      </c>
      <c r="I15" s="1">
        <v>0.88262550252551297</v>
      </c>
      <c r="J15" s="2">
        <v>626.08695652173901</v>
      </c>
      <c r="K15" s="1">
        <v>0.75246314735818998</v>
      </c>
      <c r="N15" s="47">
        <f t="shared" si="0"/>
        <v>627.30945742554695</v>
      </c>
      <c r="O15" s="48">
        <f t="shared" si="1"/>
        <v>55481.507069012296</v>
      </c>
      <c r="P15" s="47">
        <f t="shared" si="2"/>
        <v>626.01626016260104</v>
      </c>
      <c r="Q15" s="44">
        <f t="shared" si="3"/>
        <v>1.39730910976535E-4</v>
      </c>
      <c r="R15" s="47">
        <f t="shared" si="4"/>
        <v>624.04777857952797</v>
      </c>
      <c r="S15" s="48">
        <f t="shared" si="5"/>
        <v>0.88262550252551297</v>
      </c>
      <c r="T15" s="47">
        <f t="shared" si="6"/>
        <v>626.08695652173901</v>
      </c>
      <c r="U15" s="48">
        <f t="shared" si="7"/>
        <v>0.75246314735818998</v>
      </c>
      <c r="V15" s="35">
        <f t="shared" si="8"/>
        <v>0.76840718078644277</v>
      </c>
      <c r="W15" s="35"/>
      <c r="X15" s="50">
        <f t="shared" si="9"/>
        <v>-1.5944033428252791E-2</v>
      </c>
      <c r="Y15" s="66">
        <f t="shared" si="10"/>
        <v>-2.074945917597304E-2</v>
      </c>
    </row>
    <row r="16" spans="1:25" x14ac:dyDescent="0.6">
      <c r="B16" s="2">
        <v>677.64008487749504</v>
      </c>
      <c r="C16" s="1">
        <v>506.75318907449002</v>
      </c>
      <c r="D16" s="2"/>
      <c r="E16" s="1"/>
      <c r="F16" s="2">
        <v>675.33875338753296</v>
      </c>
      <c r="G16" s="1">
        <v>147.41652314017401</v>
      </c>
      <c r="H16" s="2">
        <v>673.88477991959599</v>
      </c>
      <c r="I16" s="1">
        <v>0.83657741469951497</v>
      </c>
      <c r="J16" s="2">
        <v>676.01683029453</v>
      </c>
      <c r="K16" s="1">
        <v>0.87155086624804301</v>
      </c>
      <c r="N16" s="47">
        <f t="shared" si="0"/>
        <v>677.64008487749504</v>
      </c>
      <c r="O16" s="48">
        <f t="shared" si="1"/>
        <v>50675.318907449</v>
      </c>
      <c r="P16" s="47">
        <f t="shared" si="2"/>
        <v>675.33875338753296</v>
      </c>
      <c r="Q16" s="44">
        <f t="shared" si="3"/>
        <v>1.4741652314017399E-4</v>
      </c>
      <c r="R16" s="47">
        <f t="shared" si="4"/>
        <v>673.88477991959599</v>
      </c>
      <c r="S16" s="48">
        <f t="shared" si="5"/>
        <v>0.83657741469951497</v>
      </c>
      <c r="T16" s="47">
        <f t="shared" si="6"/>
        <v>676.01683029453</v>
      </c>
      <c r="U16" s="48">
        <f t="shared" si="7"/>
        <v>0.87155086624804301</v>
      </c>
      <c r="V16" s="35">
        <f t="shared" si="8"/>
        <v>0.88989791914365379</v>
      </c>
      <c r="W16" s="35"/>
      <c r="X16" s="50">
        <f t="shared" si="9"/>
        <v>-1.8347052895610783E-2</v>
      </c>
      <c r="Y16" s="66">
        <f t="shared" si="10"/>
        <v>-2.0617030898629429E-2</v>
      </c>
    </row>
    <row r="17" spans="2:25" x14ac:dyDescent="0.6">
      <c r="B17" s="2">
        <v>727.45688272594896</v>
      </c>
      <c r="C17" s="1">
        <v>467.15314959658502</v>
      </c>
      <c r="D17" s="2"/>
      <c r="E17" s="1"/>
      <c r="F17" s="2">
        <v>726.82926829268195</v>
      </c>
      <c r="G17" s="1">
        <v>153.742800525955</v>
      </c>
      <c r="H17" s="2">
        <v>724.73263065663298</v>
      </c>
      <c r="I17" s="1">
        <v>0.81562596639521701</v>
      </c>
      <c r="J17" s="2">
        <v>727.06872370266399</v>
      </c>
      <c r="K17" s="1">
        <v>0.97901101651021605</v>
      </c>
      <c r="N17" s="47">
        <f t="shared" si="0"/>
        <v>727.45688272594896</v>
      </c>
      <c r="O17" s="48">
        <f t="shared" si="1"/>
        <v>46715.314959658499</v>
      </c>
      <c r="P17" s="47">
        <f t="shared" si="2"/>
        <v>726.82926829268195</v>
      </c>
      <c r="Q17" s="44">
        <f t="shared" si="3"/>
        <v>1.5374280052595499E-4</v>
      </c>
      <c r="R17" s="47">
        <f t="shared" si="4"/>
        <v>724.73263065663298</v>
      </c>
      <c r="S17" s="48">
        <f t="shared" si="5"/>
        <v>0.81562596639521701</v>
      </c>
      <c r="T17" s="47">
        <f t="shared" si="6"/>
        <v>727.06872370266399</v>
      </c>
      <c r="U17" s="48">
        <f t="shared" si="7"/>
        <v>0.97901101651021605</v>
      </c>
      <c r="V17" s="35">
        <f t="shared" si="8"/>
        <v>0.98431312522236458</v>
      </c>
      <c r="W17" s="35"/>
      <c r="X17" s="50">
        <f t="shared" si="9"/>
        <v>-5.3021087121485344E-3</v>
      </c>
      <c r="Y17" s="66">
        <f t="shared" si="10"/>
        <v>-5.386607753453232E-3</v>
      </c>
    </row>
    <row r="18" spans="2:25" x14ac:dyDescent="0.6">
      <c r="B18" s="2">
        <v>778.33835031705701</v>
      </c>
      <c r="C18" s="1">
        <v>438.83145402057801</v>
      </c>
      <c r="D18" s="2"/>
      <c r="E18" s="1"/>
      <c r="F18" s="2">
        <v>776.151761517615</v>
      </c>
      <c r="G18" s="1">
        <v>159.378298794377</v>
      </c>
      <c r="H18" s="2">
        <v>774.55094835583895</v>
      </c>
      <c r="I18" s="1">
        <v>0.79868699103185203</v>
      </c>
      <c r="J18" s="2">
        <v>776.99859747545599</v>
      </c>
      <c r="K18" s="1">
        <v>1.0732024698399001</v>
      </c>
      <c r="N18" s="47">
        <f t="shared" si="0"/>
        <v>778.33835031705701</v>
      </c>
      <c r="O18" s="48">
        <f t="shared" si="1"/>
        <v>43883.145402057802</v>
      </c>
      <c r="P18" s="47">
        <f t="shared" si="2"/>
        <v>776.151761517615</v>
      </c>
      <c r="Q18" s="44">
        <f t="shared" si="3"/>
        <v>1.5937829879437699E-4</v>
      </c>
      <c r="R18" s="47">
        <f t="shared" si="4"/>
        <v>774.55094835583895</v>
      </c>
      <c r="S18" s="48">
        <f t="shared" si="5"/>
        <v>0.79868699103185203</v>
      </c>
      <c r="T18" s="47">
        <f t="shared" si="6"/>
        <v>776.99859747545599</v>
      </c>
      <c r="U18" s="48">
        <f t="shared" si="7"/>
        <v>1.0732024698399001</v>
      </c>
      <c r="V18" s="35">
        <f t="shared" si="8"/>
        <v>1.084425563266167</v>
      </c>
      <c r="W18" s="35"/>
      <c r="X18" s="50">
        <f t="shared" si="9"/>
        <v>-1.1223093426266928E-2</v>
      </c>
      <c r="Y18" s="66">
        <f t="shared" si="10"/>
        <v>-1.0349344211754152E-2</v>
      </c>
    </row>
    <row r="19" spans="2:25" x14ac:dyDescent="0.6">
      <c r="B19" s="2">
        <v>825.024056848182</v>
      </c>
      <c r="C19" s="1">
        <v>413.33983073848299</v>
      </c>
      <c r="D19" s="1"/>
      <c r="E19" s="1"/>
      <c r="F19" s="2">
        <v>824.39024390243901</v>
      </c>
      <c r="G19" s="1">
        <v>163.301664907309</v>
      </c>
      <c r="H19" s="2">
        <v>823.85900938047598</v>
      </c>
      <c r="I19" s="1">
        <v>0.77672791464797397</v>
      </c>
      <c r="J19" s="2">
        <v>825.24544179523105</v>
      </c>
      <c r="K19" s="1">
        <v>1.1557896329575801</v>
      </c>
      <c r="N19" s="47">
        <f t="shared" si="0"/>
        <v>825.024056848182</v>
      </c>
      <c r="O19" s="48">
        <f t="shared" si="1"/>
        <v>41333.9830738483</v>
      </c>
      <c r="P19" s="47">
        <f>F19</f>
        <v>824.39024390243901</v>
      </c>
      <c r="Q19" s="44">
        <f>G19*0.000001</f>
        <v>1.6330166490730901E-4</v>
      </c>
      <c r="R19" s="47">
        <f t="shared" ref="R19:U20" si="11">H19</f>
        <v>823.85900938047598</v>
      </c>
      <c r="S19" s="48">
        <f t="shared" si="11"/>
        <v>0.77672791464797397</v>
      </c>
      <c r="T19" s="47">
        <f t="shared" si="11"/>
        <v>825.24544179523105</v>
      </c>
      <c r="U19" s="48">
        <f t="shared" si="11"/>
        <v>1.1557896329575801</v>
      </c>
      <c r="V19" s="35">
        <f>((O19*(Q19)^2)/S19)*T19</f>
        <v>1.1711235198978764</v>
      </c>
      <c r="W19" s="35"/>
      <c r="X19" s="50">
        <f>U19-V19</f>
        <v>-1.533388694029636E-2</v>
      </c>
      <c r="Y19" s="66">
        <f t="shared" si="10"/>
        <v>-1.3093313113234584E-2</v>
      </c>
    </row>
    <row r="20" spans="2:25" x14ac:dyDescent="0.6">
      <c r="B20" s="2">
        <v>874.33072614670903</v>
      </c>
      <c r="C20" s="1">
        <v>385.021836216042</v>
      </c>
      <c r="D20" s="1"/>
      <c r="E20" s="1"/>
      <c r="F20" s="2">
        <v>872.628726287262</v>
      </c>
      <c r="G20" s="1">
        <v>171.66694445987699</v>
      </c>
      <c r="H20" s="2">
        <v>874.18887228120798</v>
      </c>
      <c r="I20" s="1">
        <v>0.76280151530770002</v>
      </c>
      <c r="J20" s="2">
        <v>873.492286115007</v>
      </c>
      <c r="K20" s="1">
        <v>1.2948083313449601</v>
      </c>
      <c r="N20" s="47">
        <f t="shared" si="0"/>
        <v>874.33072614670903</v>
      </c>
      <c r="O20" s="48">
        <f t="shared" si="1"/>
        <v>38502.183621604199</v>
      </c>
      <c r="P20" s="47">
        <f>F20</f>
        <v>872.628726287262</v>
      </c>
      <c r="Q20" s="44">
        <f>G20*0.000001</f>
        <v>1.7166694445987698E-4</v>
      </c>
      <c r="R20" s="47">
        <f t="shared" si="11"/>
        <v>874.18887228120798</v>
      </c>
      <c r="S20" s="48">
        <f t="shared" si="11"/>
        <v>0.76280151530770002</v>
      </c>
      <c r="T20" s="47">
        <f t="shared" si="11"/>
        <v>873.492286115007</v>
      </c>
      <c r="U20" s="48">
        <f t="shared" si="11"/>
        <v>1.2948083313449601</v>
      </c>
      <c r="V20" s="35">
        <f>((O20*(Q20)^2)/S20)*T20</f>
        <v>1.2992904371473954</v>
      </c>
      <c r="W20" s="35"/>
      <c r="X20" s="50">
        <f>U20-V20</f>
        <v>-4.4821058024353544E-3</v>
      </c>
      <c r="Y20" s="66">
        <f t="shared" si="10"/>
        <v>-3.4496565773822763E-3</v>
      </c>
    </row>
    <row r="21" spans="2:25" x14ac:dyDescent="0.6">
      <c r="V21"/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5" max="5" width="12.3125" bestFit="1" customWidth="1"/>
    <col min="15" max="15" width="9.56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3.0625" customWidth="1"/>
    <col min="24" max="24" width="11.25" bestFit="1" customWidth="1"/>
    <col min="25" max="25" width="8.6875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10</v>
      </c>
      <c r="D8" s="26" t="s">
        <v>4</v>
      </c>
      <c r="E8" s="27" t="s">
        <v>55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/>
      <c r="C9" s="1"/>
      <c r="D9" s="2">
        <v>300</v>
      </c>
      <c r="E9" s="1">
        <v>0.78135121708892097</v>
      </c>
      <c r="F9" s="2">
        <v>299.26337049517502</v>
      </c>
      <c r="G9" s="1">
        <v>125.07326115257</v>
      </c>
      <c r="H9" s="2">
        <v>306.96677384780202</v>
      </c>
      <c r="I9" s="1">
        <v>1.2466070068053501</v>
      </c>
      <c r="J9" s="2">
        <v>300.137774385135</v>
      </c>
      <c r="K9" s="1">
        <v>0.50324700713075499</v>
      </c>
      <c r="N9" s="47">
        <f>D9</f>
        <v>300</v>
      </c>
      <c r="O9" s="48">
        <f>1/(E9*0.00001)</f>
        <v>127983.41874038392</v>
      </c>
      <c r="P9" s="47">
        <f>F9</f>
        <v>299.26337049517502</v>
      </c>
      <c r="Q9" s="44">
        <f>G9*0.000001</f>
        <v>1.2507326115256999E-4</v>
      </c>
      <c r="R9" s="47">
        <f>H9</f>
        <v>306.96677384780202</v>
      </c>
      <c r="S9" s="48">
        <f>I9</f>
        <v>1.2466070068053501</v>
      </c>
      <c r="T9" s="47">
        <f>J9</f>
        <v>300.137774385135</v>
      </c>
      <c r="U9" s="48">
        <f>K9</f>
        <v>0.50324700713075499</v>
      </c>
      <c r="V9" s="35">
        <f>((O9*(Q9)^2)/S9)*T9</f>
        <v>0.48202964544305521</v>
      </c>
      <c r="W9" s="35"/>
      <c r="X9" s="50">
        <f>U9-V9</f>
        <v>2.1217361687699776E-2</v>
      </c>
      <c r="Y9" s="66">
        <f>U9/V9-1</f>
        <v>4.4016715337493295E-2</v>
      </c>
    </row>
    <row r="10" spans="1:25" x14ac:dyDescent="0.6">
      <c r="B10" s="2"/>
      <c r="C10" s="1"/>
      <c r="D10" s="2">
        <v>316.93989071038197</v>
      </c>
      <c r="E10" s="1">
        <v>0.80831594634873205</v>
      </c>
      <c r="F10" s="2">
        <v>323.22124064480499</v>
      </c>
      <c r="G10" s="1">
        <v>136.080381011566</v>
      </c>
      <c r="H10" s="2">
        <v>349.839228295819</v>
      </c>
      <c r="I10" s="1">
        <v>1.14368083265538</v>
      </c>
      <c r="J10" s="2">
        <v>325.36258866898697</v>
      </c>
      <c r="K10" s="1">
        <v>0.567811062910762</v>
      </c>
      <c r="N10" s="47">
        <f t="shared" ref="N10:N36" si="0">D10</f>
        <v>316.93989071038197</v>
      </c>
      <c r="O10" s="48">
        <f t="shared" ref="O10:O36" si="1">1/(E10*0.00001)</f>
        <v>123714.0012537337</v>
      </c>
      <c r="P10" s="47">
        <f t="shared" ref="P10:P18" si="2">F10</f>
        <v>323.22124064480499</v>
      </c>
      <c r="Q10" s="44">
        <f t="shared" ref="Q10:Q36" si="3">G10*0.000001</f>
        <v>1.36080381011566E-4</v>
      </c>
      <c r="R10" s="47">
        <f t="shared" ref="R10:R19" si="4">H10</f>
        <v>349.839228295819</v>
      </c>
      <c r="S10" s="48">
        <f t="shared" ref="S10:S19" si="5">I10</f>
        <v>1.14368083265538</v>
      </c>
      <c r="T10" s="47">
        <f t="shared" ref="T10:T18" si="6">J10</f>
        <v>325.36258866898697</v>
      </c>
      <c r="U10" s="48">
        <f t="shared" ref="U10:U18" si="7">K10</f>
        <v>0.567811062910762</v>
      </c>
      <c r="V10" s="35"/>
      <c r="W10" s="35"/>
      <c r="X10" s="35"/>
    </row>
    <row r="11" spans="1:25" x14ac:dyDescent="0.6">
      <c r="B11" s="2"/>
      <c r="C11" s="1"/>
      <c r="D11" s="2">
        <v>332.24043715846898</v>
      </c>
      <c r="E11" s="1">
        <v>0.86258320914058495</v>
      </c>
      <c r="F11" s="2">
        <v>337.59667704198102</v>
      </c>
      <c r="G11" s="1">
        <v>142.416644791002</v>
      </c>
      <c r="H11" s="2">
        <v>400.21436227224001</v>
      </c>
      <c r="I11" s="1">
        <v>1.0828329394749401</v>
      </c>
      <c r="J11" s="2">
        <v>350.68049375360698</v>
      </c>
      <c r="K11" s="1">
        <v>0.70051758485226401</v>
      </c>
      <c r="N11" s="47">
        <f t="shared" si="0"/>
        <v>332.24043715846898</v>
      </c>
      <c r="O11" s="48">
        <f t="shared" si="1"/>
        <v>115930.84463078374</v>
      </c>
      <c r="P11" s="47">
        <f t="shared" si="2"/>
        <v>337.59667704198102</v>
      </c>
      <c r="Q11" s="44">
        <f t="shared" si="3"/>
        <v>1.42416644791002E-4</v>
      </c>
      <c r="R11" s="47">
        <f t="shared" si="4"/>
        <v>400.21436227224001</v>
      </c>
      <c r="S11" s="48">
        <f t="shared" si="5"/>
        <v>1.0828329394749401</v>
      </c>
      <c r="T11" s="47">
        <f t="shared" si="6"/>
        <v>350.68049375360698</v>
      </c>
      <c r="U11" s="48">
        <f t="shared" si="7"/>
        <v>0.70051758485226401</v>
      </c>
      <c r="V11" s="35">
        <f>((O13*(Q12)^2)/S10)*T11</f>
        <v>0.72813417636136468</v>
      </c>
      <c r="W11" s="35"/>
      <c r="X11" s="50">
        <f>U11-V11</f>
        <v>-2.7616591509100674E-2</v>
      </c>
      <c r="Y11" s="66">
        <f>U11/V11-1</f>
        <v>-3.7927888026224044E-2</v>
      </c>
    </row>
    <row r="12" spans="1:25" x14ac:dyDescent="0.6">
      <c r="B12" s="2"/>
      <c r="C12" s="1"/>
      <c r="D12" s="2">
        <v>342.07650273223999</v>
      </c>
      <c r="E12" s="1">
        <v>0.898768007948334</v>
      </c>
      <c r="F12" s="2">
        <v>347.71484134339698</v>
      </c>
      <c r="G12" s="1">
        <v>146.08139889960901</v>
      </c>
      <c r="H12" s="2">
        <v>446.30225080385799</v>
      </c>
      <c r="I12" s="1">
        <v>0.97986802515528304</v>
      </c>
      <c r="J12" s="2">
        <v>375.95650797788102</v>
      </c>
      <c r="K12" s="1">
        <v>0.80255999702109404</v>
      </c>
      <c r="N12" s="47">
        <f t="shared" si="0"/>
        <v>342.07650273223999</v>
      </c>
      <c r="O12" s="48">
        <f t="shared" si="1"/>
        <v>111263.41738428736</v>
      </c>
      <c r="P12" s="47">
        <f t="shared" si="2"/>
        <v>347.71484134339698</v>
      </c>
      <c r="Q12" s="44">
        <f t="shared" si="3"/>
        <v>1.4608139889960901E-4</v>
      </c>
      <c r="R12" s="47">
        <f t="shared" si="4"/>
        <v>446.30225080385799</v>
      </c>
      <c r="S12" s="48">
        <f t="shared" si="5"/>
        <v>0.97986802515528304</v>
      </c>
      <c r="T12" s="47">
        <f t="shared" si="6"/>
        <v>375.95650797788102</v>
      </c>
      <c r="U12" s="48">
        <f t="shared" si="7"/>
        <v>0.80255999702109404</v>
      </c>
      <c r="V12" s="35"/>
      <c r="W12" s="35"/>
      <c r="X12" s="35"/>
    </row>
    <row r="13" spans="1:25" x14ac:dyDescent="0.6">
      <c r="B13" s="2"/>
      <c r="C13" s="1"/>
      <c r="D13" s="2">
        <v>349.18032786885198</v>
      </c>
      <c r="E13" s="1">
        <v>0.89863884749130496</v>
      </c>
      <c r="F13" s="2">
        <v>354.100749487038</v>
      </c>
      <c r="G13" s="1">
        <v>150.088663405853</v>
      </c>
      <c r="H13" s="2">
        <v>501.50053590568001</v>
      </c>
      <c r="I13" s="1">
        <v>0.86474515425044196</v>
      </c>
      <c r="J13" s="2">
        <v>401.29303122265401</v>
      </c>
      <c r="K13" s="1">
        <v>0.94889501219489403</v>
      </c>
      <c r="N13" s="47">
        <f t="shared" si="0"/>
        <v>349.18032786885198</v>
      </c>
      <c r="O13" s="48">
        <f t="shared" si="1"/>
        <v>111279.40916327632</v>
      </c>
      <c r="P13" s="47">
        <f t="shared" si="2"/>
        <v>354.100749487038</v>
      </c>
      <c r="Q13" s="44">
        <f t="shared" si="3"/>
        <v>1.50088663405853E-4</v>
      </c>
      <c r="R13" s="47">
        <f t="shared" si="4"/>
        <v>501.50053590568001</v>
      </c>
      <c r="S13" s="48">
        <f t="shared" si="5"/>
        <v>0.86474515425044196</v>
      </c>
      <c r="T13" s="47">
        <f t="shared" si="6"/>
        <v>401.29303122265401</v>
      </c>
      <c r="U13" s="48">
        <f t="shared" si="7"/>
        <v>0.94889501219489403</v>
      </c>
      <c r="V13" s="35">
        <f>((AVERAGE(O16,O17)*(Q17)^2)/S11)*T13</f>
        <v>0.99733304945337964</v>
      </c>
      <c r="W13" s="35"/>
      <c r="X13" s="50">
        <f>U13-V13</f>
        <v>-4.8438037258485611E-2</v>
      </c>
      <c r="Y13" s="66">
        <f>U13/V13-1</f>
        <v>-4.8567564551313724E-2</v>
      </c>
    </row>
    <row r="14" spans="1:25" x14ac:dyDescent="0.6">
      <c r="B14" s="2"/>
      <c r="C14" s="1"/>
      <c r="D14" s="2">
        <v>354.098360655737</v>
      </c>
      <c r="E14" s="1">
        <v>0.92582215598608897</v>
      </c>
      <c r="F14" s="2">
        <v>358.88125175228498</v>
      </c>
      <c r="G14" s="1">
        <v>156.44421348505199</v>
      </c>
      <c r="H14" s="2">
        <v>546.516613076098</v>
      </c>
      <c r="I14" s="1">
        <v>0.80396182801947402</v>
      </c>
      <c r="J14" s="2">
        <v>426.19016588780698</v>
      </c>
      <c r="K14" s="1">
        <v>1.1735975870864399</v>
      </c>
      <c r="N14" s="47">
        <f t="shared" si="0"/>
        <v>354.098360655737</v>
      </c>
      <c r="O14" s="48">
        <f t="shared" si="1"/>
        <v>108012.10508241775</v>
      </c>
      <c r="P14" s="47">
        <f t="shared" si="2"/>
        <v>358.88125175228498</v>
      </c>
      <c r="Q14" s="44">
        <f t="shared" si="3"/>
        <v>1.5644421348505198E-4</v>
      </c>
      <c r="R14" s="47">
        <f t="shared" si="4"/>
        <v>546.516613076098</v>
      </c>
      <c r="S14" s="48">
        <f t="shared" si="5"/>
        <v>0.80396182801947402</v>
      </c>
      <c r="T14" s="47">
        <f t="shared" si="6"/>
        <v>426.19016588780698</v>
      </c>
      <c r="U14" s="48">
        <f t="shared" si="7"/>
        <v>1.1735975870864399</v>
      </c>
      <c r="V14" s="35"/>
      <c r="W14" s="35"/>
      <c r="X14" s="35"/>
    </row>
    <row r="15" spans="1:25" x14ac:dyDescent="0.6">
      <c r="B15" s="2"/>
      <c r="C15" s="1"/>
      <c r="D15" s="2">
        <v>367.75956284153</v>
      </c>
      <c r="E15" s="1">
        <v>0.97102831594634698</v>
      </c>
      <c r="F15" s="2">
        <v>371.124480564588</v>
      </c>
      <c r="G15" s="1">
        <v>162.78476310887999</v>
      </c>
      <c r="H15" s="2">
        <v>602.25080385852095</v>
      </c>
      <c r="I15" s="1">
        <v>0.76714575343173397</v>
      </c>
      <c r="J15" s="2">
        <v>451.55927091284798</v>
      </c>
      <c r="K15" s="1">
        <v>1.3437824654167601</v>
      </c>
      <c r="N15" s="47">
        <f t="shared" si="0"/>
        <v>367.75956284153</v>
      </c>
      <c r="O15" s="48">
        <f t="shared" si="1"/>
        <v>102983.60857020093</v>
      </c>
      <c r="P15" s="47">
        <f t="shared" si="2"/>
        <v>371.124480564588</v>
      </c>
      <c r="Q15" s="44">
        <f t="shared" si="3"/>
        <v>1.6278476310887998E-4</v>
      </c>
      <c r="R15" s="47">
        <f t="shared" si="4"/>
        <v>602.25080385852095</v>
      </c>
      <c r="S15" s="48">
        <f t="shared" si="5"/>
        <v>0.76714575343173397</v>
      </c>
      <c r="T15" s="47">
        <f t="shared" si="6"/>
        <v>451.55927091284798</v>
      </c>
      <c r="U15" s="48">
        <f t="shared" si="7"/>
        <v>1.3437824654167601</v>
      </c>
      <c r="V15" s="35">
        <f>((O19*(Q19)^2)/S12)*T15</f>
        <v>1.2515712311414655</v>
      </c>
      <c r="W15" s="35"/>
      <c r="X15" s="50">
        <f>U15-V15</f>
        <v>9.221123427529454E-2</v>
      </c>
      <c r="Y15" s="66">
        <f>U15/V15-1</f>
        <v>7.3676377325480269E-2</v>
      </c>
    </row>
    <row r="16" spans="1:25" x14ac:dyDescent="0.6">
      <c r="B16" s="2"/>
      <c r="C16" s="1"/>
      <c r="D16" s="2">
        <v>391.25683060109202</v>
      </c>
      <c r="E16" s="1">
        <v>1.0615101838052601</v>
      </c>
      <c r="F16" s="2">
        <v>378.95238604369302</v>
      </c>
      <c r="G16" s="1">
        <v>164.65661641541001</v>
      </c>
      <c r="H16" s="2">
        <v>646.73097534833801</v>
      </c>
      <c r="I16" s="1">
        <v>0.79673032967884405</v>
      </c>
      <c r="J16" s="2">
        <v>476.93303047792801</v>
      </c>
      <c r="K16" s="1">
        <v>1.5173744670551601</v>
      </c>
      <c r="N16" s="47">
        <f t="shared" si="0"/>
        <v>391.25683060109202</v>
      </c>
      <c r="O16" s="48">
        <f t="shared" si="1"/>
        <v>94205.408036241279</v>
      </c>
      <c r="P16" s="47">
        <f t="shared" si="2"/>
        <v>378.95238604369302</v>
      </c>
      <c r="Q16" s="44">
        <f t="shared" si="3"/>
        <v>1.6465661641541001E-4</v>
      </c>
      <c r="R16" s="47">
        <f t="shared" si="4"/>
        <v>646.73097534833801</v>
      </c>
      <c r="S16" s="48">
        <f t="shared" si="5"/>
        <v>0.79673032967884405</v>
      </c>
      <c r="T16" s="47">
        <f t="shared" si="6"/>
        <v>476.93303047792801</v>
      </c>
      <c r="U16" s="48">
        <f t="shared" si="7"/>
        <v>1.5173744670551601</v>
      </c>
      <c r="V16" s="35"/>
      <c r="W16" s="35"/>
      <c r="X16" s="35"/>
    </row>
    <row r="17" spans="2:25" x14ac:dyDescent="0.6">
      <c r="B17" s="2"/>
      <c r="C17" s="1"/>
      <c r="D17" s="2">
        <v>412.56830601092798</v>
      </c>
      <c r="E17" s="1">
        <v>1.15203179334326</v>
      </c>
      <c r="F17" s="2">
        <v>401.48254500582999</v>
      </c>
      <c r="G17" s="1">
        <v>172.43898475489399</v>
      </c>
      <c r="H17" s="2">
        <v>702.46516613076096</v>
      </c>
      <c r="I17" s="1">
        <v>1.06111907436821</v>
      </c>
      <c r="J17" s="2">
        <v>502.20439016216397</v>
      </c>
      <c r="K17" s="1">
        <v>1.6160097559159201</v>
      </c>
      <c r="N17" s="47">
        <f t="shared" si="0"/>
        <v>412.56830601092798</v>
      </c>
      <c r="O17" s="48">
        <f t="shared" si="1"/>
        <v>86803.159928246823</v>
      </c>
      <c r="P17" s="47">
        <f t="shared" si="2"/>
        <v>401.48254500582999</v>
      </c>
      <c r="Q17" s="44">
        <f t="shared" si="3"/>
        <v>1.7243898475489399E-4</v>
      </c>
      <c r="R17" s="47">
        <f t="shared" si="4"/>
        <v>702.46516613076096</v>
      </c>
      <c r="S17" s="48">
        <f t="shared" si="5"/>
        <v>1.06111907436821</v>
      </c>
      <c r="T17" s="47">
        <f t="shared" si="6"/>
        <v>502.20439016216397</v>
      </c>
      <c r="U17" s="48">
        <f t="shared" si="7"/>
        <v>1.6160097559159201</v>
      </c>
      <c r="V17" s="35">
        <f>((O21*(Q22)^2)/S13)*T17</f>
        <v>1.6341248142444711</v>
      </c>
      <c r="W17" s="35"/>
      <c r="X17" s="50">
        <f>U17-V17</f>
        <v>-1.8115058328550981E-2</v>
      </c>
      <c r="Y17" s="66">
        <f>U17/V17-1</f>
        <v>-1.1085480234217182E-2</v>
      </c>
    </row>
    <row r="18" spans="2:25" x14ac:dyDescent="0.6">
      <c r="B18" s="2"/>
      <c r="C18" s="1"/>
      <c r="D18" s="2">
        <v>433.879781420764</v>
      </c>
      <c r="E18" s="1">
        <v>1.26073522106308</v>
      </c>
      <c r="F18" s="2">
        <v>422.76979836887898</v>
      </c>
      <c r="G18" s="1">
        <v>185.46152293908901</v>
      </c>
      <c r="H18" s="2">
        <v>749.62486602357899</v>
      </c>
      <c r="I18" s="1">
        <v>1.0846472707550401</v>
      </c>
      <c r="J18" s="2">
        <v>527.47574984640005</v>
      </c>
      <c r="K18" s="1">
        <v>1.7146450447766699</v>
      </c>
      <c r="N18" s="47">
        <f t="shared" si="0"/>
        <v>433.879781420764</v>
      </c>
      <c r="O18" s="48">
        <f t="shared" si="1"/>
        <v>79318.796151088536</v>
      </c>
      <c r="P18" s="47">
        <f t="shared" si="2"/>
        <v>422.76979836887898</v>
      </c>
      <c r="Q18" s="44">
        <f t="shared" si="3"/>
        <v>1.85461522939089E-4</v>
      </c>
      <c r="R18" s="47">
        <f t="shared" si="4"/>
        <v>749.62486602357899</v>
      </c>
      <c r="S18" s="48">
        <f t="shared" si="5"/>
        <v>1.0846472707550401</v>
      </c>
      <c r="T18" s="47">
        <f t="shared" si="6"/>
        <v>527.47574984640005</v>
      </c>
      <c r="U18" s="48">
        <f t="shared" si="7"/>
        <v>1.7146450447766699</v>
      </c>
      <c r="V18" s="35"/>
      <c r="W18" s="35"/>
      <c r="X18" s="35"/>
    </row>
    <row r="19" spans="2:25" x14ac:dyDescent="0.6">
      <c r="B19" s="1"/>
      <c r="C19" s="1"/>
      <c r="D19" s="2">
        <v>454.098360655737</v>
      </c>
      <c r="E19" s="1">
        <v>1.3876403378042701</v>
      </c>
      <c r="F19" s="2">
        <v>443.53560733093599</v>
      </c>
      <c r="G19" s="1">
        <v>194.13000037501101</v>
      </c>
      <c r="H19" s="2">
        <v>802.67952840300097</v>
      </c>
      <c r="I19" s="1">
        <v>1.0659357687986599</v>
      </c>
      <c r="J19" s="2">
        <v>552.21463015024801</v>
      </c>
      <c r="K19" s="1">
        <v>1.8235054271936799</v>
      </c>
      <c r="N19" s="47">
        <f t="shared" si="0"/>
        <v>454.098360655737</v>
      </c>
      <c r="O19" s="48">
        <f t="shared" si="1"/>
        <v>72064.783125456554</v>
      </c>
      <c r="P19" s="47">
        <f t="shared" ref="P19:P36" si="8">F19</f>
        <v>443.53560733093599</v>
      </c>
      <c r="Q19" s="44">
        <f t="shared" si="3"/>
        <v>1.9413000037501099E-4</v>
      </c>
      <c r="R19" s="47">
        <f t="shared" si="4"/>
        <v>802.67952840300097</v>
      </c>
      <c r="S19" s="48">
        <f t="shared" si="5"/>
        <v>1.0659357687986599</v>
      </c>
      <c r="T19" s="47">
        <f t="shared" ref="T19:T29" si="9">J19</f>
        <v>552.21463015024801</v>
      </c>
      <c r="U19" s="48">
        <f t="shared" ref="U19:U29" si="10">K19</f>
        <v>1.8235054271936799</v>
      </c>
      <c r="V19" s="35">
        <f>((O24*(Q24)^2)/S14)*T19</f>
        <v>1.7411205422835752</v>
      </c>
      <c r="W19" s="35"/>
      <c r="X19" s="50">
        <f>U19-V19</f>
        <v>8.2384884910104761E-2</v>
      </c>
      <c r="Y19" s="66">
        <f>U19/V19-1</f>
        <v>4.7317163234460669E-2</v>
      </c>
    </row>
    <row r="20" spans="2:25" x14ac:dyDescent="0.6">
      <c r="B20" s="1"/>
      <c r="C20" s="1"/>
      <c r="D20" s="2">
        <v>474.86338797814199</v>
      </c>
      <c r="E20" s="1">
        <v>1.56908097367113</v>
      </c>
      <c r="F20" s="2">
        <v>464.82821799947499</v>
      </c>
      <c r="G20" s="1">
        <v>205.14247753949601</v>
      </c>
      <c r="H20" s="1"/>
      <c r="I20" s="1"/>
      <c r="J20" s="2">
        <v>577.72802591647803</v>
      </c>
      <c r="K20" s="1">
        <v>2.0993111280743202</v>
      </c>
      <c r="N20" s="47">
        <f t="shared" si="0"/>
        <v>474.86338797814199</v>
      </c>
      <c r="O20" s="48">
        <f t="shared" si="1"/>
        <v>63731.573881769211</v>
      </c>
      <c r="P20" s="47">
        <f t="shared" si="8"/>
        <v>464.82821799947499</v>
      </c>
      <c r="Q20" s="44">
        <f t="shared" si="3"/>
        <v>2.0514247753949599E-4</v>
      </c>
      <c r="R20" s="48"/>
      <c r="S20" s="48"/>
      <c r="T20" s="47">
        <f t="shared" si="9"/>
        <v>577.72802591647803</v>
      </c>
      <c r="U20" s="48">
        <f t="shared" si="10"/>
        <v>2.0993111280743202</v>
      </c>
      <c r="V20" s="35"/>
      <c r="W20" s="35"/>
      <c r="X20" s="35"/>
    </row>
    <row r="21" spans="2:25" x14ac:dyDescent="0.6">
      <c r="B21" s="1"/>
      <c r="C21" s="1"/>
      <c r="D21" s="2">
        <v>495.62841530054601</v>
      </c>
      <c r="E21" s="1">
        <v>1.8232488822652699</v>
      </c>
      <c r="F21" s="2">
        <v>485.06633237080399</v>
      </c>
      <c r="G21" s="1">
        <v>211.80196541680701</v>
      </c>
      <c r="H21" s="1"/>
      <c r="I21" s="1"/>
      <c r="J21" s="2">
        <v>602.662396901938</v>
      </c>
      <c r="K21" s="1">
        <v>2.35127068943047</v>
      </c>
      <c r="N21" s="47">
        <f t="shared" si="0"/>
        <v>495.62841530054601</v>
      </c>
      <c r="O21" s="48">
        <f t="shared" si="1"/>
        <v>54847.147294425537</v>
      </c>
      <c r="P21" s="47">
        <f t="shared" si="8"/>
        <v>485.06633237080399</v>
      </c>
      <c r="Q21" s="44">
        <f t="shared" si="3"/>
        <v>2.11801965416807E-4</v>
      </c>
      <c r="R21" s="48"/>
      <c r="S21" s="48"/>
      <c r="T21" s="47">
        <f t="shared" si="9"/>
        <v>602.662396901938</v>
      </c>
      <c r="U21" s="48">
        <f t="shared" si="10"/>
        <v>2.35127068943047</v>
      </c>
      <c r="V21" s="35">
        <f>((O26*(Q27)^2)/S15)*T21</f>
        <v>2.3434561249858303</v>
      </c>
      <c r="W21" s="35"/>
      <c r="X21" s="50">
        <f>U21-V21</f>
        <v>7.8145644446396823E-3</v>
      </c>
      <c r="Y21" s="66">
        <f>U21/V21-1</f>
        <v>3.3346322814926666E-3</v>
      </c>
    </row>
    <row r="22" spans="2:25" x14ac:dyDescent="0.6">
      <c r="B22" s="1"/>
      <c r="C22" s="1"/>
      <c r="D22" s="2">
        <v>516.39344262295003</v>
      </c>
      <c r="E22" s="1">
        <v>2.05923497267759</v>
      </c>
      <c r="F22" s="2">
        <v>505.81606941639302</v>
      </c>
      <c r="G22" s="1">
        <v>226.50062591185801</v>
      </c>
      <c r="H22" s="1"/>
      <c r="I22" s="1"/>
      <c r="J22" s="2">
        <v>628.11993818770804</v>
      </c>
      <c r="K22" s="1">
        <v>2.58619091061421</v>
      </c>
      <c r="N22" s="47">
        <f t="shared" si="0"/>
        <v>516.39344262295003</v>
      </c>
      <c r="O22" s="48">
        <f t="shared" si="1"/>
        <v>48561.723808513023</v>
      </c>
      <c r="P22" s="47">
        <f t="shared" si="8"/>
        <v>505.81606941639302</v>
      </c>
      <c r="Q22" s="44">
        <f t="shared" si="3"/>
        <v>2.2650062591185799E-4</v>
      </c>
      <c r="R22" s="1"/>
      <c r="S22" s="1"/>
      <c r="T22" s="47">
        <f t="shared" si="9"/>
        <v>628.11993818770804</v>
      </c>
      <c r="U22" s="48">
        <f t="shared" si="10"/>
        <v>2.58619091061421</v>
      </c>
      <c r="V22" s="35"/>
      <c r="W22" s="35"/>
      <c r="X22" s="35"/>
    </row>
    <row r="23" spans="2:25" x14ac:dyDescent="0.6">
      <c r="B23" s="1"/>
      <c r="C23" s="1"/>
      <c r="D23" s="2">
        <v>536.61202185792297</v>
      </c>
      <c r="E23" s="1">
        <v>2.1952309985096798</v>
      </c>
      <c r="F23" s="2">
        <v>526.04882648223202</v>
      </c>
      <c r="G23" s="1">
        <v>235.17017480887799</v>
      </c>
      <c r="H23" s="1"/>
      <c r="I23" s="1"/>
      <c r="J23" s="2">
        <v>653.88654093202501</v>
      </c>
      <c r="K23" s="1">
        <v>2.6473441194541101</v>
      </c>
      <c r="N23" s="47">
        <f t="shared" si="0"/>
        <v>536.61202185792297</v>
      </c>
      <c r="O23" s="48">
        <f t="shared" si="1"/>
        <v>45553.292600135923</v>
      </c>
      <c r="P23" s="47">
        <f t="shared" si="8"/>
        <v>526.04882648223202</v>
      </c>
      <c r="Q23" s="44">
        <f t="shared" si="3"/>
        <v>2.3517017480887797E-4</v>
      </c>
      <c r="R23" s="1"/>
      <c r="S23" s="1"/>
      <c r="T23" s="47">
        <f t="shared" si="9"/>
        <v>653.88654093202501</v>
      </c>
      <c r="U23" s="48">
        <f t="shared" si="10"/>
        <v>2.6473441194541101</v>
      </c>
      <c r="V23" s="35">
        <f>((AVERAGE(O28,O29)*(Q29)^2)/S16)*T23</f>
        <v>2.6520462728463081</v>
      </c>
      <c r="W23" s="35"/>
      <c r="X23" s="50">
        <f>U23-V23</f>
        <v>-4.7021533921980385E-3</v>
      </c>
      <c r="Y23" s="66">
        <f>U23/V23-1</f>
        <v>-1.7730284121896256E-3</v>
      </c>
    </row>
    <row r="24" spans="2:25" x14ac:dyDescent="0.6">
      <c r="B24" s="1"/>
      <c r="C24" s="1"/>
      <c r="D24" s="2">
        <v>557.92349726775899</v>
      </c>
      <c r="E24" s="1">
        <v>2.3584798807749601</v>
      </c>
      <c r="F24" s="2">
        <v>546.81284967579302</v>
      </c>
      <c r="G24" s="1">
        <v>244.50867258470299</v>
      </c>
      <c r="H24" s="1"/>
      <c r="I24" s="1"/>
      <c r="J24" s="2">
        <v>678.19254901230602</v>
      </c>
      <c r="K24" s="1">
        <v>2.4393420342201702</v>
      </c>
      <c r="N24" s="47">
        <f t="shared" si="0"/>
        <v>557.92349726775899</v>
      </c>
      <c r="O24" s="48">
        <f t="shared" si="1"/>
        <v>42400.192096250379</v>
      </c>
      <c r="P24" s="47">
        <f t="shared" si="8"/>
        <v>546.81284967579302</v>
      </c>
      <c r="Q24" s="44">
        <f t="shared" si="3"/>
        <v>2.4450867258470299E-4</v>
      </c>
      <c r="R24" s="1"/>
      <c r="S24" s="1"/>
      <c r="T24" s="47">
        <f t="shared" si="9"/>
        <v>678.19254901230602</v>
      </c>
      <c r="U24" s="48">
        <f t="shared" si="10"/>
        <v>2.4393420342201702</v>
      </c>
      <c r="V24" s="35"/>
      <c r="W24" s="35"/>
      <c r="X24" s="35"/>
    </row>
    <row r="25" spans="2:25" x14ac:dyDescent="0.6">
      <c r="B25" s="1"/>
      <c r="C25" s="1"/>
      <c r="D25" s="2">
        <v>578.68852459016398</v>
      </c>
      <c r="E25" s="1">
        <v>2.2944659711872801</v>
      </c>
      <c r="F25" s="2">
        <v>567.04114232039103</v>
      </c>
      <c r="G25" s="1">
        <v>254.85327233148101</v>
      </c>
      <c r="H25" s="1"/>
      <c r="I25" s="1"/>
      <c r="J25" s="2">
        <v>702.56837519316298</v>
      </c>
      <c r="K25" s="1">
        <v>2.28244679860736</v>
      </c>
      <c r="N25" s="47">
        <f t="shared" si="0"/>
        <v>578.68852459016398</v>
      </c>
      <c r="O25" s="48">
        <f t="shared" si="1"/>
        <v>43583.126207033965</v>
      </c>
      <c r="P25" s="47">
        <f t="shared" si="8"/>
        <v>567.04114232039103</v>
      </c>
      <c r="Q25" s="44">
        <f t="shared" si="3"/>
        <v>2.5485327233148102E-4</v>
      </c>
      <c r="R25" s="1"/>
      <c r="S25" s="1"/>
      <c r="T25" s="47">
        <f t="shared" si="9"/>
        <v>702.56837519316298</v>
      </c>
      <c r="U25" s="48">
        <f t="shared" si="10"/>
        <v>2.28244679860736</v>
      </c>
      <c r="V25" s="35">
        <f>((O31*(Q32)^2)/S17)*T25</f>
        <v>2.3332093021786626</v>
      </c>
      <c r="W25" s="35"/>
      <c r="X25" s="50">
        <f>U25-V25</f>
        <v>-5.0762503571302631E-2</v>
      </c>
      <c r="Y25" s="66">
        <f>U25/V25-1</f>
        <v>-2.1756515167285939E-2</v>
      </c>
    </row>
    <row r="26" spans="2:25" x14ac:dyDescent="0.6">
      <c r="B26" s="1"/>
      <c r="C26" s="1"/>
      <c r="D26" s="2">
        <v>598.90710382513601</v>
      </c>
      <c r="E26" s="1">
        <v>2.1759165424739102</v>
      </c>
      <c r="F26" s="2">
        <v>587.28372111296198</v>
      </c>
      <c r="G26" s="1">
        <v>259.83770935903402</v>
      </c>
      <c r="H26" s="1"/>
      <c r="I26" s="1"/>
      <c r="J26" s="2">
        <v>727.83042579732205</v>
      </c>
      <c r="K26" s="1">
        <v>2.3742678408519602</v>
      </c>
      <c r="N26" s="47">
        <f t="shared" si="0"/>
        <v>598.90710382513601</v>
      </c>
      <c r="O26" s="48">
        <f t="shared" si="1"/>
        <v>45957.644996027702</v>
      </c>
      <c r="P26" s="47">
        <f t="shared" si="8"/>
        <v>587.28372111296198</v>
      </c>
      <c r="Q26" s="44">
        <f t="shared" si="3"/>
        <v>2.5983770935903404E-4</v>
      </c>
      <c r="R26" s="1"/>
      <c r="S26" s="1"/>
      <c r="T26" s="47">
        <f t="shared" si="9"/>
        <v>727.83042579732205</v>
      </c>
      <c r="U26" s="48">
        <f t="shared" si="10"/>
        <v>2.3742678408519602</v>
      </c>
      <c r="V26" s="35"/>
      <c r="W26" s="35"/>
      <c r="X26" s="35"/>
    </row>
    <row r="27" spans="2:25" x14ac:dyDescent="0.6">
      <c r="B27" s="1"/>
      <c r="C27" s="1"/>
      <c r="D27" s="2">
        <v>619.12568306010905</v>
      </c>
      <c r="E27" s="1">
        <v>1.9664580228514601</v>
      </c>
      <c r="F27" s="2">
        <v>607.55308643298099</v>
      </c>
      <c r="G27" s="1">
        <v>254.77184128803901</v>
      </c>
      <c r="H27" s="1"/>
      <c r="I27" s="1"/>
      <c r="J27" s="2">
        <v>752.93422204017804</v>
      </c>
      <c r="K27" s="1">
        <v>2.3502466906220301</v>
      </c>
      <c r="N27" s="47">
        <f t="shared" si="0"/>
        <v>619.12568306010905</v>
      </c>
      <c r="O27" s="48">
        <f t="shared" si="1"/>
        <v>50852.852610092901</v>
      </c>
      <c r="P27" s="47">
        <f t="shared" si="8"/>
        <v>607.55308643298099</v>
      </c>
      <c r="Q27" s="44">
        <f t="shared" si="3"/>
        <v>2.5477184128803901E-4</v>
      </c>
      <c r="R27" s="1"/>
      <c r="S27" s="1"/>
      <c r="T27" s="47">
        <f t="shared" si="9"/>
        <v>752.93422204017804</v>
      </c>
      <c r="U27" s="48">
        <f t="shared" si="10"/>
        <v>2.3502466906220301</v>
      </c>
      <c r="V27" s="35">
        <f>((AVERAGE(O33,O34)*(Q34)^2)/S18)*T27</f>
        <v>2.4510078609895101</v>
      </c>
      <c r="W27" s="35"/>
      <c r="X27" s="50">
        <f>U27-V27</f>
        <v>-0.10076117036748</v>
      </c>
      <c r="Y27" s="66">
        <f>U27/V27-1</f>
        <v>-4.1110096777413507E-2</v>
      </c>
    </row>
    <row r="28" spans="2:25" x14ac:dyDescent="0.6">
      <c r="B28" s="1"/>
      <c r="C28" s="1"/>
      <c r="D28" s="2">
        <v>639.89071038251302</v>
      </c>
      <c r="E28" s="1">
        <v>1.7660804769001399</v>
      </c>
      <c r="F28" s="2">
        <v>628.37246844993501</v>
      </c>
      <c r="G28" s="1">
        <v>243.33970852686599</v>
      </c>
      <c r="H28" s="1"/>
      <c r="I28" s="1"/>
      <c r="J28" s="2">
        <v>778.25678166483499</v>
      </c>
      <c r="K28" s="1">
        <v>2.4863603358716002</v>
      </c>
      <c r="N28" s="47">
        <f t="shared" si="0"/>
        <v>639.89071038251302</v>
      </c>
      <c r="O28" s="48">
        <f t="shared" si="1"/>
        <v>56622.561263755095</v>
      </c>
      <c r="P28" s="47">
        <f t="shared" si="8"/>
        <v>628.37246844993501</v>
      </c>
      <c r="Q28" s="44">
        <f t="shared" si="3"/>
        <v>2.4333970852686597E-4</v>
      </c>
      <c r="R28" s="1"/>
      <c r="S28" s="1"/>
      <c r="T28" s="47">
        <f t="shared" si="9"/>
        <v>778.25678166483499</v>
      </c>
      <c r="U28" s="48">
        <f t="shared" si="10"/>
        <v>2.4863603358716002</v>
      </c>
      <c r="V28" s="35"/>
      <c r="W28" s="35"/>
      <c r="X28" s="35"/>
    </row>
    <row r="29" spans="2:25" x14ac:dyDescent="0.6">
      <c r="B29" s="1"/>
      <c r="C29" s="1"/>
      <c r="D29" s="2">
        <v>660.65573770491801</v>
      </c>
      <c r="E29" s="1">
        <v>1.55661202185792</v>
      </c>
      <c r="F29" s="2">
        <v>648.66058433916703</v>
      </c>
      <c r="G29" s="1">
        <v>231.238626886887</v>
      </c>
      <c r="H29" s="1"/>
      <c r="I29" s="1"/>
      <c r="J29" s="2">
        <v>803.51417772895604</v>
      </c>
      <c r="K29" s="1">
        <v>2.5747742548081298</v>
      </c>
      <c r="N29" s="47">
        <f t="shared" si="0"/>
        <v>660.65573770491801</v>
      </c>
      <c r="O29" s="48">
        <f t="shared" si="1"/>
        <v>64242.083830653792</v>
      </c>
      <c r="P29" s="47">
        <f t="shared" si="8"/>
        <v>648.66058433916703</v>
      </c>
      <c r="Q29" s="44">
        <f t="shared" si="3"/>
        <v>2.31238626886887E-4</v>
      </c>
      <c r="R29" s="1"/>
      <c r="S29" s="1"/>
      <c r="T29" s="47">
        <f t="shared" si="9"/>
        <v>803.51417772895604</v>
      </c>
      <c r="U29" s="48">
        <f t="shared" si="10"/>
        <v>2.5747742548081298</v>
      </c>
      <c r="V29" s="35">
        <f>((O36*(Q36)^2)/S19)*T29</f>
        <v>2.5397356806759999</v>
      </c>
      <c r="W29" s="35"/>
      <c r="X29" s="50">
        <f>U29-V29</f>
        <v>3.5038574132129963E-2</v>
      </c>
      <c r="Y29" s="66">
        <f>U29/V29-1</f>
        <v>1.3796149890213716E-2</v>
      </c>
    </row>
    <row r="30" spans="2:25" x14ac:dyDescent="0.6">
      <c r="B30" s="1"/>
      <c r="C30" s="1"/>
      <c r="D30" s="2">
        <v>681.96721311475403</v>
      </c>
      <c r="E30" s="1">
        <v>1.36531544957774</v>
      </c>
      <c r="F30" s="2">
        <v>668.41118391094005</v>
      </c>
      <c r="G30" s="1">
        <v>220.813667557765</v>
      </c>
      <c r="H30" s="1"/>
      <c r="I30" s="1"/>
      <c r="J30" s="1"/>
      <c r="K30" s="1"/>
      <c r="N30" s="47">
        <f t="shared" si="0"/>
        <v>681.96721311475403</v>
      </c>
      <c r="O30" s="48">
        <f t="shared" si="1"/>
        <v>73243.146871975739</v>
      </c>
      <c r="P30" s="47">
        <f t="shared" si="8"/>
        <v>668.41118391094005</v>
      </c>
      <c r="Q30" s="44">
        <f t="shared" si="3"/>
        <v>2.2081366755776499E-4</v>
      </c>
      <c r="R30" s="1"/>
      <c r="S30" s="45"/>
      <c r="T30" s="1"/>
      <c r="U30" s="45"/>
      <c r="V30" s="52"/>
    </row>
    <row r="31" spans="2:25" x14ac:dyDescent="0.6">
      <c r="B31" s="1"/>
      <c r="C31" s="1"/>
      <c r="D31" s="2">
        <v>702.18579234972594</v>
      </c>
      <c r="E31" s="1">
        <v>1.3285842026825601</v>
      </c>
      <c r="F31" s="2">
        <v>688.68054923095804</v>
      </c>
      <c r="G31" s="1">
        <v>215.74779948676999</v>
      </c>
      <c r="H31" s="1"/>
      <c r="I31" s="1"/>
      <c r="J31" s="1"/>
      <c r="K31" s="1"/>
      <c r="N31" s="47">
        <f t="shared" si="0"/>
        <v>702.18579234972594</v>
      </c>
      <c r="O31" s="48">
        <f t="shared" si="1"/>
        <v>75268.093507426034</v>
      </c>
      <c r="P31" s="47">
        <f t="shared" si="8"/>
        <v>688.68054923095804</v>
      </c>
      <c r="Q31" s="44">
        <f t="shared" si="3"/>
        <v>2.1574779948676999E-4</v>
      </c>
      <c r="R31" s="1"/>
      <c r="S31" s="45"/>
      <c r="T31" s="1"/>
      <c r="U31" s="45"/>
      <c r="V31" s="52"/>
    </row>
    <row r="32" spans="2:25" x14ac:dyDescent="0.6">
      <c r="B32" s="1"/>
      <c r="C32" s="1"/>
      <c r="D32" s="2">
        <v>722.95081967213105</v>
      </c>
      <c r="E32" s="1">
        <v>1.3282066567312401</v>
      </c>
      <c r="F32" s="2">
        <v>709.46778741497496</v>
      </c>
      <c r="G32" s="1">
        <v>216.37603284385401</v>
      </c>
      <c r="H32" s="1"/>
      <c r="I32" s="1"/>
      <c r="J32" s="1"/>
      <c r="K32" s="1"/>
      <c r="N32" s="47">
        <f t="shared" si="0"/>
        <v>722.95081967213105</v>
      </c>
      <c r="O32" s="48">
        <f t="shared" si="1"/>
        <v>75289.488644864396</v>
      </c>
      <c r="P32" s="47">
        <f t="shared" si="8"/>
        <v>709.46778741497496</v>
      </c>
      <c r="Q32" s="44">
        <f t="shared" si="3"/>
        <v>2.16376032843854E-4</v>
      </c>
      <c r="R32" s="1"/>
      <c r="S32" s="45"/>
      <c r="T32" s="1"/>
      <c r="U32" s="45"/>
      <c r="V32" s="52"/>
    </row>
    <row r="33" spans="2:22" x14ac:dyDescent="0.6">
      <c r="B33" s="1"/>
      <c r="C33" s="1"/>
      <c r="D33" s="2">
        <v>743.71584699453501</v>
      </c>
      <c r="E33" s="1">
        <v>1.3278291107799201</v>
      </c>
      <c r="F33" s="2">
        <v>730.25413271474304</v>
      </c>
      <c r="G33" s="1">
        <v>217.339276370889</v>
      </c>
      <c r="H33" s="1"/>
      <c r="I33" s="1"/>
      <c r="J33" s="1"/>
      <c r="K33" s="1"/>
      <c r="N33" s="47">
        <f t="shared" si="0"/>
        <v>743.71584699453501</v>
      </c>
      <c r="O33" s="48">
        <f t="shared" si="1"/>
        <v>75310.895949000187</v>
      </c>
      <c r="P33" s="47">
        <f t="shared" si="8"/>
        <v>730.25413271474304</v>
      </c>
      <c r="Q33" s="44">
        <f t="shared" si="3"/>
        <v>2.17339276370889E-4</v>
      </c>
      <c r="R33" s="1"/>
      <c r="S33" s="1"/>
      <c r="T33" s="1"/>
      <c r="U33" s="1"/>
      <c r="V33" s="52"/>
    </row>
    <row r="34" spans="2:22" x14ac:dyDescent="0.6">
      <c r="B34" s="1"/>
      <c r="C34" s="1"/>
      <c r="D34" s="2">
        <v>763.93442622950795</v>
      </c>
      <c r="E34" s="1">
        <v>1.36382513661202</v>
      </c>
      <c r="F34" s="2">
        <v>750.50831900254104</v>
      </c>
      <c r="G34" s="1">
        <v>217.96858118907099</v>
      </c>
      <c r="H34" s="1"/>
      <c r="I34" s="1"/>
      <c r="J34" s="1"/>
      <c r="K34" s="1"/>
      <c r="N34" s="47">
        <f t="shared" si="0"/>
        <v>763.93442622950795</v>
      </c>
      <c r="O34" s="48">
        <f t="shared" si="1"/>
        <v>73323.182947351655</v>
      </c>
      <c r="P34" s="47">
        <f t="shared" si="8"/>
        <v>750.50831900254104</v>
      </c>
      <c r="Q34" s="44">
        <f t="shared" si="3"/>
        <v>2.1796858118907099E-4</v>
      </c>
      <c r="R34" s="1"/>
      <c r="S34" s="1"/>
      <c r="T34" s="1"/>
      <c r="U34" s="1"/>
      <c r="V34" s="52"/>
    </row>
    <row r="35" spans="2:22" x14ac:dyDescent="0.6">
      <c r="B35" s="1"/>
      <c r="C35" s="1"/>
      <c r="D35" s="2">
        <v>784.69945355191203</v>
      </c>
      <c r="E35" s="1">
        <v>1.3816294088425201</v>
      </c>
      <c r="F35" s="2">
        <v>770.763398174587</v>
      </c>
      <c r="G35" s="1">
        <v>218.262875837302</v>
      </c>
      <c r="H35" s="1"/>
      <c r="I35" s="1"/>
      <c r="J35" s="1"/>
      <c r="K35" s="1"/>
      <c r="N35" s="47">
        <f t="shared" si="0"/>
        <v>784.69945355191203</v>
      </c>
      <c r="O35" s="48">
        <f t="shared" si="1"/>
        <v>72378.308799735547</v>
      </c>
      <c r="P35" s="47">
        <f t="shared" si="8"/>
        <v>770.763398174587</v>
      </c>
      <c r="Q35" s="44">
        <f t="shared" si="3"/>
        <v>2.1826287583730201E-4</v>
      </c>
      <c r="R35" s="1"/>
      <c r="S35" s="1"/>
      <c r="T35" s="1"/>
      <c r="U35" s="1"/>
      <c r="V35" s="52"/>
    </row>
    <row r="36" spans="2:22" x14ac:dyDescent="0.6">
      <c r="B36" s="1"/>
      <c r="C36" s="1"/>
      <c r="D36" s="2">
        <v>797.26775956284098</v>
      </c>
      <c r="E36" s="1">
        <v>1.4177645305514099</v>
      </c>
      <c r="F36" s="2">
        <v>791.01847734663295</v>
      </c>
      <c r="G36" s="1">
        <v>218.557170485532</v>
      </c>
      <c r="H36" s="1"/>
      <c r="I36" s="1"/>
      <c r="J36" s="1"/>
      <c r="K36" s="1"/>
      <c r="N36" s="47">
        <f t="shared" si="0"/>
        <v>797.26775956284098</v>
      </c>
      <c r="O36" s="48">
        <f t="shared" si="1"/>
        <v>70533.574401883991</v>
      </c>
      <c r="P36" s="47">
        <f t="shared" si="8"/>
        <v>791.01847734663295</v>
      </c>
      <c r="Q36" s="44">
        <f t="shared" si="3"/>
        <v>2.18557170485532E-4</v>
      </c>
      <c r="R36" s="1"/>
      <c r="S36" s="1"/>
      <c r="T36" s="1"/>
      <c r="U36" s="1"/>
      <c r="V36" s="52"/>
    </row>
    <row r="37" spans="2:22" x14ac:dyDescent="0.6">
      <c r="F37" s="2">
        <v>799.01157713716202</v>
      </c>
      <c r="G37" s="1">
        <v>219.546129078918</v>
      </c>
      <c r="O37"/>
      <c r="Q37"/>
      <c r="S37"/>
      <c r="U37"/>
      <c r="V37"/>
    </row>
    <row r="38" spans="2:22" x14ac:dyDescent="0.6">
      <c r="O38"/>
      <c r="Q38"/>
      <c r="S38"/>
      <c r="U38"/>
      <c r="V38"/>
    </row>
    <row r="39" spans="2:22" x14ac:dyDescent="0.6">
      <c r="O39"/>
      <c r="Q39"/>
      <c r="S39"/>
      <c r="U39"/>
      <c r="V39"/>
    </row>
    <row r="40" spans="2:22" x14ac:dyDescent="0.6">
      <c r="O40"/>
      <c r="Q40"/>
      <c r="S40"/>
      <c r="U40"/>
      <c r="V40"/>
    </row>
    <row r="41" spans="2:22" x14ac:dyDescent="0.6"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x14ac:dyDescent="0.6">
      <c r="O47"/>
      <c r="Q47"/>
      <c r="S47"/>
      <c r="U47"/>
      <c r="V47"/>
    </row>
    <row r="48" spans="2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4" max="14" width="9.5625" bestFit="1" customWidth="1"/>
    <col min="15" max="15" width="9.3125" style="17" bestFit="1" customWidth="1"/>
    <col min="16" max="16" width="9.5625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ht="17.25" thickBot="1" x14ac:dyDescent="0.65">
      <c r="B8" s="9" t="s">
        <v>4</v>
      </c>
      <c r="C8" s="10" t="s">
        <v>10</v>
      </c>
      <c r="D8" s="11" t="s">
        <v>4</v>
      </c>
      <c r="E8" s="10" t="s">
        <v>47</v>
      </c>
      <c r="F8" s="11" t="s">
        <v>4</v>
      </c>
      <c r="G8" s="10" t="s">
        <v>12</v>
      </c>
      <c r="H8" s="11" t="s">
        <v>4</v>
      </c>
      <c r="I8" s="10" t="s">
        <v>14</v>
      </c>
      <c r="J8" s="11" t="s">
        <v>4</v>
      </c>
      <c r="K8" s="12" t="s">
        <v>7</v>
      </c>
      <c r="N8" s="9" t="s">
        <v>4</v>
      </c>
      <c r="O8" s="19" t="s">
        <v>5</v>
      </c>
      <c r="P8" s="11" t="s">
        <v>4</v>
      </c>
      <c r="Q8" s="16" t="s">
        <v>13</v>
      </c>
      <c r="R8" s="11" t="s">
        <v>4</v>
      </c>
      <c r="S8" s="10" t="s">
        <v>14</v>
      </c>
      <c r="T8" s="11" t="s">
        <v>4</v>
      </c>
      <c r="U8" s="24" t="s">
        <v>7</v>
      </c>
      <c r="V8" s="20" t="s">
        <v>53</v>
      </c>
      <c r="X8" t="s">
        <v>54</v>
      </c>
    </row>
    <row r="9" spans="1:25" x14ac:dyDescent="0.6">
      <c r="B9" s="3">
        <v>314.540059347181</v>
      </c>
      <c r="C9" s="4">
        <v>219.729640619848</v>
      </c>
      <c r="D9" s="3"/>
      <c r="E9" s="4"/>
      <c r="F9" s="3">
        <v>315.50892832113902</v>
      </c>
      <c r="G9" s="4">
        <v>247.24637681159399</v>
      </c>
      <c r="H9" s="3">
        <v>314.53312875751499</v>
      </c>
      <c r="I9" s="4">
        <v>0.28000000000000003</v>
      </c>
      <c r="J9" s="3">
        <v>314.085914085914</v>
      </c>
      <c r="K9" s="4">
        <v>1.51577674661786</v>
      </c>
      <c r="N9" s="33">
        <f>B9</f>
        <v>314.540059347181</v>
      </c>
      <c r="O9" s="34">
        <f>C9*100</f>
        <v>21972.9640619848</v>
      </c>
      <c r="P9" s="33">
        <f>F9</f>
        <v>315.50892832113902</v>
      </c>
      <c r="Q9" s="28">
        <f>G9*0.000001</f>
        <v>2.4724637681159398E-4</v>
      </c>
      <c r="R9" s="49">
        <f>H9</f>
        <v>314.53312875751499</v>
      </c>
      <c r="S9" s="22">
        <f>I9</f>
        <v>0.28000000000000003</v>
      </c>
      <c r="T9" s="49">
        <f>J9</f>
        <v>314.085914085914</v>
      </c>
      <c r="U9" s="22">
        <f>K9</f>
        <v>1.51577674661786</v>
      </c>
      <c r="V9" s="20">
        <f>((O9*(Q9)^2)/S9)*T9</f>
        <v>1.50674217993449</v>
      </c>
      <c r="W9" s="20"/>
      <c r="X9" s="51">
        <f>U9-V9</f>
        <v>9.0345666833699934E-3</v>
      </c>
      <c r="Y9" s="70">
        <f>U9/V9-1</f>
        <v>5.9960932956444335E-3</v>
      </c>
    </row>
    <row r="10" spans="1:25" x14ac:dyDescent="0.6">
      <c r="B10" s="3">
        <v>348.961424332344</v>
      </c>
      <c r="C10" s="4">
        <v>217.69767129476901</v>
      </c>
      <c r="D10" s="3"/>
      <c r="E10" s="4"/>
      <c r="F10" s="3">
        <v>349.51223614498298</v>
      </c>
      <c r="G10" s="4">
        <v>259.13043478260801</v>
      </c>
      <c r="H10" s="3">
        <v>348.51233717434798</v>
      </c>
      <c r="I10" s="4">
        <v>0.309999999999999</v>
      </c>
      <c r="J10" s="3">
        <v>348.25174825174798</v>
      </c>
      <c r="K10" s="4">
        <v>1.6427531969588001</v>
      </c>
      <c r="N10" s="33">
        <f t="shared" ref="N10:N15" si="0">B10</f>
        <v>348.961424332344</v>
      </c>
      <c r="O10" s="34">
        <f t="shared" ref="O10:O15" si="1">C10*100</f>
        <v>21769.767129476902</v>
      </c>
      <c r="P10" s="33">
        <f t="shared" ref="P10:P15" si="2">F10</f>
        <v>349.51223614498298</v>
      </c>
      <c r="Q10" s="28">
        <f t="shared" ref="Q10:Q15" si="3">G10*0.000001</f>
        <v>2.5913043478260797E-4</v>
      </c>
      <c r="R10" s="49">
        <f t="shared" ref="R10:R15" si="4">H10</f>
        <v>348.51233717434798</v>
      </c>
      <c r="S10" s="22">
        <f t="shared" ref="S10:S15" si="5">I10</f>
        <v>0.309999999999999</v>
      </c>
      <c r="T10" s="49">
        <f t="shared" ref="T10:T15" si="6">J10</f>
        <v>348.25174825174798</v>
      </c>
      <c r="U10" s="22">
        <f t="shared" ref="U10:U15" si="7">K10</f>
        <v>1.6427531969588001</v>
      </c>
      <c r="V10" s="20">
        <f t="shared" ref="V10:V15" si="8">((O10*(Q10)^2)/S10)*T10</f>
        <v>1.6421856104695078</v>
      </c>
      <c r="W10" s="20"/>
      <c r="X10" s="51">
        <f t="shared" ref="X10:X15" si="9">U10-V10</f>
        <v>5.6758648929222666E-4</v>
      </c>
      <c r="Y10" s="70">
        <f t="shared" ref="Y10:Y15" si="10">U10/V10-1</f>
        <v>3.4562870705578952E-4</v>
      </c>
    </row>
    <row r="11" spans="1:25" x14ac:dyDescent="0.6">
      <c r="B11" s="2">
        <v>397.03264094955398</v>
      </c>
      <c r="C11" s="1">
        <v>218.60619604107899</v>
      </c>
      <c r="D11" s="2"/>
      <c r="E11" s="1"/>
      <c r="F11" s="2">
        <v>397.44484624225601</v>
      </c>
      <c r="G11" s="1">
        <v>271.59420289855001</v>
      </c>
      <c r="H11" s="2">
        <v>396.337988476953</v>
      </c>
      <c r="I11" s="1">
        <v>0.39</v>
      </c>
      <c r="J11" s="2">
        <v>396.203796203796</v>
      </c>
      <c r="K11" s="1">
        <v>1.63908894843474</v>
      </c>
      <c r="N11" s="33">
        <f t="shared" si="0"/>
        <v>397.03264094955398</v>
      </c>
      <c r="O11" s="34">
        <f t="shared" si="1"/>
        <v>21860.619604107898</v>
      </c>
      <c r="P11" s="33">
        <f t="shared" si="2"/>
        <v>397.44484624225601</v>
      </c>
      <c r="Q11" s="28">
        <f t="shared" si="3"/>
        <v>2.7159420289855001E-4</v>
      </c>
      <c r="R11" s="49">
        <f t="shared" si="4"/>
        <v>396.337988476953</v>
      </c>
      <c r="S11" s="22">
        <f t="shared" si="5"/>
        <v>0.39</v>
      </c>
      <c r="T11" s="49">
        <f t="shared" si="6"/>
        <v>396.203796203796</v>
      </c>
      <c r="U11" s="22">
        <f t="shared" si="7"/>
        <v>1.63908894843474</v>
      </c>
      <c r="V11" s="20">
        <f t="shared" si="8"/>
        <v>1.6381644014776326</v>
      </c>
      <c r="W11" s="20"/>
      <c r="X11" s="51">
        <f t="shared" si="9"/>
        <v>9.2454695710730839E-4</v>
      </c>
      <c r="Y11" s="70">
        <f t="shared" si="10"/>
        <v>5.6437983652513068E-4</v>
      </c>
    </row>
    <row r="12" spans="1:25" x14ac:dyDescent="0.6">
      <c r="B12" s="2">
        <v>445.994065281899</v>
      </c>
      <c r="C12" s="1">
        <v>223.46387270884401</v>
      </c>
      <c r="D12" s="2"/>
      <c r="E12" s="1"/>
      <c r="F12" s="2">
        <v>446.774871751744</v>
      </c>
      <c r="G12" s="1">
        <v>273.04347826086899</v>
      </c>
      <c r="H12" s="2">
        <v>445.64410070140201</v>
      </c>
      <c r="I12" s="1">
        <v>0.41</v>
      </c>
      <c r="J12" s="2">
        <v>445.65434565434498</v>
      </c>
      <c r="K12" s="1">
        <v>1.81426268435614</v>
      </c>
      <c r="N12" s="33">
        <f t="shared" si="0"/>
        <v>445.994065281899</v>
      </c>
      <c r="O12" s="34">
        <f t="shared" si="1"/>
        <v>22346.387270884399</v>
      </c>
      <c r="P12" s="33">
        <f t="shared" si="2"/>
        <v>446.774871751744</v>
      </c>
      <c r="Q12" s="28">
        <f t="shared" si="3"/>
        <v>2.73043478260869E-4</v>
      </c>
      <c r="R12" s="49">
        <f t="shared" si="4"/>
        <v>445.64410070140201</v>
      </c>
      <c r="S12" s="22">
        <f t="shared" si="5"/>
        <v>0.41</v>
      </c>
      <c r="T12" s="49">
        <f t="shared" si="6"/>
        <v>445.65434565434498</v>
      </c>
      <c r="U12" s="22">
        <f t="shared" si="7"/>
        <v>1.81426268435614</v>
      </c>
      <c r="V12" s="20">
        <f t="shared" si="8"/>
        <v>1.8108614582513587</v>
      </c>
      <c r="W12" s="20"/>
      <c r="X12" s="51">
        <f t="shared" si="9"/>
        <v>3.4012261047813297E-3</v>
      </c>
      <c r="Y12" s="70">
        <f t="shared" si="10"/>
        <v>1.8782365096365883E-3</v>
      </c>
    </row>
    <row r="13" spans="1:25" x14ac:dyDescent="0.6">
      <c r="B13" s="2">
        <v>494.65875370919798</v>
      </c>
      <c r="C13" s="1">
        <v>239.18623536163901</v>
      </c>
      <c r="D13" s="2"/>
      <c r="E13" s="1"/>
      <c r="F13" s="2">
        <v>495.21627000812902</v>
      </c>
      <c r="G13" s="1">
        <v>270.72463768115898</v>
      </c>
      <c r="H13" s="2">
        <v>494.35276803607201</v>
      </c>
      <c r="I13" s="1">
        <v>0.44</v>
      </c>
      <c r="J13" s="2">
        <v>494.20579420579401</v>
      </c>
      <c r="K13" s="1">
        <v>1.9763392370869</v>
      </c>
      <c r="N13" s="33">
        <f t="shared" si="0"/>
        <v>494.65875370919798</v>
      </c>
      <c r="O13" s="34">
        <f t="shared" si="1"/>
        <v>23918.623536163901</v>
      </c>
      <c r="P13" s="33">
        <f t="shared" si="2"/>
        <v>495.21627000812902</v>
      </c>
      <c r="Q13" s="28">
        <f t="shared" si="3"/>
        <v>2.7072463768115898E-4</v>
      </c>
      <c r="R13" s="49">
        <f t="shared" si="4"/>
        <v>494.35276803607201</v>
      </c>
      <c r="S13" s="22">
        <f t="shared" si="5"/>
        <v>0.44</v>
      </c>
      <c r="T13" s="49">
        <f t="shared" si="6"/>
        <v>494.20579420579401</v>
      </c>
      <c r="U13" s="22">
        <f t="shared" si="7"/>
        <v>1.9763392370869</v>
      </c>
      <c r="V13" s="20">
        <f t="shared" si="8"/>
        <v>1.9690053767361198</v>
      </c>
      <c r="W13" s="20"/>
      <c r="X13" s="51">
        <f t="shared" si="9"/>
        <v>7.333860350780208E-3</v>
      </c>
      <c r="Y13" s="70">
        <f t="shared" si="10"/>
        <v>3.724652272375728E-3</v>
      </c>
    </row>
    <row r="14" spans="1:25" x14ac:dyDescent="0.6">
      <c r="B14" s="2">
        <v>543.91691394658699</v>
      </c>
      <c r="C14" s="1">
        <v>257.87058406906698</v>
      </c>
      <c r="D14" s="2"/>
      <c r="E14" s="1"/>
      <c r="F14" s="2">
        <v>544.51545987161103</v>
      </c>
      <c r="G14" s="1">
        <v>265.79710144927498</v>
      </c>
      <c r="H14" s="2">
        <v>543.65559243486905</v>
      </c>
      <c r="I14" s="1">
        <v>0.45124999999999998</v>
      </c>
      <c r="J14" s="2">
        <v>543.65634365634298</v>
      </c>
      <c r="K14" s="1">
        <v>2.2169335337559599</v>
      </c>
      <c r="N14" s="33">
        <f t="shared" si="0"/>
        <v>543.91691394658699</v>
      </c>
      <c r="O14" s="34">
        <f t="shared" si="1"/>
        <v>25787.058406906697</v>
      </c>
      <c r="P14" s="33">
        <f t="shared" si="2"/>
        <v>544.51545987161103</v>
      </c>
      <c r="Q14" s="28">
        <f t="shared" si="3"/>
        <v>2.6579710144927494E-4</v>
      </c>
      <c r="R14" s="49">
        <f t="shared" si="4"/>
        <v>543.65559243486905</v>
      </c>
      <c r="S14" s="22">
        <f t="shared" si="5"/>
        <v>0.45124999999999998</v>
      </c>
      <c r="T14" s="49">
        <f t="shared" si="6"/>
        <v>543.65634365634298</v>
      </c>
      <c r="U14" s="22">
        <f t="shared" si="7"/>
        <v>2.2169335337559599</v>
      </c>
      <c r="V14" s="20">
        <f t="shared" si="8"/>
        <v>2.1948736775365143</v>
      </c>
      <c r="W14" s="20"/>
      <c r="X14" s="51">
        <f t="shared" si="9"/>
        <v>2.2059856219445617E-2</v>
      </c>
      <c r="Y14" s="70">
        <f t="shared" si="10"/>
        <v>1.005062680609714E-2</v>
      </c>
    </row>
    <row r="15" spans="1:25" x14ac:dyDescent="0.6">
      <c r="B15" s="2">
        <v>573.59050445103799</v>
      </c>
      <c r="C15" s="1">
        <v>252.88346704766099</v>
      </c>
      <c r="D15" s="2"/>
      <c r="E15" s="1"/>
      <c r="F15" s="2">
        <v>573.81633167942095</v>
      </c>
      <c r="G15" s="1">
        <v>265.21739130434702</v>
      </c>
      <c r="H15" s="2">
        <v>572.79512149298603</v>
      </c>
      <c r="I15" s="1">
        <v>0.40125</v>
      </c>
      <c r="J15" s="2">
        <v>573.026973026973</v>
      </c>
      <c r="K15" s="1">
        <v>2.55318606627017</v>
      </c>
      <c r="N15" s="33">
        <f t="shared" si="0"/>
        <v>573.59050445103799</v>
      </c>
      <c r="O15" s="34">
        <f t="shared" si="1"/>
        <v>25288.3467047661</v>
      </c>
      <c r="P15" s="33">
        <f t="shared" si="2"/>
        <v>573.81633167942095</v>
      </c>
      <c r="Q15" s="28">
        <f t="shared" si="3"/>
        <v>2.6521739130434699E-4</v>
      </c>
      <c r="R15" s="49">
        <f t="shared" si="4"/>
        <v>572.79512149298603</v>
      </c>
      <c r="S15" s="22">
        <f t="shared" si="5"/>
        <v>0.40125</v>
      </c>
      <c r="T15" s="49">
        <f t="shared" si="6"/>
        <v>573.026973026973</v>
      </c>
      <c r="U15" s="22">
        <f t="shared" si="7"/>
        <v>2.55318606627017</v>
      </c>
      <c r="V15" s="20">
        <f t="shared" si="8"/>
        <v>2.5402967631112552</v>
      </c>
      <c r="W15" s="20"/>
      <c r="X15" s="51">
        <f t="shared" si="9"/>
        <v>1.2889303158914789E-2</v>
      </c>
      <c r="Y15" s="70">
        <f t="shared" si="10"/>
        <v>5.0739359849942822E-3</v>
      </c>
    </row>
    <row r="16" spans="1:25" x14ac:dyDescent="0.6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35"/>
      <c r="O16" s="35"/>
      <c r="P16" s="35"/>
      <c r="Q16" s="53"/>
      <c r="R16" s="20"/>
      <c r="T16" s="20"/>
      <c r="W16" s="20"/>
      <c r="X16" s="20"/>
    </row>
    <row r="17" spans="14:24" x14ac:dyDescent="0.6">
      <c r="N17" s="35"/>
      <c r="O17" s="35"/>
      <c r="P17" s="35"/>
      <c r="Q17" s="53"/>
      <c r="R17" s="20"/>
      <c r="T17" s="20"/>
      <c r="W17" s="20"/>
      <c r="X17" s="20"/>
    </row>
    <row r="18" spans="14:24" x14ac:dyDescent="0.6">
      <c r="N18" s="35"/>
      <c r="O18" s="35"/>
      <c r="P18" s="35"/>
      <c r="Q18" s="53"/>
      <c r="R18" s="20"/>
      <c r="T18" s="20"/>
      <c r="W18" s="20"/>
      <c r="X18" s="20"/>
    </row>
    <row r="19" spans="14:24" x14ac:dyDescent="0.6">
      <c r="V19"/>
    </row>
    <row r="20" spans="14:24" x14ac:dyDescent="0.6">
      <c r="V20"/>
    </row>
    <row r="21" spans="14:24" x14ac:dyDescent="0.6">
      <c r="V21"/>
    </row>
    <row r="22" spans="14:24" x14ac:dyDescent="0.6">
      <c r="V22"/>
    </row>
    <row r="23" spans="14:24" x14ac:dyDescent="0.6">
      <c r="V23"/>
    </row>
    <row r="24" spans="14:24" x14ac:dyDescent="0.6">
      <c r="V24"/>
    </row>
    <row r="25" spans="14:24" x14ac:dyDescent="0.6">
      <c r="V25"/>
    </row>
    <row r="26" spans="14:24" x14ac:dyDescent="0.6">
      <c r="V26"/>
    </row>
    <row r="27" spans="14:24" x14ac:dyDescent="0.6">
      <c r="V27"/>
    </row>
    <row r="28" spans="14:24" x14ac:dyDescent="0.6">
      <c r="V28"/>
    </row>
    <row r="29" spans="14:24" x14ac:dyDescent="0.6">
      <c r="V29"/>
    </row>
    <row r="30" spans="14:24" x14ac:dyDescent="0.6">
      <c r="V30"/>
    </row>
    <row r="31" spans="14:24" x14ac:dyDescent="0.6">
      <c r="V31"/>
    </row>
    <row r="32" spans="14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Y58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.25" style="17" bestFit="1" customWidth="1"/>
    <col min="17" max="17" width="10.5" style="14" customWidth="1"/>
    <col min="19" max="19" width="8.6875" style="20"/>
    <col min="21" max="21" width="8.6875" style="20"/>
    <col min="22" max="22" width="7.5" style="20" bestFit="1" customWidth="1"/>
    <col min="23" max="23" width="2.8125" customWidth="1"/>
    <col min="24" max="24" width="11.25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9</v>
      </c>
      <c r="M5" s="13"/>
      <c r="N5" s="79" t="s">
        <v>11</v>
      </c>
    </row>
    <row r="6" spans="1:25" ht="17.25" thickBot="1" x14ac:dyDescent="0.65">
      <c r="A6" s="13"/>
      <c r="M6" s="13"/>
    </row>
    <row r="7" spans="1:25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8" t="s">
        <v>0</v>
      </c>
      <c r="P7" s="7" t="s">
        <v>3</v>
      </c>
      <c r="Q7" s="15" t="s">
        <v>1</v>
      </c>
      <c r="R7" s="7" t="s">
        <v>3</v>
      </c>
      <c r="S7" s="21" t="s">
        <v>2</v>
      </c>
      <c r="T7" s="7" t="s">
        <v>3</v>
      </c>
      <c r="U7" s="23" t="s">
        <v>6</v>
      </c>
    </row>
    <row r="8" spans="1:25" x14ac:dyDescent="0.6">
      <c r="B8" s="40" t="s">
        <v>4</v>
      </c>
      <c r="C8" s="27" t="s">
        <v>49</v>
      </c>
      <c r="D8" s="26" t="s">
        <v>4</v>
      </c>
      <c r="E8" s="27" t="s">
        <v>47</v>
      </c>
      <c r="F8" s="26" t="s">
        <v>4</v>
      </c>
      <c r="G8" s="27" t="s">
        <v>12</v>
      </c>
      <c r="H8" s="26" t="s">
        <v>4</v>
      </c>
      <c r="I8" s="27" t="s">
        <v>14</v>
      </c>
      <c r="J8" s="26" t="s">
        <v>4</v>
      </c>
      <c r="K8" s="39" t="s">
        <v>7</v>
      </c>
      <c r="N8" s="40" t="s">
        <v>4</v>
      </c>
      <c r="O8" s="41" t="s">
        <v>5</v>
      </c>
      <c r="P8" s="26" t="s">
        <v>4</v>
      </c>
      <c r="Q8" s="42" t="s">
        <v>13</v>
      </c>
      <c r="R8" s="26" t="s">
        <v>4</v>
      </c>
      <c r="S8" s="27" t="s">
        <v>14</v>
      </c>
      <c r="T8" s="26" t="s">
        <v>4</v>
      </c>
      <c r="U8" s="43" t="s">
        <v>7</v>
      </c>
      <c r="V8" s="20" t="s">
        <v>53</v>
      </c>
      <c r="X8" t="s">
        <v>54</v>
      </c>
    </row>
    <row r="9" spans="1:25" x14ac:dyDescent="0.6">
      <c r="B9" s="2">
        <v>298.32782556925503</v>
      </c>
      <c r="C9" s="1">
        <v>1.27805508339301</v>
      </c>
      <c r="D9" s="2"/>
      <c r="E9" s="1"/>
      <c r="F9" s="2">
        <v>300.449758113283</v>
      </c>
      <c r="G9" s="1">
        <v>203.63885179399301</v>
      </c>
      <c r="H9" s="2">
        <v>301.467713998384</v>
      </c>
      <c r="I9" s="1">
        <v>2.2896313665801</v>
      </c>
      <c r="J9" s="2">
        <v>300</v>
      </c>
      <c r="K9" s="1">
        <v>0.69384980726872203</v>
      </c>
      <c r="N9" s="47">
        <f>B9</f>
        <v>298.32782556925503</v>
      </c>
      <c r="O9" s="48">
        <f>(C9*100000)</f>
        <v>127805.508339301</v>
      </c>
      <c r="P9" s="47">
        <f>F9</f>
        <v>300.449758113283</v>
      </c>
      <c r="Q9" s="1">
        <f>G9*0.000001</f>
        <v>2.03638851793993E-4</v>
      </c>
      <c r="R9" s="47">
        <f>H9</f>
        <v>301.467713998384</v>
      </c>
      <c r="S9" s="48">
        <f>I9</f>
        <v>2.2896313665801</v>
      </c>
      <c r="T9" s="47">
        <f>J9</f>
        <v>300</v>
      </c>
      <c r="U9" s="48">
        <f>K9</f>
        <v>0.69384980726872203</v>
      </c>
      <c r="V9" s="35">
        <f>((O9*(Q9)^2)/S9)*T9</f>
        <v>0.69442690678926844</v>
      </c>
      <c r="W9" s="35"/>
      <c r="X9" s="35">
        <f>U9-V9</f>
        <v>-5.7709952054640912E-4</v>
      </c>
      <c r="Y9" s="66">
        <f>U9/V9-1</f>
        <v>-8.3104429696523319E-4</v>
      </c>
    </row>
    <row r="10" spans="1:25" x14ac:dyDescent="0.6">
      <c r="B10" s="2">
        <v>321.99194112013203</v>
      </c>
      <c r="C10" s="1">
        <v>1.1750066869720499</v>
      </c>
      <c r="D10" s="2"/>
      <c r="E10" s="1"/>
      <c r="F10" s="2">
        <v>323.43277565007003</v>
      </c>
      <c r="G10" s="1">
        <v>211.00411333400501</v>
      </c>
      <c r="H10" s="2">
        <v>323.75769376172099</v>
      </c>
      <c r="I10" s="1">
        <v>2.1734496962029701</v>
      </c>
      <c r="J10" s="2">
        <v>323.12775330396403</v>
      </c>
      <c r="K10" s="1">
        <v>0.781966289234581</v>
      </c>
      <c r="N10" s="47">
        <f t="shared" ref="N10:N21" si="0">B10</f>
        <v>321.99194112013203</v>
      </c>
      <c r="O10" s="48">
        <f t="shared" ref="O10:O21" si="1">(C10*100000)</f>
        <v>117500.66869720499</v>
      </c>
      <c r="P10" s="47">
        <f t="shared" ref="P10:P21" si="2">F10</f>
        <v>323.43277565007003</v>
      </c>
      <c r="Q10" s="1">
        <f t="shared" ref="Q10:Q21" si="3">G10*0.000001</f>
        <v>2.1100411333400501E-4</v>
      </c>
      <c r="R10" s="47">
        <f t="shared" ref="R10:U21" si="4">H10</f>
        <v>323.75769376172099</v>
      </c>
      <c r="S10" s="48">
        <f t="shared" si="4"/>
        <v>2.1734496962029701</v>
      </c>
      <c r="T10" s="47">
        <f t="shared" si="4"/>
        <v>323.12775330396403</v>
      </c>
      <c r="U10" s="48">
        <f t="shared" si="4"/>
        <v>0.781966289234581</v>
      </c>
      <c r="V10" s="35">
        <f t="shared" ref="V10:V21" si="5">((O10*(Q10)^2)/S10)*T10</f>
        <v>0.77776223055784377</v>
      </c>
      <c r="W10" s="35"/>
      <c r="X10" s="35">
        <f t="shared" ref="X10:X21" si="6">U10-V10</f>
        <v>4.2040586767372323E-3</v>
      </c>
      <c r="Y10" s="66">
        <f t="shared" ref="Y10:Y21" si="7">U10/V10-1</f>
        <v>5.4053263472590984E-3</v>
      </c>
    </row>
    <row r="11" spans="1:25" x14ac:dyDescent="0.6">
      <c r="B11" s="2">
        <v>371.994098207891</v>
      </c>
      <c r="C11" s="1">
        <v>0.92335651483644898</v>
      </c>
      <c r="D11" s="2"/>
      <c r="E11" s="1"/>
      <c r="F11" s="2">
        <v>373.34458778471998</v>
      </c>
      <c r="G11" s="1">
        <v>228.331139135255</v>
      </c>
      <c r="H11" s="2">
        <v>374.07656327601597</v>
      </c>
      <c r="I11" s="1">
        <v>1.92248048607524</v>
      </c>
      <c r="J11" s="2">
        <v>373.348017621145</v>
      </c>
      <c r="K11" s="1">
        <v>0.93773015900330303</v>
      </c>
      <c r="N11" s="47">
        <f t="shared" si="0"/>
        <v>371.994098207891</v>
      </c>
      <c r="O11" s="48">
        <f t="shared" si="1"/>
        <v>92335.651483644891</v>
      </c>
      <c r="P11" s="47">
        <f t="shared" si="2"/>
        <v>373.34458778471998</v>
      </c>
      <c r="Q11" s="1">
        <f t="shared" si="3"/>
        <v>2.2833113913525499E-4</v>
      </c>
      <c r="R11" s="47">
        <f t="shared" si="4"/>
        <v>374.07656327601597</v>
      </c>
      <c r="S11" s="48">
        <f t="shared" si="4"/>
        <v>1.92248048607524</v>
      </c>
      <c r="T11" s="47">
        <f t="shared" si="4"/>
        <v>373.348017621145</v>
      </c>
      <c r="U11" s="48">
        <f t="shared" si="4"/>
        <v>0.93773015900330303</v>
      </c>
      <c r="V11" s="35">
        <f t="shared" si="5"/>
        <v>0.93487084036967893</v>
      </c>
      <c r="W11" s="35"/>
      <c r="X11" s="35">
        <f t="shared" si="6"/>
        <v>2.8593186336240972E-3</v>
      </c>
      <c r="Y11" s="66">
        <f t="shared" si="7"/>
        <v>3.0585172947457107E-3</v>
      </c>
    </row>
    <row r="12" spans="1:25" x14ac:dyDescent="0.6">
      <c r="B12" s="2">
        <v>421.92636565226002</v>
      </c>
      <c r="C12" s="1">
        <v>0.72517191989438801</v>
      </c>
      <c r="D12" s="2"/>
      <c r="E12" s="1"/>
      <c r="F12" s="2">
        <v>423.23939225962499</v>
      </c>
      <c r="G12" s="1">
        <v>241.767662769602</v>
      </c>
      <c r="H12" s="2">
        <v>423.77721386372002</v>
      </c>
      <c r="I12" s="1">
        <v>1.7039986558309499</v>
      </c>
      <c r="J12" s="2">
        <v>423.56828193832598</v>
      </c>
      <c r="K12" s="1">
        <v>1.0583377787720201</v>
      </c>
      <c r="N12" s="47">
        <f t="shared" si="0"/>
        <v>421.92636565226002</v>
      </c>
      <c r="O12" s="48">
        <f t="shared" si="1"/>
        <v>72517.191989438797</v>
      </c>
      <c r="P12" s="47">
        <f t="shared" si="2"/>
        <v>423.23939225962499</v>
      </c>
      <c r="Q12" s="1">
        <f t="shared" si="3"/>
        <v>2.4176766276960199E-4</v>
      </c>
      <c r="R12" s="47">
        <f t="shared" si="4"/>
        <v>423.77721386372002</v>
      </c>
      <c r="S12" s="48">
        <f t="shared" si="4"/>
        <v>1.7039986558309499</v>
      </c>
      <c r="T12" s="47">
        <f t="shared" si="4"/>
        <v>423.56828193832598</v>
      </c>
      <c r="U12" s="48">
        <f t="shared" si="4"/>
        <v>1.0583377787720201</v>
      </c>
      <c r="V12" s="35">
        <f t="shared" si="5"/>
        <v>1.0536383915567002</v>
      </c>
      <c r="W12" s="35"/>
      <c r="X12" s="35">
        <f t="shared" si="6"/>
        <v>4.6993872153198168E-3</v>
      </c>
      <c r="Y12" s="66">
        <f t="shared" si="7"/>
        <v>4.4601518442932697E-3</v>
      </c>
    </row>
    <row r="13" spans="1:25" x14ac:dyDescent="0.6">
      <c r="B13" s="2">
        <v>472.47340310793197</v>
      </c>
      <c r="C13" s="1">
        <v>0.556688266305426</v>
      </c>
      <c r="D13" s="2"/>
      <c r="E13" s="1"/>
      <c r="F13" s="2">
        <v>473.78993650473598</v>
      </c>
      <c r="G13" s="1">
        <v>255.204658838943</v>
      </c>
      <c r="H13" s="2">
        <v>473.49565492413097</v>
      </c>
      <c r="I13" s="1">
        <v>1.51335891537418</v>
      </c>
      <c r="J13" s="2">
        <v>472.46696035242201</v>
      </c>
      <c r="K13" s="1">
        <v>1.1437762424284099</v>
      </c>
      <c r="N13" s="47">
        <f t="shared" si="0"/>
        <v>472.47340310793197</v>
      </c>
      <c r="O13" s="48">
        <f t="shared" si="1"/>
        <v>55668.8266305426</v>
      </c>
      <c r="P13" s="47">
        <f t="shared" si="2"/>
        <v>473.78993650473598</v>
      </c>
      <c r="Q13" s="1">
        <f t="shared" si="3"/>
        <v>2.5520465883894301E-4</v>
      </c>
      <c r="R13" s="47">
        <f t="shared" si="4"/>
        <v>473.49565492413097</v>
      </c>
      <c r="S13" s="48">
        <f t="shared" si="4"/>
        <v>1.51335891537418</v>
      </c>
      <c r="T13" s="47">
        <f t="shared" si="4"/>
        <v>472.46696035242201</v>
      </c>
      <c r="U13" s="48">
        <f t="shared" si="4"/>
        <v>1.1437762424284099</v>
      </c>
      <c r="V13" s="35">
        <f t="shared" si="5"/>
        <v>1.1319279092161727</v>
      </c>
      <c r="W13" s="35"/>
      <c r="X13" s="35">
        <f t="shared" si="6"/>
        <v>1.1848333212237216E-2</v>
      </c>
      <c r="Y13" s="66">
        <f t="shared" si="7"/>
        <v>1.0467392062487368E-2</v>
      </c>
    </row>
    <row r="14" spans="1:25" x14ac:dyDescent="0.6">
      <c r="B14" s="2">
        <v>522.97643597332103</v>
      </c>
      <c r="C14" s="1">
        <v>0.42186812428276799</v>
      </c>
      <c r="D14" s="2"/>
      <c r="E14" s="1"/>
      <c r="F14" s="2">
        <v>523.69796915944301</v>
      </c>
      <c r="G14" s="1">
        <v>271.667128603104</v>
      </c>
      <c r="H14" s="2">
        <v>523.23188645724895</v>
      </c>
      <c r="I14" s="1">
        <v>1.3505612647049301</v>
      </c>
      <c r="J14" s="2">
        <v>522.68722466960298</v>
      </c>
      <c r="K14" s="1">
        <v>1.2116494871971299</v>
      </c>
      <c r="N14" s="47">
        <f t="shared" si="0"/>
        <v>522.97643597332103</v>
      </c>
      <c r="O14" s="48">
        <f t="shared" si="1"/>
        <v>42186.812428276797</v>
      </c>
      <c r="P14" s="47">
        <f t="shared" si="2"/>
        <v>523.69796915944301</v>
      </c>
      <c r="Q14" s="1">
        <f t="shared" si="3"/>
        <v>2.7166712860310398E-4</v>
      </c>
      <c r="R14" s="47">
        <f t="shared" si="4"/>
        <v>523.23188645724895</v>
      </c>
      <c r="S14" s="48">
        <f t="shared" si="4"/>
        <v>1.3505612647049301</v>
      </c>
      <c r="T14" s="47">
        <f t="shared" si="4"/>
        <v>522.68722466960298</v>
      </c>
      <c r="U14" s="48">
        <f t="shared" si="4"/>
        <v>1.2116494871971299</v>
      </c>
      <c r="V14" s="35">
        <f t="shared" si="5"/>
        <v>1.2049762656088046</v>
      </c>
      <c r="W14" s="35"/>
      <c r="X14" s="35">
        <f t="shared" si="6"/>
        <v>6.6732215883253954E-3</v>
      </c>
      <c r="Y14" s="66">
        <f t="shared" si="7"/>
        <v>5.5380523075729826E-3</v>
      </c>
    </row>
    <row r="15" spans="1:25" x14ac:dyDescent="0.6">
      <c r="B15" s="2">
        <v>572.13862308774105</v>
      </c>
      <c r="C15" s="1">
        <v>0.31279498175103698</v>
      </c>
      <c r="D15" s="2"/>
      <c r="E15" s="1"/>
      <c r="F15" s="2">
        <v>574.28063898407504</v>
      </c>
      <c r="G15" s="1">
        <v>292.45285098770398</v>
      </c>
      <c r="H15" s="2">
        <v>572.34100382742201</v>
      </c>
      <c r="I15" s="1">
        <v>1.2063299490253501</v>
      </c>
      <c r="J15" s="2">
        <v>572.90748898678396</v>
      </c>
      <c r="K15" s="1">
        <v>1.28245241946585</v>
      </c>
      <c r="N15" s="47">
        <f t="shared" si="0"/>
        <v>572.13862308774105</v>
      </c>
      <c r="O15" s="48">
        <f t="shared" si="1"/>
        <v>31279.498175103698</v>
      </c>
      <c r="P15" s="47">
        <f t="shared" si="2"/>
        <v>574.28063898407504</v>
      </c>
      <c r="Q15" s="1">
        <f t="shared" si="3"/>
        <v>2.9245285098770398E-4</v>
      </c>
      <c r="R15" s="47">
        <f t="shared" si="4"/>
        <v>572.34100382742201</v>
      </c>
      <c r="S15" s="48">
        <f t="shared" si="4"/>
        <v>1.2063299490253501</v>
      </c>
      <c r="T15" s="47">
        <f t="shared" si="4"/>
        <v>572.90748898678396</v>
      </c>
      <c r="U15" s="48">
        <f t="shared" si="4"/>
        <v>1.28245241946585</v>
      </c>
      <c r="V15" s="35">
        <f t="shared" si="5"/>
        <v>1.2705445136536346</v>
      </c>
      <c r="W15" s="35"/>
      <c r="X15" s="35">
        <f t="shared" si="6"/>
        <v>1.1907905812215347E-2</v>
      </c>
      <c r="Y15" s="66">
        <f t="shared" si="7"/>
        <v>9.3722854132614053E-3</v>
      </c>
    </row>
    <row r="16" spans="1:25" x14ac:dyDescent="0.6">
      <c r="B16" s="2">
        <v>622.57953182567201</v>
      </c>
      <c r="C16" s="1">
        <v>0.22549979723374999</v>
      </c>
      <c r="D16" s="2"/>
      <c r="E16" s="1"/>
      <c r="F16" s="2">
        <v>624.23591513807696</v>
      </c>
      <c r="G16" s="1">
        <v>319.72227121548002</v>
      </c>
      <c r="H16" s="2">
        <v>622.742895547687</v>
      </c>
      <c r="I16" s="1">
        <v>1.0852904912394199</v>
      </c>
      <c r="J16" s="2">
        <v>623.12775330396403</v>
      </c>
      <c r="K16" s="1">
        <v>1.36204441423458</v>
      </c>
      <c r="N16" s="47">
        <f t="shared" si="0"/>
        <v>622.57953182567201</v>
      </c>
      <c r="O16" s="48">
        <f t="shared" si="1"/>
        <v>22549.979723375</v>
      </c>
      <c r="P16" s="47">
        <f t="shared" si="2"/>
        <v>624.23591513807696</v>
      </c>
      <c r="Q16" s="1">
        <f t="shared" si="3"/>
        <v>3.1972227121548002E-4</v>
      </c>
      <c r="R16" s="47">
        <f t="shared" si="4"/>
        <v>622.742895547687</v>
      </c>
      <c r="S16" s="48">
        <f t="shared" si="4"/>
        <v>1.0852904912394199</v>
      </c>
      <c r="T16" s="47">
        <f t="shared" si="4"/>
        <v>623.12775330396403</v>
      </c>
      <c r="U16" s="48">
        <f t="shared" si="4"/>
        <v>1.36204441423458</v>
      </c>
      <c r="V16" s="35">
        <f t="shared" si="5"/>
        <v>1.323497213180723</v>
      </c>
      <c r="W16" s="35"/>
      <c r="X16" s="35">
        <f t="shared" si="6"/>
        <v>3.8547201053857005E-2</v>
      </c>
      <c r="Y16" s="66">
        <f t="shared" si="7"/>
        <v>2.912526046142383E-2</v>
      </c>
    </row>
    <row r="17" spans="2:25" x14ac:dyDescent="0.6">
      <c r="B17" s="2">
        <v>672.98937849987396</v>
      </c>
      <c r="C17" s="1">
        <v>0.161967091469149</v>
      </c>
      <c r="D17" s="2"/>
      <c r="E17" s="1"/>
      <c r="F17" s="2">
        <v>674.20819895182399</v>
      </c>
      <c r="G17" s="1">
        <v>350.88219361015899</v>
      </c>
      <c r="H17" s="2">
        <v>673.79265698238999</v>
      </c>
      <c r="I17" s="1">
        <v>0.97816713654929099</v>
      </c>
      <c r="J17" s="2">
        <v>672.68722466960298</v>
      </c>
      <c r="K17" s="1">
        <v>1.4152627684471299</v>
      </c>
      <c r="N17" s="47">
        <f t="shared" si="0"/>
        <v>672.98937849987396</v>
      </c>
      <c r="O17" s="48">
        <f t="shared" si="1"/>
        <v>16196.7091469149</v>
      </c>
      <c r="P17" s="47">
        <f t="shared" si="2"/>
        <v>674.20819895182399</v>
      </c>
      <c r="Q17" s="1">
        <f t="shared" si="3"/>
        <v>3.50882193610159E-4</v>
      </c>
      <c r="R17" s="47">
        <f t="shared" si="4"/>
        <v>673.79265698238999</v>
      </c>
      <c r="S17" s="48">
        <f t="shared" si="4"/>
        <v>0.97816713654929099</v>
      </c>
      <c r="T17" s="47">
        <f t="shared" ref="T17:U21" si="8">J17</f>
        <v>672.68722466960298</v>
      </c>
      <c r="U17" s="48">
        <f t="shared" si="8"/>
        <v>1.4152627684471299</v>
      </c>
      <c r="V17" s="35">
        <f t="shared" si="5"/>
        <v>1.3713539265248906</v>
      </c>
      <c r="W17" s="35"/>
      <c r="X17" s="35">
        <f t="shared" si="6"/>
        <v>4.3908841922239317E-2</v>
      </c>
      <c r="Y17" s="66">
        <f t="shared" si="7"/>
        <v>3.2018606628784418E-2</v>
      </c>
    </row>
    <row r="18" spans="2:25" x14ac:dyDescent="0.6">
      <c r="B18" s="2">
        <v>723.37075161565804</v>
      </c>
      <c r="C18" s="1">
        <v>0.120216657894509</v>
      </c>
      <c r="D18" s="2"/>
      <c r="E18" s="1"/>
      <c r="F18" s="2">
        <v>724.159695625881</v>
      </c>
      <c r="G18" s="1">
        <v>377.28705780084601</v>
      </c>
      <c r="H18" s="2">
        <v>724.20047886022303</v>
      </c>
      <c r="I18" s="1">
        <v>0.86640837535920701</v>
      </c>
      <c r="J18" s="2">
        <v>722.90748898678396</v>
      </c>
      <c r="K18" s="1">
        <v>1.42454226321585</v>
      </c>
      <c r="N18" s="47">
        <f t="shared" si="0"/>
        <v>723.37075161565804</v>
      </c>
      <c r="O18" s="48">
        <f t="shared" si="1"/>
        <v>12021.665789450901</v>
      </c>
      <c r="P18" s="47">
        <f t="shared" si="2"/>
        <v>724.159695625881</v>
      </c>
      <c r="Q18" s="1">
        <f t="shared" si="3"/>
        <v>3.77287057800846E-4</v>
      </c>
      <c r="R18" s="47">
        <f t="shared" si="4"/>
        <v>724.20047886022303</v>
      </c>
      <c r="S18" s="48">
        <f t="shared" si="4"/>
        <v>0.86640837535920701</v>
      </c>
      <c r="T18" s="47">
        <f t="shared" si="8"/>
        <v>722.90748898678396</v>
      </c>
      <c r="U18" s="48">
        <f t="shared" si="8"/>
        <v>1.42454226321585</v>
      </c>
      <c r="V18" s="35">
        <f t="shared" si="5"/>
        <v>1.4278038462819922</v>
      </c>
      <c r="W18" s="35"/>
      <c r="X18" s="35">
        <f t="shared" si="6"/>
        <v>-3.2615830661422152E-3</v>
      </c>
      <c r="Y18" s="66">
        <f t="shared" si="7"/>
        <v>-2.2843355371505725E-3</v>
      </c>
    </row>
    <row r="19" spans="2:25" x14ac:dyDescent="0.6">
      <c r="B19" s="2">
        <v>773.08299610861297</v>
      </c>
      <c r="C19" s="1">
        <v>9.0349620783972004E-2</v>
      </c>
      <c r="D19" s="1"/>
      <c r="E19" s="1"/>
      <c r="F19" s="2">
        <v>774.73480649062606</v>
      </c>
      <c r="G19" s="1">
        <v>396.34366811126699</v>
      </c>
      <c r="H19" s="2">
        <v>773.34517717581195</v>
      </c>
      <c r="I19" s="1">
        <v>0.77786123925467798</v>
      </c>
      <c r="J19" s="2">
        <v>772.46696035242303</v>
      </c>
      <c r="K19" s="1">
        <v>1.4308856174284099</v>
      </c>
      <c r="N19" s="47">
        <f t="shared" si="0"/>
        <v>773.08299610861297</v>
      </c>
      <c r="O19" s="48">
        <f t="shared" si="1"/>
        <v>9034.9620783972005</v>
      </c>
      <c r="P19" s="47">
        <f t="shared" si="2"/>
        <v>774.73480649062606</v>
      </c>
      <c r="Q19" s="1">
        <f t="shared" si="3"/>
        <v>3.9634366811126695E-4</v>
      </c>
      <c r="R19" s="47">
        <f t="shared" si="4"/>
        <v>773.34517717581195</v>
      </c>
      <c r="S19" s="48">
        <f t="shared" si="4"/>
        <v>0.77786123925467798</v>
      </c>
      <c r="T19" s="47">
        <f t="shared" si="8"/>
        <v>772.46696035242303</v>
      </c>
      <c r="U19" s="48">
        <f t="shared" si="8"/>
        <v>1.4308856174284099</v>
      </c>
      <c r="V19" s="35">
        <f t="shared" si="5"/>
        <v>1.4094444529169654</v>
      </c>
      <c r="W19" s="35"/>
      <c r="X19" s="35">
        <f t="shared" si="6"/>
        <v>2.144116451144451E-2</v>
      </c>
      <c r="Y19" s="66">
        <f t="shared" si="7"/>
        <v>1.5212493452345877E-2</v>
      </c>
    </row>
    <row r="20" spans="2:25" x14ac:dyDescent="0.6">
      <c r="B20" s="2">
        <v>822.77712106439299</v>
      </c>
      <c r="C20" s="1">
        <v>7.4344029612500598E-2</v>
      </c>
      <c r="D20" s="1"/>
      <c r="E20" s="1"/>
      <c r="F20" s="2">
        <v>823.92095847611301</v>
      </c>
      <c r="G20" s="1">
        <v>397.67593479137201</v>
      </c>
      <c r="H20" s="2">
        <v>823.77671968392201</v>
      </c>
      <c r="I20" s="1">
        <v>0.70322526444796396</v>
      </c>
      <c r="J20" s="2">
        <v>822.68722466960298</v>
      </c>
      <c r="K20" s="1">
        <v>1.4636026121971299</v>
      </c>
      <c r="N20" s="47">
        <f t="shared" si="0"/>
        <v>822.77712106439299</v>
      </c>
      <c r="O20" s="48">
        <f t="shared" si="1"/>
        <v>7434.4029612500599</v>
      </c>
      <c r="P20" s="47">
        <f t="shared" si="2"/>
        <v>823.92095847611301</v>
      </c>
      <c r="Q20" s="1">
        <f t="shared" si="3"/>
        <v>3.9767593479137197E-4</v>
      </c>
      <c r="R20" s="47">
        <f t="shared" si="4"/>
        <v>823.77671968392201</v>
      </c>
      <c r="S20" s="48">
        <f t="shared" si="4"/>
        <v>0.70322526444796396</v>
      </c>
      <c r="T20" s="47">
        <f t="shared" si="8"/>
        <v>822.68722466960298</v>
      </c>
      <c r="U20" s="48">
        <f t="shared" si="8"/>
        <v>1.4636026121971299</v>
      </c>
      <c r="V20" s="35">
        <f t="shared" si="5"/>
        <v>1.3754506301180065</v>
      </c>
      <c r="W20" s="35"/>
      <c r="X20" s="35">
        <f t="shared" si="6"/>
        <v>8.8151982079123448E-2</v>
      </c>
      <c r="Y20" s="66">
        <f t="shared" si="7"/>
        <v>6.408952829630854E-2</v>
      </c>
    </row>
    <row r="21" spans="2:25" x14ac:dyDescent="0.6">
      <c r="B21" s="2">
        <v>873.10154706334004</v>
      </c>
      <c r="C21" s="1">
        <v>7.6158140417784598E-2</v>
      </c>
      <c r="D21" s="1"/>
      <c r="E21" s="1"/>
      <c r="F21" s="2">
        <v>873.68915037290799</v>
      </c>
      <c r="G21" s="1">
        <v>382.14983118322903</v>
      </c>
      <c r="H21" s="2">
        <v>873.55149724124101</v>
      </c>
      <c r="I21" s="1">
        <v>0.60075214165169699</v>
      </c>
      <c r="J21" s="2">
        <v>872.90748898678396</v>
      </c>
      <c r="K21" s="1">
        <v>1.64280398196585</v>
      </c>
      <c r="N21" s="47">
        <f t="shared" si="0"/>
        <v>873.10154706334004</v>
      </c>
      <c r="O21" s="48">
        <f t="shared" si="1"/>
        <v>7615.8140417784598</v>
      </c>
      <c r="P21" s="47">
        <f t="shared" si="2"/>
        <v>873.68915037290799</v>
      </c>
      <c r="Q21" s="1">
        <f t="shared" si="3"/>
        <v>3.8214983118322899E-4</v>
      </c>
      <c r="R21" s="47">
        <f t="shared" si="4"/>
        <v>873.55149724124101</v>
      </c>
      <c r="S21" s="48">
        <f t="shared" si="4"/>
        <v>0.60075214165169699</v>
      </c>
      <c r="T21" s="47">
        <f t="shared" si="8"/>
        <v>872.90748898678396</v>
      </c>
      <c r="U21" s="48">
        <f t="shared" si="8"/>
        <v>1.64280398196585</v>
      </c>
      <c r="V21" s="35">
        <f t="shared" si="5"/>
        <v>1.6160565994119516</v>
      </c>
      <c r="W21" s="35"/>
      <c r="X21" s="35">
        <f t="shared" si="6"/>
        <v>2.6747382553898413E-2</v>
      </c>
      <c r="Y21" s="66">
        <f t="shared" si="7"/>
        <v>1.6551018425735364E-2</v>
      </c>
    </row>
    <row r="22" spans="2:25" x14ac:dyDescent="0.6">
      <c r="V22"/>
    </row>
    <row r="23" spans="2:25" x14ac:dyDescent="0.6">
      <c r="V23"/>
    </row>
    <row r="24" spans="2:25" x14ac:dyDescent="0.6">
      <c r="V24"/>
    </row>
    <row r="25" spans="2:25" x14ac:dyDescent="0.6">
      <c r="V25"/>
    </row>
    <row r="26" spans="2:25" x14ac:dyDescent="0.6">
      <c r="V26"/>
    </row>
    <row r="27" spans="2:25" x14ac:dyDescent="0.6">
      <c r="V27"/>
    </row>
    <row r="28" spans="2:25" x14ac:dyDescent="0.6">
      <c r="V28"/>
    </row>
    <row r="29" spans="2:25" x14ac:dyDescent="0.6">
      <c r="V29"/>
    </row>
    <row r="30" spans="2:25" x14ac:dyDescent="0.6"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#00351</vt:lpstr>
      <vt:lpstr>#00352</vt:lpstr>
      <vt:lpstr>#00353</vt:lpstr>
      <vt:lpstr>#00354</vt:lpstr>
      <vt:lpstr>#00355</vt:lpstr>
      <vt:lpstr>#00356</vt:lpstr>
      <vt:lpstr>#00357</vt:lpstr>
      <vt:lpstr>#00358</vt:lpstr>
      <vt:lpstr>#00359</vt:lpstr>
      <vt:lpstr>#00360</vt:lpstr>
      <vt:lpstr>#00361</vt:lpstr>
      <vt:lpstr>#00362</vt:lpstr>
      <vt:lpstr>#00363</vt:lpstr>
      <vt:lpstr>#00364</vt:lpstr>
      <vt:lpstr>#00365</vt:lpstr>
      <vt:lpstr>#00366</vt:lpstr>
      <vt:lpstr>#00367</vt:lpstr>
      <vt:lpstr>#00368</vt:lpstr>
      <vt:lpstr>#00369</vt:lpstr>
      <vt:lpstr>#00370</vt:lpstr>
      <vt:lpstr>#00371</vt:lpstr>
      <vt:lpstr>#00372</vt:lpstr>
      <vt:lpstr>#00373</vt:lpstr>
      <vt:lpstr>#00374</vt:lpstr>
      <vt:lpstr>#00375</vt:lpstr>
      <vt:lpstr>#00376</vt:lpstr>
      <vt:lpstr>#00377</vt:lpstr>
      <vt:lpstr>#00378</vt:lpstr>
      <vt:lpstr>#00379</vt:lpstr>
      <vt:lpstr>#00380</vt:lpstr>
      <vt:lpstr>#00381</vt:lpstr>
      <vt:lpstr>#00382</vt:lpstr>
      <vt:lpstr>#00383</vt:lpstr>
      <vt:lpstr>#00384</vt:lpstr>
      <vt:lpstr>#00385</vt:lpstr>
      <vt:lpstr>#00386</vt:lpstr>
      <vt:lpstr>#00387</vt:lpstr>
      <vt:lpstr>#00388</vt:lpstr>
      <vt:lpstr>#00389</vt:lpstr>
      <vt:lpstr>#00390</vt:lpstr>
      <vt:lpstr>#00391</vt:lpstr>
      <vt:lpstr>#00392</vt:lpstr>
      <vt:lpstr>#00393</vt:lpstr>
      <vt:lpstr>#00394</vt:lpstr>
      <vt:lpstr>#00395</vt:lpstr>
      <vt:lpstr>#00396</vt:lpstr>
      <vt:lpstr>#00397</vt:lpstr>
      <vt:lpstr>#00398</vt:lpstr>
      <vt:lpstr>#00399</vt:lpstr>
      <vt:lpstr>#00400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 Ryu</cp:lastModifiedBy>
  <cp:lastPrinted>2016-08-11T08:06:03Z</cp:lastPrinted>
  <dcterms:created xsi:type="dcterms:W3CDTF">2016-08-05T02:38:37Z</dcterms:created>
  <dcterms:modified xsi:type="dcterms:W3CDTF">2024-10-26T15:00:17Z</dcterms:modified>
</cp:coreProperties>
</file>