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e64a25058d50c5c4/OneD 2023/11 BRes Data tematdb/tematdb v1.1 20240411 tep check brjcsjp/data_excel/"/>
    </mc:Choice>
  </mc:AlternateContent>
  <xr:revisionPtr revIDLastSave="217" documentId="11_8394913424B3A5747B1EB47FCDFF02892D1AF551" xr6:coauthVersionLast="47" xr6:coauthVersionMax="47" xr10:uidLastSave="{2D82B7A5-6C7C-4770-A2DA-8AEA127F06E7}"/>
  <bookViews>
    <workbookView xWindow="-98" yWindow="-98" windowWidth="28996" windowHeight="15675" tabRatio="752" firstSheet="12" activeTab="27" xr2:uid="{00000000-000D-0000-FFFF-FFFF00000000}"/>
  </bookViews>
  <sheets>
    <sheet name="#00001" sheetId="3" r:id="rId1"/>
    <sheet name="#00002" sheetId="4" r:id="rId2"/>
    <sheet name="#00003" sheetId="5" r:id="rId3"/>
    <sheet name="#00004" sheetId="6" r:id="rId4"/>
    <sheet name="#00005" sheetId="7" r:id="rId5"/>
    <sheet name="#00006" sheetId="8" r:id="rId6"/>
    <sheet name="#00007" sheetId="9" r:id="rId7"/>
    <sheet name="#00008" sheetId="10" r:id="rId8"/>
    <sheet name="#00009" sheetId="11" r:id="rId9"/>
    <sheet name="#00010" sheetId="12" r:id="rId10"/>
    <sheet name="#00011" sheetId="31" r:id="rId11"/>
    <sheet name="#00012" sheetId="14" r:id="rId12"/>
    <sheet name="#00013" sheetId="15" r:id="rId13"/>
    <sheet name="#00014" sheetId="16" r:id="rId14"/>
    <sheet name="#00015" sheetId="17" r:id="rId15"/>
    <sheet name="#00016" sheetId="18" r:id="rId16"/>
    <sheet name="#00017" sheetId="19" r:id="rId17"/>
    <sheet name="#00018" sheetId="20" r:id="rId18"/>
    <sheet name="#00019" sheetId="21" r:id="rId19"/>
    <sheet name="#00020" sheetId="22" r:id="rId20"/>
    <sheet name="#00021" sheetId="23" r:id="rId21"/>
    <sheet name="#00022" sheetId="24" r:id="rId22"/>
    <sheet name="#00023" sheetId="25" r:id="rId23"/>
    <sheet name="#00024" sheetId="26" r:id="rId24"/>
    <sheet name="#00025" sheetId="27" r:id="rId25"/>
    <sheet name="#00026" sheetId="28" r:id="rId26"/>
    <sheet name="#00027" sheetId="29" r:id="rId27"/>
    <sheet name="#00028" sheetId="30" r:id="rId28"/>
    <sheet name="#00029" sheetId="32" r:id="rId29"/>
    <sheet name="#00030" sheetId="33" r:id="rId30"/>
    <sheet name="#00031" sheetId="34" r:id="rId31"/>
    <sheet name="#00032" sheetId="35" r:id="rId32"/>
    <sheet name="#00033" sheetId="36" r:id="rId33"/>
    <sheet name="#00034" sheetId="37" r:id="rId34"/>
    <sheet name="#00035" sheetId="38" r:id="rId35"/>
    <sheet name="#00036" sheetId="39" r:id="rId36"/>
    <sheet name="#00037" sheetId="40" r:id="rId37"/>
    <sheet name="#00038" sheetId="41" r:id="rId38"/>
    <sheet name="#00039" sheetId="42" r:id="rId39"/>
    <sheet name="#00040" sheetId="43" r:id="rId40"/>
    <sheet name="#00041" sheetId="44" r:id="rId41"/>
    <sheet name="#00042" sheetId="45" r:id="rId42"/>
    <sheet name="#00043" sheetId="46" r:id="rId43"/>
    <sheet name="#00044" sheetId="47" r:id="rId44"/>
    <sheet name="#00045" sheetId="48" r:id="rId45"/>
    <sheet name="#00046" sheetId="49" r:id="rId46"/>
    <sheet name="#00047" sheetId="50" r:id="rId47"/>
    <sheet name="#00048" sheetId="51" r:id="rId48"/>
    <sheet name="#00049" sheetId="52" r:id="rId49"/>
    <sheet name="#00050" sheetId="53" r:id="rId5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30" l="1"/>
  <c r="X47" i="30"/>
  <c r="X46" i="30"/>
  <c r="X45" i="30"/>
  <c r="X44" i="30"/>
  <c r="X43" i="30"/>
  <c r="X42" i="30"/>
  <c r="X41" i="30"/>
  <c r="X40" i="30"/>
  <c r="X39" i="30"/>
  <c r="X38" i="30"/>
  <c r="X18" i="30"/>
  <c r="X17" i="30"/>
  <c r="X16" i="30"/>
  <c r="X15" i="30"/>
  <c r="X14" i="30"/>
  <c r="X13" i="30"/>
  <c r="X12" i="30"/>
  <c r="X11" i="30"/>
  <c r="X10" i="30"/>
  <c r="X9" i="30"/>
  <c r="X19" i="30"/>
  <c r="U48" i="30"/>
  <c r="T48" i="30"/>
  <c r="S48" i="30"/>
  <c r="R48" i="30"/>
  <c r="Q48" i="30"/>
  <c r="P48" i="30"/>
  <c r="O48" i="30"/>
  <c r="N48" i="30"/>
  <c r="U47" i="30"/>
  <c r="T47" i="30"/>
  <c r="S47" i="30"/>
  <c r="R47" i="30"/>
  <c r="Q47" i="30"/>
  <c r="P47" i="30"/>
  <c r="O47" i="30"/>
  <c r="N47" i="30"/>
  <c r="U46" i="30"/>
  <c r="T46" i="30"/>
  <c r="S46" i="30"/>
  <c r="R46" i="30"/>
  <c r="Q46" i="30"/>
  <c r="P46" i="30"/>
  <c r="O46" i="30"/>
  <c r="N46" i="30"/>
  <c r="U45" i="30"/>
  <c r="T45" i="30"/>
  <c r="S45" i="30"/>
  <c r="R45" i="30"/>
  <c r="Q45" i="30"/>
  <c r="P45" i="30"/>
  <c r="O45" i="30"/>
  <c r="N45" i="30"/>
  <c r="U44" i="30"/>
  <c r="T44" i="30"/>
  <c r="S44" i="30"/>
  <c r="R44" i="30"/>
  <c r="Q44" i="30"/>
  <c r="P44" i="30"/>
  <c r="O44" i="30"/>
  <c r="N44" i="30"/>
  <c r="U43" i="30"/>
  <c r="T43" i="30"/>
  <c r="S43" i="30"/>
  <c r="R43" i="30"/>
  <c r="Q43" i="30"/>
  <c r="P43" i="30"/>
  <c r="O43" i="30"/>
  <c r="V43" i="30" s="1"/>
  <c r="N43" i="30"/>
  <c r="U42" i="30"/>
  <c r="T42" i="30"/>
  <c r="S42" i="30"/>
  <c r="R42" i="30"/>
  <c r="Q42" i="30"/>
  <c r="P42" i="30"/>
  <c r="O42" i="30"/>
  <c r="V42" i="30" s="1"/>
  <c r="N42" i="30"/>
  <c r="U41" i="30"/>
  <c r="T41" i="30"/>
  <c r="S41" i="30"/>
  <c r="R41" i="30"/>
  <c r="Q41" i="30"/>
  <c r="P41" i="30"/>
  <c r="O41" i="30"/>
  <c r="N41" i="30"/>
  <c r="U40" i="30"/>
  <c r="T40" i="30"/>
  <c r="S40" i="30"/>
  <c r="R40" i="30"/>
  <c r="Q40" i="30"/>
  <c r="P40" i="30"/>
  <c r="O40" i="30"/>
  <c r="V40" i="30" s="1"/>
  <c r="W40" i="30" s="1"/>
  <c r="N40" i="30"/>
  <c r="U39" i="30"/>
  <c r="T39" i="30"/>
  <c r="S39" i="30"/>
  <c r="R39" i="30"/>
  <c r="Q39" i="30"/>
  <c r="P39" i="30"/>
  <c r="O39" i="30"/>
  <c r="V39" i="30" s="1"/>
  <c r="N39" i="30"/>
  <c r="U38" i="30"/>
  <c r="T38" i="30"/>
  <c r="S38" i="30"/>
  <c r="R38" i="30"/>
  <c r="Q38" i="30"/>
  <c r="P38" i="30"/>
  <c r="O38" i="30"/>
  <c r="V38" i="30" s="1"/>
  <c r="N38" i="30"/>
  <c r="V41" i="30"/>
  <c r="W41" i="30" s="1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W34" i="28"/>
  <c r="W33" i="28"/>
  <c r="W32" i="28"/>
  <c r="W31" i="28"/>
  <c r="W30" i="28"/>
  <c r="W29" i="28"/>
  <c r="W28" i="28"/>
  <c r="W27" i="28"/>
  <c r="W26" i="28"/>
  <c r="W25" i="28"/>
  <c r="W24" i="28"/>
  <c r="W23" i="28"/>
  <c r="W22" i="28"/>
  <c r="W21" i="28"/>
  <c r="W20" i="28"/>
  <c r="W19" i="28"/>
  <c r="W18" i="28"/>
  <c r="W17" i="28"/>
  <c r="W16" i="28"/>
  <c r="W15" i="28"/>
  <c r="W14" i="28"/>
  <c r="W13" i="28"/>
  <c r="W12" i="28"/>
  <c r="W11" i="28"/>
  <c r="W10" i="28"/>
  <c r="W9" i="28"/>
  <c r="W26" i="4"/>
  <c r="V13" i="53"/>
  <c r="V12" i="53"/>
  <c r="V11" i="53"/>
  <c r="V10" i="53"/>
  <c r="V13" i="52"/>
  <c r="V12" i="52"/>
  <c r="V11" i="52"/>
  <c r="V10" i="52"/>
  <c r="V13" i="51"/>
  <c r="V12" i="51"/>
  <c r="V11" i="51"/>
  <c r="V10" i="51"/>
  <c r="V13" i="50"/>
  <c r="V12" i="50"/>
  <c r="V11" i="50"/>
  <c r="V10" i="50"/>
  <c r="V44" i="30" l="1"/>
  <c r="W44" i="30" s="1"/>
  <c r="V45" i="30"/>
  <c r="V46" i="30"/>
  <c r="W46" i="30" s="1"/>
  <c r="V48" i="30"/>
  <c r="W48" i="30" s="1"/>
  <c r="V47" i="30"/>
  <c r="W47" i="30" s="1"/>
  <c r="W39" i="30"/>
  <c r="W38" i="30"/>
  <c r="W43" i="30"/>
  <c r="W42" i="30"/>
  <c r="W45" i="30"/>
  <c r="H31" i="35"/>
  <c r="I30" i="35"/>
  <c r="H30" i="35"/>
  <c r="I29" i="35"/>
  <c r="I25" i="35"/>
  <c r="H23" i="35"/>
  <c r="I22" i="35"/>
  <c r="H22" i="35"/>
  <c r="G31" i="35"/>
  <c r="I31" i="35" s="1"/>
  <c r="G30" i="35"/>
  <c r="G29" i="35"/>
  <c r="G28" i="35"/>
  <c r="I28" i="35" s="1"/>
  <c r="G27" i="35"/>
  <c r="I27" i="35" s="1"/>
  <c r="G26" i="35"/>
  <c r="I26" i="35" s="1"/>
  <c r="G25" i="35"/>
  <c r="G24" i="35"/>
  <c r="I24" i="35" s="1"/>
  <c r="G23" i="35"/>
  <c r="I23" i="35" s="1"/>
  <c r="G22" i="35"/>
  <c r="F31" i="35"/>
  <c r="F30" i="35"/>
  <c r="F29" i="35"/>
  <c r="H29" i="35" s="1"/>
  <c r="F28" i="35"/>
  <c r="H28" i="35" s="1"/>
  <c r="F27" i="35"/>
  <c r="H27" i="35" s="1"/>
  <c r="F26" i="35"/>
  <c r="H26" i="35" s="1"/>
  <c r="F25" i="35"/>
  <c r="H25" i="35" s="1"/>
  <c r="F24" i="35"/>
  <c r="H24" i="35" s="1"/>
  <c r="F23" i="35"/>
  <c r="F22" i="35"/>
  <c r="F25" i="34"/>
  <c r="G24" i="34"/>
  <c r="F24" i="34"/>
  <c r="G23" i="34"/>
  <c r="E29" i="34"/>
  <c r="G29" i="34" s="1"/>
  <c r="E28" i="34"/>
  <c r="G28" i="34" s="1"/>
  <c r="E27" i="34"/>
  <c r="G27" i="34" s="1"/>
  <c r="E26" i="34"/>
  <c r="G26" i="34" s="1"/>
  <c r="E25" i="34"/>
  <c r="G25" i="34" s="1"/>
  <c r="E24" i="34"/>
  <c r="E23" i="34"/>
  <c r="E22" i="34"/>
  <c r="G22" i="34" s="1"/>
  <c r="E21" i="34"/>
  <c r="G21" i="34" s="1"/>
  <c r="D29" i="34"/>
  <c r="F29" i="34" s="1"/>
  <c r="D28" i="34"/>
  <c r="F28" i="34" s="1"/>
  <c r="D27" i="34"/>
  <c r="F27" i="34" s="1"/>
  <c r="D26" i="34"/>
  <c r="F26" i="34" s="1"/>
  <c r="D25" i="34"/>
  <c r="D24" i="34"/>
  <c r="D23" i="34"/>
  <c r="F23" i="34" s="1"/>
  <c r="D22" i="34"/>
  <c r="F22" i="34" s="1"/>
  <c r="D21" i="34"/>
  <c r="F21" i="34" s="1"/>
  <c r="D62" i="28" l="1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U34" i="17" l="1"/>
  <c r="T34" i="17"/>
  <c r="U33" i="17"/>
  <c r="T33" i="17"/>
  <c r="U32" i="17"/>
  <c r="T32" i="17"/>
  <c r="U31" i="17"/>
  <c r="T31" i="17"/>
  <c r="S34" i="17"/>
  <c r="R34" i="17"/>
  <c r="S33" i="17"/>
  <c r="R33" i="17"/>
  <c r="S32" i="17"/>
  <c r="R32" i="17"/>
  <c r="S31" i="17"/>
  <c r="R31" i="17"/>
  <c r="S30" i="17"/>
  <c r="R30" i="17"/>
  <c r="S29" i="17"/>
  <c r="R29" i="17"/>
  <c r="S28" i="17"/>
  <c r="R28" i="17"/>
  <c r="Q34" i="17"/>
  <c r="P34" i="17"/>
  <c r="Q33" i="17"/>
  <c r="P33" i="17"/>
  <c r="Q32" i="17"/>
  <c r="P32" i="17"/>
  <c r="Q31" i="17"/>
  <c r="P31" i="17"/>
  <c r="K64" i="15" l="1"/>
  <c r="J64" i="15"/>
  <c r="K63" i="15"/>
  <c r="J63" i="15"/>
  <c r="K62" i="15"/>
  <c r="J62" i="15"/>
  <c r="K61" i="15"/>
  <c r="J61" i="15"/>
  <c r="K60" i="15"/>
  <c r="J60" i="15"/>
  <c r="K59" i="15"/>
  <c r="J59" i="15"/>
  <c r="K58" i="15"/>
  <c r="J58" i="15"/>
  <c r="K57" i="15"/>
  <c r="J57" i="15"/>
  <c r="K56" i="15"/>
  <c r="J56" i="15"/>
  <c r="K55" i="15"/>
  <c r="J55" i="15"/>
  <c r="K54" i="15"/>
  <c r="J54" i="15"/>
  <c r="K53" i="15"/>
  <c r="J53" i="15"/>
  <c r="K52" i="15"/>
  <c r="J52" i="15"/>
  <c r="K51" i="15"/>
  <c r="J51" i="15"/>
  <c r="K50" i="15"/>
  <c r="J50" i="15"/>
  <c r="I38" i="14"/>
  <c r="H38" i="14"/>
  <c r="I37" i="14"/>
  <c r="H37" i="14"/>
  <c r="I36" i="14"/>
  <c r="H36" i="14"/>
  <c r="I35" i="14"/>
  <c r="H35" i="14"/>
  <c r="I34" i="14"/>
  <c r="H34" i="14"/>
  <c r="I33" i="14"/>
  <c r="H33" i="14"/>
  <c r="I32" i="14"/>
  <c r="H32" i="14"/>
  <c r="I31" i="14"/>
  <c r="H31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K38" i="14"/>
  <c r="J38" i="14"/>
  <c r="K37" i="14"/>
  <c r="J37" i="14"/>
  <c r="K36" i="14"/>
  <c r="J36" i="14"/>
  <c r="K35" i="14"/>
  <c r="J35" i="14"/>
  <c r="K34" i="14"/>
  <c r="J34" i="14"/>
  <c r="K33" i="14"/>
  <c r="J33" i="14"/>
  <c r="K32" i="14"/>
  <c r="J32" i="14"/>
  <c r="K31" i="14"/>
  <c r="J31" i="14"/>
  <c r="K85" i="10" l="1"/>
  <c r="J85" i="10"/>
  <c r="K84" i="10"/>
  <c r="J84" i="10"/>
  <c r="K83" i="10"/>
  <c r="J83" i="10"/>
  <c r="K82" i="10"/>
  <c r="J82" i="10"/>
  <c r="K81" i="10"/>
  <c r="J81" i="10"/>
  <c r="K80" i="10"/>
  <c r="J80" i="10"/>
  <c r="K79" i="10"/>
  <c r="J79" i="10"/>
  <c r="K78" i="10"/>
  <c r="J78" i="10"/>
  <c r="K77" i="10"/>
  <c r="J77" i="10"/>
  <c r="K76" i="10"/>
  <c r="J76" i="10"/>
  <c r="J10" i="6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H10" i="6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F10" i="6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B10" i="6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C60" i="3"/>
  <c r="C59" i="3"/>
  <c r="C5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P18" i="21" l="1"/>
  <c r="P17" i="21"/>
  <c r="P16" i="21"/>
  <c r="P15" i="21"/>
  <c r="P14" i="21"/>
  <c r="P13" i="21"/>
  <c r="P12" i="21"/>
  <c r="P11" i="21"/>
  <c r="P10" i="21"/>
  <c r="P9" i="21"/>
  <c r="O10" i="53" l="1"/>
  <c r="O11" i="53"/>
  <c r="O12" i="53"/>
  <c r="O13" i="53"/>
  <c r="O9" i="53"/>
  <c r="O10" i="52"/>
  <c r="O11" i="52"/>
  <c r="O12" i="52"/>
  <c r="O13" i="52"/>
  <c r="O9" i="52"/>
  <c r="O10" i="51"/>
  <c r="O11" i="51"/>
  <c r="O12" i="51"/>
  <c r="O13" i="51"/>
  <c r="O9" i="51"/>
  <c r="O10" i="50"/>
  <c r="O11" i="50"/>
  <c r="O12" i="50"/>
  <c r="O13" i="50"/>
  <c r="O9" i="50"/>
  <c r="O10" i="49"/>
  <c r="O11" i="49"/>
  <c r="O12" i="49"/>
  <c r="O13" i="49"/>
  <c r="O14" i="49"/>
  <c r="O15" i="49"/>
  <c r="O16" i="49"/>
  <c r="O17" i="49"/>
  <c r="O18" i="49"/>
  <c r="O9" i="49"/>
  <c r="T10" i="49"/>
  <c r="T11" i="49"/>
  <c r="T12" i="49"/>
  <c r="T13" i="49"/>
  <c r="T14" i="49"/>
  <c r="T15" i="49"/>
  <c r="T16" i="49"/>
  <c r="T17" i="49"/>
  <c r="T18" i="49"/>
  <c r="T9" i="49"/>
  <c r="R10" i="49"/>
  <c r="R11" i="49"/>
  <c r="R12" i="49"/>
  <c r="R13" i="49"/>
  <c r="R14" i="49"/>
  <c r="R15" i="49"/>
  <c r="R16" i="49"/>
  <c r="R17" i="49"/>
  <c r="R18" i="49"/>
  <c r="R9" i="49"/>
  <c r="P10" i="49"/>
  <c r="P11" i="49"/>
  <c r="P12" i="49"/>
  <c r="P13" i="49"/>
  <c r="P14" i="49"/>
  <c r="P15" i="49"/>
  <c r="P16" i="49"/>
  <c r="P17" i="49"/>
  <c r="P18" i="49"/>
  <c r="P9" i="49"/>
  <c r="N10" i="49"/>
  <c r="N11" i="49"/>
  <c r="N12" i="49"/>
  <c r="N13" i="49"/>
  <c r="N14" i="49"/>
  <c r="N15" i="49"/>
  <c r="N16" i="49"/>
  <c r="N17" i="49"/>
  <c r="N18" i="49"/>
  <c r="N9" i="49"/>
  <c r="U13" i="53"/>
  <c r="T13" i="53"/>
  <c r="S13" i="53"/>
  <c r="R13" i="53"/>
  <c r="Q13" i="53"/>
  <c r="P13" i="53"/>
  <c r="N13" i="53"/>
  <c r="U12" i="53"/>
  <c r="T12" i="53"/>
  <c r="S12" i="53"/>
  <c r="R12" i="53"/>
  <c r="Q12" i="53"/>
  <c r="P12" i="53"/>
  <c r="N12" i="53"/>
  <c r="U11" i="53"/>
  <c r="T11" i="53"/>
  <c r="S11" i="53"/>
  <c r="R11" i="53"/>
  <c r="Q11" i="53"/>
  <c r="P11" i="53"/>
  <c r="N11" i="53"/>
  <c r="U10" i="53"/>
  <c r="T10" i="53"/>
  <c r="S10" i="53"/>
  <c r="R10" i="53"/>
  <c r="Q10" i="53"/>
  <c r="P10" i="53"/>
  <c r="N10" i="53"/>
  <c r="U9" i="53"/>
  <c r="T9" i="53"/>
  <c r="S9" i="53"/>
  <c r="R9" i="53"/>
  <c r="Q9" i="53"/>
  <c r="P9" i="53"/>
  <c r="N9" i="53"/>
  <c r="U13" i="52"/>
  <c r="T13" i="52"/>
  <c r="S13" i="52"/>
  <c r="R13" i="52"/>
  <c r="Q13" i="52"/>
  <c r="P13" i="52"/>
  <c r="N13" i="52"/>
  <c r="U12" i="52"/>
  <c r="T12" i="52"/>
  <c r="S12" i="52"/>
  <c r="R12" i="52"/>
  <c r="Q12" i="52"/>
  <c r="P12" i="52"/>
  <c r="N12" i="52"/>
  <c r="U11" i="52"/>
  <c r="T11" i="52"/>
  <c r="S11" i="52"/>
  <c r="R11" i="52"/>
  <c r="Q11" i="52"/>
  <c r="P11" i="52"/>
  <c r="N11" i="52"/>
  <c r="U10" i="52"/>
  <c r="T10" i="52"/>
  <c r="S10" i="52"/>
  <c r="R10" i="52"/>
  <c r="Q10" i="52"/>
  <c r="P10" i="52"/>
  <c r="N10" i="52"/>
  <c r="U9" i="52"/>
  <c r="T9" i="52"/>
  <c r="S9" i="52"/>
  <c r="R9" i="52"/>
  <c r="Q9" i="52"/>
  <c r="P9" i="52"/>
  <c r="N9" i="52"/>
  <c r="U13" i="51"/>
  <c r="T13" i="51"/>
  <c r="S13" i="51"/>
  <c r="R13" i="51"/>
  <c r="Q13" i="51"/>
  <c r="P13" i="51"/>
  <c r="N13" i="51"/>
  <c r="U12" i="51"/>
  <c r="T12" i="51"/>
  <c r="S12" i="51"/>
  <c r="R12" i="51"/>
  <c r="Q12" i="51"/>
  <c r="P12" i="51"/>
  <c r="N12" i="51"/>
  <c r="U11" i="51"/>
  <c r="T11" i="51"/>
  <c r="S11" i="51"/>
  <c r="R11" i="51"/>
  <c r="Q11" i="51"/>
  <c r="P11" i="51"/>
  <c r="N11" i="51"/>
  <c r="U10" i="51"/>
  <c r="T10" i="51"/>
  <c r="S10" i="51"/>
  <c r="R10" i="51"/>
  <c r="Q10" i="51"/>
  <c r="P10" i="51"/>
  <c r="N10" i="51"/>
  <c r="U9" i="51"/>
  <c r="T9" i="51"/>
  <c r="S9" i="51"/>
  <c r="R9" i="51"/>
  <c r="Q9" i="51"/>
  <c r="P9" i="51"/>
  <c r="N9" i="51"/>
  <c r="U13" i="50"/>
  <c r="T13" i="50"/>
  <c r="S13" i="50"/>
  <c r="R13" i="50"/>
  <c r="Q13" i="50"/>
  <c r="P13" i="50"/>
  <c r="N13" i="50"/>
  <c r="U12" i="50"/>
  <c r="T12" i="50"/>
  <c r="S12" i="50"/>
  <c r="R12" i="50"/>
  <c r="Q12" i="50"/>
  <c r="P12" i="50"/>
  <c r="N12" i="50"/>
  <c r="U11" i="50"/>
  <c r="T11" i="50"/>
  <c r="S11" i="50"/>
  <c r="R11" i="50"/>
  <c r="Q11" i="50"/>
  <c r="P11" i="50"/>
  <c r="N11" i="50"/>
  <c r="U10" i="50"/>
  <c r="T10" i="50"/>
  <c r="S10" i="50"/>
  <c r="R10" i="50"/>
  <c r="Q10" i="50"/>
  <c r="P10" i="50"/>
  <c r="N10" i="50"/>
  <c r="U9" i="50"/>
  <c r="T9" i="50"/>
  <c r="S9" i="50"/>
  <c r="R9" i="50"/>
  <c r="Q9" i="50"/>
  <c r="P9" i="50"/>
  <c r="N9" i="50"/>
  <c r="V13" i="49" l="1"/>
  <c r="V15" i="49"/>
  <c r="V9" i="53"/>
  <c r="V9" i="52"/>
  <c r="V9" i="51"/>
  <c r="V9" i="50"/>
  <c r="O10" i="46"/>
  <c r="O11" i="46"/>
  <c r="O12" i="46"/>
  <c r="V12" i="46" s="1"/>
  <c r="O13" i="46"/>
  <c r="O14" i="46"/>
  <c r="O9" i="46"/>
  <c r="O10" i="45"/>
  <c r="O11" i="45"/>
  <c r="O12" i="45"/>
  <c r="O13" i="45"/>
  <c r="O14" i="45"/>
  <c r="O15" i="45"/>
  <c r="O16" i="45"/>
  <c r="O17" i="45"/>
  <c r="O18" i="45"/>
  <c r="O19" i="45"/>
  <c r="O20" i="45"/>
  <c r="O21" i="45"/>
  <c r="O22" i="45"/>
  <c r="O23" i="45"/>
  <c r="O24" i="45"/>
  <c r="O25" i="45"/>
  <c r="O26" i="45"/>
  <c r="O27" i="45"/>
  <c r="O28" i="45"/>
  <c r="O29" i="45"/>
  <c r="O9" i="45"/>
  <c r="U18" i="49"/>
  <c r="S18" i="49"/>
  <c r="Q18" i="49"/>
  <c r="V18" i="49" s="1"/>
  <c r="U17" i="49"/>
  <c r="S17" i="49"/>
  <c r="Q17" i="49"/>
  <c r="V17" i="49" s="1"/>
  <c r="U16" i="49"/>
  <c r="S16" i="49"/>
  <c r="V16" i="49" s="1"/>
  <c r="Q16" i="49"/>
  <c r="U15" i="49"/>
  <c r="S15" i="49"/>
  <c r="Q15" i="49"/>
  <c r="U14" i="49"/>
  <c r="S14" i="49"/>
  <c r="Q14" i="49"/>
  <c r="V14" i="49" s="1"/>
  <c r="U13" i="49"/>
  <c r="S13" i="49"/>
  <c r="Q13" i="49"/>
  <c r="U12" i="49"/>
  <c r="S12" i="49"/>
  <c r="Q12" i="49"/>
  <c r="V12" i="49" s="1"/>
  <c r="U11" i="49"/>
  <c r="S11" i="49"/>
  <c r="Q11" i="49"/>
  <c r="V11" i="49" s="1"/>
  <c r="U10" i="49"/>
  <c r="S10" i="49"/>
  <c r="Q10" i="49"/>
  <c r="V10" i="49" s="1"/>
  <c r="U9" i="49"/>
  <c r="S9" i="49"/>
  <c r="Q9" i="49"/>
  <c r="U17" i="48"/>
  <c r="T17" i="48"/>
  <c r="S17" i="48"/>
  <c r="R17" i="48"/>
  <c r="Q17" i="48"/>
  <c r="P17" i="48"/>
  <c r="O17" i="48"/>
  <c r="N17" i="48"/>
  <c r="U16" i="48"/>
  <c r="T16" i="48"/>
  <c r="S16" i="48"/>
  <c r="R16" i="48"/>
  <c r="Q16" i="48"/>
  <c r="P16" i="48"/>
  <c r="O16" i="48"/>
  <c r="N16" i="48"/>
  <c r="U15" i="48"/>
  <c r="T15" i="48"/>
  <c r="S15" i="48"/>
  <c r="R15" i="48"/>
  <c r="Q15" i="48"/>
  <c r="P15" i="48"/>
  <c r="O15" i="48"/>
  <c r="N15" i="48"/>
  <c r="U14" i="48"/>
  <c r="T14" i="48"/>
  <c r="S14" i="48"/>
  <c r="R14" i="48"/>
  <c r="Q14" i="48"/>
  <c r="P14" i="48"/>
  <c r="O14" i="48"/>
  <c r="N14" i="48"/>
  <c r="U13" i="48"/>
  <c r="T13" i="48"/>
  <c r="S13" i="48"/>
  <c r="R13" i="48"/>
  <c r="Q13" i="48"/>
  <c r="P13" i="48"/>
  <c r="O13" i="48"/>
  <c r="N13" i="48"/>
  <c r="U12" i="48"/>
  <c r="T12" i="48"/>
  <c r="S12" i="48"/>
  <c r="R12" i="48"/>
  <c r="Q12" i="48"/>
  <c r="P12" i="48"/>
  <c r="O12" i="48"/>
  <c r="N12" i="48"/>
  <c r="U11" i="48"/>
  <c r="T11" i="48"/>
  <c r="S11" i="48"/>
  <c r="R11" i="48"/>
  <c r="Q11" i="48"/>
  <c r="P11" i="48"/>
  <c r="O11" i="48"/>
  <c r="N11" i="48"/>
  <c r="U10" i="48"/>
  <c r="T10" i="48"/>
  <c r="S10" i="48"/>
  <c r="R10" i="48"/>
  <c r="Q10" i="48"/>
  <c r="P10" i="48"/>
  <c r="O10" i="48"/>
  <c r="N10" i="48"/>
  <c r="U9" i="48"/>
  <c r="T9" i="48"/>
  <c r="S9" i="48"/>
  <c r="R9" i="48"/>
  <c r="Q9" i="48"/>
  <c r="P9" i="48"/>
  <c r="O9" i="48"/>
  <c r="N9" i="48"/>
  <c r="U14" i="47"/>
  <c r="T14" i="47"/>
  <c r="S14" i="47"/>
  <c r="R14" i="47"/>
  <c r="Q14" i="47"/>
  <c r="P14" i="47"/>
  <c r="O14" i="47"/>
  <c r="N14" i="47"/>
  <c r="U13" i="47"/>
  <c r="T13" i="47"/>
  <c r="S13" i="47"/>
  <c r="R13" i="47"/>
  <c r="Q13" i="47"/>
  <c r="P13" i="47"/>
  <c r="O13" i="47"/>
  <c r="N13" i="47"/>
  <c r="U12" i="47"/>
  <c r="T12" i="47"/>
  <c r="S12" i="47"/>
  <c r="R12" i="47"/>
  <c r="Q12" i="47"/>
  <c r="P12" i="47"/>
  <c r="O12" i="47"/>
  <c r="N12" i="47"/>
  <c r="U11" i="47"/>
  <c r="T11" i="47"/>
  <c r="S11" i="47"/>
  <c r="R11" i="47"/>
  <c r="Q11" i="47"/>
  <c r="P11" i="47"/>
  <c r="O11" i="47"/>
  <c r="N11" i="47"/>
  <c r="U10" i="47"/>
  <c r="T10" i="47"/>
  <c r="S10" i="47"/>
  <c r="R10" i="47"/>
  <c r="Q10" i="47"/>
  <c r="P10" i="47"/>
  <c r="O10" i="47"/>
  <c r="N10" i="47"/>
  <c r="U9" i="47"/>
  <c r="T9" i="47"/>
  <c r="S9" i="47"/>
  <c r="R9" i="47"/>
  <c r="Q9" i="47"/>
  <c r="P9" i="47"/>
  <c r="O9" i="47"/>
  <c r="N9" i="47"/>
  <c r="U14" i="46"/>
  <c r="T14" i="46"/>
  <c r="S14" i="46"/>
  <c r="R14" i="46"/>
  <c r="Q14" i="46"/>
  <c r="P14" i="46"/>
  <c r="N14" i="46"/>
  <c r="U13" i="46"/>
  <c r="T13" i="46"/>
  <c r="S13" i="46"/>
  <c r="R13" i="46"/>
  <c r="Q13" i="46"/>
  <c r="P13" i="46"/>
  <c r="N13" i="46"/>
  <c r="U12" i="46"/>
  <c r="T12" i="46"/>
  <c r="S12" i="46"/>
  <c r="R12" i="46"/>
  <c r="Q12" i="46"/>
  <c r="P12" i="46"/>
  <c r="N12" i="46"/>
  <c r="U11" i="46"/>
  <c r="T11" i="46"/>
  <c r="S11" i="46"/>
  <c r="R11" i="46"/>
  <c r="Q11" i="46"/>
  <c r="P11" i="46"/>
  <c r="N11" i="46"/>
  <c r="U10" i="46"/>
  <c r="T10" i="46"/>
  <c r="S10" i="46"/>
  <c r="R10" i="46"/>
  <c r="Q10" i="46"/>
  <c r="P10" i="46"/>
  <c r="N10" i="46"/>
  <c r="U9" i="46"/>
  <c r="T9" i="46"/>
  <c r="S9" i="46"/>
  <c r="R9" i="46"/>
  <c r="Q9" i="46"/>
  <c r="P9" i="46"/>
  <c r="N9" i="46"/>
  <c r="V10" i="46" l="1"/>
  <c r="V11" i="46"/>
  <c r="V10" i="47"/>
  <c r="V11" i="47"/>
  <c r="V12" i="47"/>
  <c r="V13" i="47"/>
  <c r="V14" i="47"/>
  <c r="V14" i="46"/>
  <c r="V13" i="46"/>
  <c r="V10" i="48"/>
  <c r="V11" i="48"/>
  <c r="V12" i="48"/>
  <c r="V13" i="48"/>
  <c r="V14" i="48"/>
  <c r="V15" i="48"/>
  <c r="V16" i="48"/>
  <c r="V17" i="48"/>
  <c r="V9" i="49"/>
  <c r="V9" i="48"/>
  <c r="V9" i="47"/>
  <c r="V9" i="46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9" i="41"/>
  <c r="O10" i="40"/>
  <c r="O11" i="40"/>
  <c r="O12" i="40"/>
  <c r="O13" i="40"/>
  <c r="O14" i="40"/>
  <c r="O15" i="40"/>
  <c r="O16" i="40"/>
  <c r="O17" i="40"/>
  <c r="O18" i="40"/>
  <c r="O19" i="40"/>
  <c r="O20" i="40"/>
  <c r="O21" i="40"/>
  <c r="O22" i="40"/>
  <c r="O23" i="40"/>
  <c r="O24" i="40"/>
  <c r="O25" i="40"/>
  <c r="O26" i="40"/>
  <c r="O27" i="40"/>
  <c r="O28" i="40"/>
  <c r="O29" i="40"/>
  <c r="O9" i="40"/>
  <c r="S29" i="45"/>
  <c r="R29" i="45"/>
  <c r="N29" i="45"/>
  <c r="S28" i="45"/>
  <c r="R28" i="45"/>
  <c r="N28" i="45"/>
  <c r="S27" i="45"/>
  <c r="R27" i="45"/>
  <c r="N27" i="45"/>
  <c r="S26" i="45"/>
  <c r="R26" i="45"/>
  <c r="N26" i="45"/>
  <c r="S25" i="45"/>
  <c r="R25" i="45"/>
  <c r="N25" i="45"/>
  <c r="S24" i="45"/>
  <c r="R24" i="45"/>
  <c r="N24" i="45"/>
  <c r="S23" i="45"/>
  <c r="R23" i="45"/>
  <c r="N23" i="45"/>
  <c r="S22" i="45"/>
  <c r="R22" i="45"/>
  <c r="N22" i="45"/>
  <c r="S21" i="45"/>
  <c r="R21" i="45"/>
  <c r="N21" i="45"/>
  <c r="S20" i="45"/>
  <c r="R20" i="45"/>
  <c r="N20" i="45"/>
  <c r="U19" i="45"/>
  <c r="T19" i="45"/>
  <c r="S19" i="45"/>
  <c r="R19" i="45"/>
  <c r="Q19" i="45"/>
  <c r="P19" i="45"/>
  <c r="N19" i="45"/>
  <c r="U18" i="45"/>
  <c r="T18" i="45"/>
  <c r="S18" i="45"/>
  <c r="R18" i="45"/>
  <c r="Q18" i="45"/>
  <c r="P18" i="45"/>
  <c r="N18" i="45"/>
  <c r="U17" i="45"/>
  <c r="T17" i="45"/>
  <c r="S17" i="45"/>
  <c r="R17" i="45"/>
  <c r="Q17" i="45"/>
  <c r="P17" i="45"/>
  <c r="N17" i="45"/>
  <c r="U16" i="45"/>
  <c r="T16" i="45"/>
  <c r="V16" i="45" s="1"/>
  <c r="S16" i="45"/>
  <c r="R16" i="45"/>
  <c r="Q16" i="45"/>
  <c r="P16" i="45"/>
  <c r="N16" i="45"/>
  <c r="U15" i="45"/>
  <c r="T15" i="45"/>
  <c r="V15" i="45" s="1"/>
  <c r="S15" i="45"/>
  <c r="R15" i="45"/>
  <c r="Q15" i="45"/>
  <c r="P15" i="45"/>
  <c r="N15" i="45"/>
  <c r="U14" i="45"/>
  <c r="T14" i="45"/>
  <c r="V14" i="45" s="1"/>
  <c r="S14" i="45"/>
  <c r="R14" i="45"/>
  <c r="Q14" i="45"/>
  <c r="P14" i="45"/>
  <c r="N14" i="45"/>
  <c r="U13" i="45"/>
  <c r="T13" i="45"/>
  <c r="S13" i="45"/>
  <c r="R13" i="45"/>
  <c r="Q13" i="45"/>
  <c r="P13" i="45"/>
  <c r="N13" i="45"/>
  <c r="U12" i="45"/>
  <c r="T12" i="45"/>
  <c r="S12" i="45"/>
  <c r="R12" i="45"/>
  <c r="Q12" i="45"/>
  <c r="P12" i="45"/>
  <c r="N12" i="45"/>
  <c r="U11" i="45"/>
  <c r="T11" i="45"/>
  <c r="S11" i="45"/>
  <c r="R11" i="45"/>
  <c r="Q11" i="45"/>
  <c r="P11" i="45"/>
  <c r="N11" i="45"/>
  <c r="U10" i="45"/>
  <c r="T10" i="45"/>
  <c r="S10" i="45"/>
  <c r="R10" i="45"/>
  <c r="Q10" i="45"/>
  <c r="P10" i="45"/>
  <c r="N10" i="45"/>
  <c r="U9" i="45"/>
  <c r="T9" i="45"/>
  <c r="S9" i="45"/>
  <c r="R9" i="45"/>
  <c r="Q9" i="45"/>
  <c r="P9" i="45"/>
  <c r="N9" i="45"/>
  <c r="U16" i="44"/>
  <c r="T16" i="44"/>
  <c r="S16" i="44"/>
  <c r="R16" i="44"/>
  <c r="Q16" i="44"/>
  <c r="P16" i="44"/>
  <c r="O16" i="44"/>
  <c r="N16" i="44"/>
  <c r="U15" i="44"/>
  <c r="T15" i="44"/>
  <c r="S15" i="44"/>
  <c r="R15" i="44"/>
  <c r="Q15" i="44"/>
  <c r="P15" i="44"/>
  <c r="O15" i="44"/>
  <c r="N15" i="44"/>
  <c r="U14" i="44"/>
  <c r="T14" i="44"/>
  <c r="S14" i="44"/>
  <c r="R14" i="44"/>
  <c r="Q14" i="44"/>
  <c r="P14" i="44"/>
  <c r="O14" i="44"/>
  <c r="N14" i="44"/>
  <c r="U13" i="44"/>
  <c r="T13" i="44"/>
  <c r="S13" i="44"/>
  <c r="R13" i="44"/>
  <c r="Q13" i="44"/>
  <c r="P13" i="44"/>
  <c r="O13" i="44"/>
  <c r="N13" i="44"/>
  <c r="U12" i="44"/>
  <c r="T12" i="44"/>
  <c r="S12" i="44"/>
  <c r="R12" i="44"/>
  <c r="Q12" i="44"/>
  <c r="P12" i="44"/>
  <c r="O12" i="44"/>
  <c r="N12" i="44"/>
  <c r="U11" i="44"/>
  <c r="T11" i="44"/>
  <c r="S11" i="44"/>
  <c r="R11" i="44"/>
  <c r="Q11" i="44"/>
  <c r="P11" i="44"/>
  <c r="O11" i="44"/>
  <c r="N11" i="44"/>
  <c r="U10" i="44"/>
  <c r="T10" i="44"/>
  <c r="S10" i="44"/>
  <c r="R10" i="44"/>
  <c r="Q10" i="44"/>
  <c r="P10" i="44"/>
  <c r="O10" i="44"/>
  <c r="N10" i="44"/>
  <c r="U9" i="44"/>
  <c r="T9" i="44"/>
  <c r="S9" i="44"/>
  <c r="R9" i="44"/>
  <c r="Q9" i="44"/>
  <c r="P9" i="44"/>
  <c r="O9" i="44"/>
  <c r="N9" i="44"/>
  <c r="U14" i="43"/>
  <c r="T14" i="43"/>
  <c r="S14" i="43"/>
  <c r="R14" i="43"/>
  <c r="Q14" i="43"/>
  <c r="P14" i="43"/>
  <c r="O14" i="43"/>
  <c r="N14" i="43"/>
  <c r="U13" i="43"/>
  <c r="T13" i="43"/>
  <c r="S13" i="43"/>
  <c r="R13" i="43"/>
  <c r="Q13" i="43"/>
  <c r="P13" i="43"/>
  <c r="O13" i="43"/>
  <c r="N13" i="43"/>
  <c r="U12" i="43"/>
  <c r="T12" i="43"/>
  <c r="S12" i="43"/>
  <c r="R12" i="43"/>
  <c r="Q12" i="43"/>
  <c r="P12" i="43"/>
  <c r="O12" i="43"/>
  <c r="N12" i="43"/>
  <c r="U11" i="43"/>
  <c r="T11" i="43"/>
  <c r="S11" i="43"/>
  <c r="R11" i="43"/>
  <c r="Q11" i="43"/>
  <c r="P11" i="43"/>
  <c r="O11" i="43"/>
  <c r="N11" i="43"/>
  <c r="U10" i="43"/>
  <c r="T10" i="43"/>
  <c r="S10" i="43"/>
  <c r="R10" i="43"/>
  <c r="Q10" i="43"/>
  <c r="P10" i="43"/>
  <c r="O10" i="43"/>
  <c r="N10" i="43"/>
  <c r="U9" i="43"/>
  <c r="T9" i="43"/>
  <c r="S9" i="43"/>
  <c r="R9" i="43"/>
  <c r="Q9" i="43"/>
  <c r="P9" i="43"/>
  <c r="O9" i="43"/>
  <c r="N9" i="43"/>
  <c r="U13" i="42"/>
  <c r="T13" i="42"/>
  <c r="S13" i="42"/>
  <c r="R13" i="42"/>
  <c r="Q13" i="42"/>
  <c r="P13" i="42"/>
  <c r="O13" i="42"/>
  <c r="N13" i="42"/>
  <c r="U12" i="42"/>
  <c r="T12" i="42"/>
  <c r="S12" i="42"/>
  <c r="R12" i="42"/>
  <c r="Q12" i="42"/>
  <c r="P12" i="42"/>
  <c r="O12" i="42"/>
  <c r="N12" i="42"/>
  <c r="U11" i="42"/>
  <c r="T11" i="42"/>
  <c r="S11" i="42"/>
  <c r="R11" i="42"/>
  <c r="Q11" i="42"/>
  <c r="P11" i="42"/>
  <c r="O11" i="42"/>
  <c r="N11" i="42"/>
  <c r="U10" i="42"/>
  <c r="T10" i="42"/>
  <c r="S10" i="42"/>
  <c r="R10" i="42"/>
  <c r="Q10" i="42"/>
  <c r="P10" i="42"/>
  <c r="O10" i="42"/>
  <c r="N10" i="42"/>
  <c r="U9" i="42"/>
  <c r="T9" i="42"/>
  <c r="S9" i="42"/>
  <c r="R9" i="42"/>
  <c r="Q9" i="42"/>
  <c r="P9" i="42"/>
  <c r="O9" i="42"/>
  <c r="N9" i="42"/>
  <c r="U25" i="41"/>
  <c r="T25" i="41"/>
  <c r="Q25" i="41"/>
  <c r="P25" i="41"/>
  <c r="N25" i="41"/>
  <c r="U24" i="41"/>
  <c r="T24" i="41"/>
  <c r="Q24" i="41"/>
  <c r="P24" i="41"/>
  <c r="N24" i="41"/>
  <c r="U23" i="41"/>
  <c r="T23" i="41"/>
  <c r="Q23" i="41"/>
  <c r="P23" i="41"/>
  <c r="N23" i="41"/>
  <c r="U22" i="41"/>
  <c r="T22" i="41"/>
  <c r="Q22" i="41"/>
  <c r="P22" i="41"/>
  <c r="N22" i="41"/>
  <c r="U21" i="41"/>
  <c r="T21" i="41"/>
  <c r="Q21" i="41"/>
  <c r="P21" i="41"/>
  <c r="N21" i="41"/>
  <c r="U20" i="41"/>
  <c r="T20" i="41"/>
  <c r="Q20" i="41"/>
  <c r="P20" i="41"/>
  <c r="N20" i="41"/>
  <c r="U19" i="41"/>
  <c r="T19" i="41"/>
  <c r="Q19" i="41"/>
  <c r="P19" i="41"/>
  <c r="N19" i="41"/>
  <c r="U18" i="41"/>
  <c r="T18" i="41"/>
  <c r="Q18" i="41"/>
  <c r="P18" i="41"/>
  <c r="N18" i="41"/>
  <c r="U17" i="41"/>
  <c r="T17" i="41"/>
  <c r="Q17" i="41"/>
  <c r="P17" i="41"/>
  <c r="N17" i="41"/>
  <c r="U16" i="41"/>
  <c r="T16" i="41"/>
  <c r="Q16" i="41"/>
  <c r="P16" i="41"/>
  <c r="N16" i="41"/>
  <c r="U15" i="41"/>
  <c r="T15" i="41"/>
  <c r="Q15" i="41"/>
  <c r="P15" i="41"/>
  <c r="N15" i="41"/>
  <c r="U14" i="41"/>
  <c r="T14" i="41"/>
  <c r="S14" i="41"/>
  <c r="R14" i="41"/>
  <c r="Q14" i="41"/>
  <c r="P14" i="41"/>
  <c r="N14" i="41"/>
  <c r="U13" i="41"/>
  <c r="T13" i="41"/>
  <c r="S13" i="41"/>
  <c r="R13" i="41"/>
  <c r="Q13" i="41"/>
  <c r="P13" i="41"/>
  <c r="N13" i="41"/>
  <c r="U12" i="41"/>
  <c r="T12" i="41"/>
  <c r="S12" i="41"/>
  <c r="R12" i="41"/>
  <c r="Q12" i="41"/>
  <c r="P12" i="41"/>
  <c r="N12" i="41"/>
  <c r="U11" i="41"/>
  <c r="T11" i="41"/>
  <c r="S11" i="41"/>
  <c r="R11" i="41"/>
  <c r="Q11" i="41"/>
  <c r="P11" i="41"/>
  <c r="N11" i="41"/>
  <c r="U10" i="41"/>
  <c r="T10" i="41"/>
  <c r="S10" i="41"/>
  <c r="R10" i="41"/>
  <c r="Q10" i="41"/>
  <c r="P10" i="41"/>
  <c r="N10" i="41"/>
  <c r="U9" i="41"/>
  <c r="T9" i="41"/>
  <c r="S9" i="41"/>
  <c r="R9" i="41"/>
  <c r="Q9" i="41"/>
  <c r="P9" i="41"/>
  <c r="N9" i="41"/>
  <c r="U29" i="40"/>
  <c r="T29" i="40"/>
  <c r="S29" i="40"/>
  <c r="R29" i="40"/>
  <c r="Q29" i="40"/>
  <c r="P29" i="40"/>
  <c r="N29" i="40"/>
  <c r="U28" i="40"/>
  <c r="T28" i="40"/>
  <c r="S28" i="40"/>
  <c r="R28" i="40"/>
  <c r="Q28" i="40"/>
  <c r="P28" i="40"/>
  <c r="N28" i="40"/>
  <c r="U27" i="40"/>
  <c r="T27" i="40"/>
  <c r="S27" i="40"/>
  <c r="R27" i="40"/>
  <c r="Q27" i="40"/>
  <c r="P27" i="40"/>
  <c r="N27" i="40"/>
  <c r="U26" i="40"/>
  <c r="T26" i="40"/>
  <c r="S26" i="40"/>
  <c r="R26" i="40"/>
  <c r="Q26" i="40"/>
  <c r="P26" i="40"/>
  <c r="N26" i="40"/>
  <c r="U25" i="40"/>
  <c r="T25" i="40"/>
  <c r="S25" i="40"/>
  <c r="R25" i="40"/>
  <c r="Q25" i="40"/>
  <c r="P25" i="40"/>
  <c r="N25" i="40"/>
  <c r="U24" i="40"/>
  <c r="T24" i="40"/>
  <c r="S24" i="40"/>
  <c r="R24" i="40"/>
  <c r="Q24" i="40"/>
  <c r="P24" i="40"/>
  <c r="N24" i="40"/>
  <c r="U23" i="40"/>
  <c r="T23" i="40"/>
  <c r="S23" i="40"/>
  <c r="R23" i="40"/>
  <c r="Q23" i="40"/>
  <c r="P23" i="40"/>
  <c r="N23" i="40"/>
  <c r="U22" i="40"/>
  <c r="T22" i="40"/>
  <c r="S22" i="40"/>
  <c r="R22" i="40"/>
  <c r="Q22" i="40"/>
  <c r="P22" i="40"/>
  <c r="N22" i="40"/>
  <c r="U21" i="40"/>
  <c r="T21" i="40"/>
  <c r="S21" i="40"/>
  <c r="R21" i="40"/>
  <c r="Q21" i="40"/>
  <c r="P21" i="40"/>
  <c r="N21" i="40"/>
  <c r="U20" i="40"/>
  <c r="T20" i="40"/>
  <c r="S20" i="40"/>
  <c r="R20" i="40"/>
  <c r="Q20" i="40"/>
  <c r="P20" i="40"/>
  <c r="N20" i="40"/>
  <c r="U19" i="40"/>
  <c r="T19" i="40"/>
  <c r="S19" i="40"/>
  <c r="R19" i="40"/>
  <c r="Q19" i="40"/>
  <c r="P19" i="40"/>
  <c r="N19" i="40"/>
  <c r="U18" i="40"/>
  <c r="T18" i="40"/>
  <c r="S18" i="40"/>
  <c r="R18" i="40"/>
  <c r="Q18" i="40"/>
  <c r="P18" i="40"/>
  <c r="N18" i="40"/>
  <c r="U17" i="40"/>
  <c r="T17" i="40"/>
  <c r="S17" i="40"/>
  <c r="R17" i="40"/>
  <c r="Q17" i="40"/>
  <c r="P17" i="40"/>
  <c r="N17" i="40"/>
  <c r="U16" i="40"/>
  <c r="T16" i="40"/>
  <c r="S16" i="40"/>
  <c r="R16" i="40"/>
  <c r="Q16" i="40"/>
  <c r="P16" i="40"/>
  <c r="N16" i="40"/>
  <c r="U15" i="40"/>
  <c r="T15" i="40"/>
  <c r="S15" i="40"/>
  <c r="R15" i="40"/>
  <c r="Q15" i="40"/>
  <c r="P15" i="40"/>
  <c r="N15" i="40"/>
  <c r="U14" i="40"/>
  <c r="T14" i="40"/>
  <c r="S14" i="40"/>
  <c r="R14" i="40"/>
  <c r="Q14" i="40"/>
  <c r="P14" i="40"/>
  <c r="N14" i="40"/>
  <c r="U13" i="40"/>
  <c r="T13" i="40"/>
  <c r="S13" i="40"/>
  <c r="R13" i="40"/>
  <c r="Q13" i="40"/>
  <c r="P13" i="40"/>
  <c r="N13" i="40"/>
  <c r="U12" i="40"/>
  <c r="T12" i="40"/>
  <c r="S12" i="40"/>
  <c r="R12" i="40"/>
  <c r="Q12" i="40"/>
  <c r="P12" i="40"/>
  <c r="N12" i="40"/>
  <c r="U11" i="40"/>
  <c r="T11" i="40"/>
  <c r="S11" i="40"/>
  <c r="R11" i="40"/>
  <c r="Q11" i="40"/>
  <c r="P11" i="40"/>
  <c r="N11" i="40"/>
  <c r="U10" i="40"/>
  <c r="T10" i="40"/>
  <c r="S10" i="40"/>
  <c r="R10" i="40"/>
  <c r="Q10" i="40"/>
  <c r="P10" i="40"/>
  <c r="N10" i="40"/>
  <c r="U9" i="40"/>
  <c r="T9" i="40"/>
  <c r="S9" i="40"/>
  <c r="R9" i="40"/>
  <c r="Q9" i="40"/>
  <c r="P9" i="40"/>
  <c r="N9" i="40"/>
  <c r="U14" i="39"/>
  <c r="T14" i="39"/>
  <c r="S14" i="39"/>
  <c r="R14" i="39"/>
  <c r="Q14" i="39"/>
  <c r="P14" i="39"/>
  <c r="O14" i="39"/>
  <c r="N14" i="39"/>
  <c r="U13" i="39"/>
  <c r="T13" i="39"/>
  <c r="S13" i="39"/>
  <c r="R13" i="39"/>
  <c r="Q13" i="39"/>
  <c r="P13" i="39"/>
  <c r="O13" i="39"/>
  <c r="N13" i="39"/>
  <c r="U12" i="39"/>
  <c r="T12" i="39"/>
  <c r="S12" i="39"/>
  <c r="R12" i="39"/>
  <c r="Q12" i="39"/>
  <c r="P12" i="39"/>
  <c r="O12" i="39"/>
  <c r="N12" i="39"/>
  <c r="U11" i="39"/>
  <c r="T11" i="39"/>
  <c r="S11" i="39"/>
  <c r="R11" i="39"/>
  <c r="Q11" i="39"/>
  <c r="P11" i="39"/>
  <c r="O11" i="39"/>
  <c r="N11" i="39"/>
  <c r="U10" i="39"/>
  <c r="T10" i="39"/>
  <c r="S10" i="39"/>
  <c r="R10" i="39"/>
  <c r="Q10" i="39"/>
  <c r="P10" i="39"/>
  <c r="O10" i="39"/>
  <c r="N10" i="39"/>
  <c r="U9" i="39"/>
  <c r="T9" i="39"/>
  <c r="S9" i="39"/>
  <c r="R9" i="39"/>
  <c r="Q9" i="39"/>
  <c r="P9" i="39"/>
  <c r="O9" i="39"/>
  <c r="N9" i="39"/>
  <c r="S14" i="38"/>
  <c r="R14" i="38"/>
  <c r="Q14" i="38"/>
  <c r="P14" i="38"/>
  <c r="O14" i="38"/>
  <c r="N14" i="38"/>
  <c r="U13" i="38"/>
  <c r="T13" i="38"/>
  <c r="S13" i="38"/>
  <c r="R13" i="38"/>
  <c r="Q13" i="38"/>
  <c r="P13" i="38"/>
  <c r="O13" i="38"/>
  <c r="N13" i="38"/>
  <c r="U12" i="38"/>
  <c r="T12" i="38"/>
  <c r="S12" i="38"/>
  <c r="R12" i="38"/>
  <c r="Q12" i="38"/>
  <c r="P12" i="38"/>
  <c r="O12" i="38"/>
  <c r="V12" i="38" s="1"/>
  <c r="N12" i="38"/>
  <c r="U11" i="38"/>
  <c r="T11" i="38"/>
  <c r="S11" i="38"/>
  <c r="R11" i="38"/>
  <c r="Q11" i="38"/>
  <c r="P11" i="38"/>
  <c r="O11" i="38"/>
  <c r="N11" i="38"/>
  <c r="U10" i="38"/>
  <c r="T10" i="38"/>
  <c r="S10" i="38"/>
  <c r="R10" i="38"/>
  <c r="Q10" i="38"/>
  <c r="P10" i="38"/>
  <c r="O10" i="38"/>
  <c r="V10" i="38" s="1"/>
  <c r="N10" i="38"/>
  <c r="U9" i="38"/>
  <c r="T9" i="38"/>
  <c r="S9" i="38"/>
  <c r="R9" i="38"/>
  <c r="Q9" i="38"/>
  <c r="P9" i="38"/>
  <c r="O9" i="38"/>
  <c r="N9" i="38"/>
  <c r="T10" i="37"/>
  <c r="T11" i="37"/>
  <c r="T12" i="37"/>
  <c r="T13" i="37"/>
  <c r="T14" i="37"/>
  <c r="T15" i="37"/>
  <c r="T9" i="37"/>
  <c r="R10" i="37"/>
  <c r="R11" i="37"/>
  <c r="R12" i="37"/>
  <c r="R13" i="37"/>
  <c r="R14" i="37"/>
  <c r="R15" i="37"/>
  <c r="R9" i="37"/>
  <c r="P10" i="37"/>
  <c r="P11" i="37"/>
  <c r="P12" i="37"/>
  <c r="P13" i="37"/>
  <c r="P14" i="37"/>
  <c r="P15" i="37"/>
  <c r="P9" i="37"/>
  <c r="N10" i="37"/>
  <c r="N11" i="37"/>
  <c r="N12" i="37"/>
  <c r="N13" i="37"/>
  <c r="N14" i="37"/>
  <c r="N15" i="37"/>
  <c r="N9" i="37"/>
  <c r="O10" i="37"/>
  <c r="O11" i="37"/>
  <c r="O12" i="37"/>
  <c r="O13" i="37"/>
  <c r="O14" i="37"/>
  <c r="O15" i="37"/>
  <c r="O9" i="37"/>
  <c r="O10" i="36"/>
  <c r="O11" i="36"/>
  <c r="O12" i="36"/>
  <c r="O13" i="36"/>
  <c r="O9" i="36"/>
  <c r="V27" i="40" l="1"/>
  <c r="V26" i="40"/>
  <c r="V18" i="40"/>
  <c r="V10" i="40"/>
  <c r="V11" i="41"/>
  <c r="V25" i="40"/>
  <c r="V17" i="40"/>
  <c r="V18" i="41"/>
  <c r="V13" i="42"/>
  <c r="V10" i="44"/>
  <c r="V13" i="44"/>
  <c r="V13" i="45"/>
  <c r="V16" i="40"/>
  <c r="V12" i="45"/>
  <c r="V23" i="40"/>
  <c r="V15" i="40"/>
  <c r="V19" i="40"/>
  <c r="V11" i="42"/>
  <c r="V12" i="44"/>
  <c r="V15" i="44"/>
  <c r="V25" i="41"/>
  <c r="W11" i="39"/>
  <c r="V11" i="45"/>
  <c r="V19" i="45"/>
  <c r="V22" i="40"/>
  <c r="V14" i="40"/>
  <c r="V11" i="40"/>
  <c r="V12" i="42"/>
  <c r="V16" i="44"/>
  <c r="V10" i="45"/>
  <c r="V18" i="45"/>
  <c r="V29" i="40"/>
  <c r="V21" i="40"/>
  <c r="V13" i="40"/>
  <c r="V14" i="41"/>
  <c r="V10" i="42"/>
  <c r="V11" i="44"/>
  <c r="V14" i="44"/>
  <c r="V24" i="40"/>
  <c r="V10" i="39"/>
  <c r="W10" i="39" s="1"/>
  <c r="V11" i="39"/>
  <c r="V12" i="39"/>
  <c r="W12" i="39" s="1"/>
  <c r="V13" i="39"/>
  <c r="W13" i="39" s="1"/>
  <c r="V14" i="39"/>
  <c r="W14" i="39" s="1"/>
  <c r="V17" i="45"/>
  <c r="V28" i="40"/>
  <c r="V20" i="40"/>
  <c r="V12" i="40"/>
  <c r="V21" i="41"/>
  <c r="V13" i="38"/>
  <c r="V11" i="38"/>
  <c r="V9" i="43"/>
  <c r="V9" i="45"/>
  <c r="V9" i="44"/>
  <c r="V9" i="42"/>
  <c r="V9" i="41"/>
  <c r="V9" i="40"/>
  <c r="V9" i="39"/>
  <c r="W9" i="39" s="1"/>
  <c r="V9" i="38"/>
  <c r="O10" i="35"/>
  <c r="O11" i="35"/>
  <c r="O12" i="35"/>
  <c r="O13" i="35"/>
  <c r="O14" i="35"/>
  <c r="O15" i="35"/>
  <c r="O16" i="35"/>
  <c r="O17" i="35"/>
  <c r="O18" i="35"/>
  <c r="O9" i="35"/>
  <c r="O10" i="34"/>
  <c r="O11" i="34"/>
  <c r="O12" i="34"/>
  <c r="O13" i="34"/>
  <c r="O14" i="34"/>
  <c r="O15" i="34"/>
  <c r="O16" i="34"/>
  <c r="O17" i="34"/>
  <c r="O9" i="34"/>
  <c r="T16" i="33"/>
  <c r="T15" i="33"/>
  <c r="T14" i="33"/>
  <c r="T13" i="33"/>
  <c r="T12" i="33"/>
  <c r="T11" i="33"/>
  <c r="T10" i="33"/>
  <c r="T9" i="33"/>
  <c r="R16" i="33"/>
  <c r="R15" i="33"/>
  <c r="R14" i="33"/>
  <c r="R13" i="33"/>
  <c r="R12" i="33"/>
  <c r="R11" i="33"/>
  <c r="R10" i="33"/>
  <c r="R9" i="33"/>
  <c r="T10" i="32"/>
  <c r="T11" i="32"/>
  <c r="T12" i="32"/>
  <c r="T13" i="32"/>
  <c r="T14" i="32"/>
  <c r="T15" i="32"/>
  <c r="T16" i="32"/>
  <c r="T9" i="32"/>
  <c r="R10" i="32"/>
  <c r="R11" i="32"/>
  <c r="R12" i="32"/>
  <c r="R13" i="32"/>
  <c r="R14" i="32"/>
  <c r="R15" i="32"/>
  <c r="R16" i="32"/>
  <c r="R9" i="32"/>
  <c r="U15" i="37"/>
  <c r="S15" i="37"/>
  <c r="Q15" i="37"/>
  <c r="U14" i="37"/>
  <c r="S14" i="37"/>
  <c r="Q14" i="37"/>
  <c r="U13" i="37"/>
  <c r="S13" i="37"/>
  <c r="Q13" i="37"/>
  <c r="U12" i="37"/>
  <c r="S12" i="37"/>
  <c r="Q12" i="37"/>
  <c r="U11" i="37"/>
  <c r="S11" i="37"/>
  <c r="Q11" i="37"/>
  <c r="U10" i="37"/>
  <c r="S10" i="37"/>
  <c r="Q10" i="37"/>
  <c r="U9" i="37"/>
  <c r="S9" i="37"/>
  <c r="Q9" i="37"/>
  <c r="U13" i="36"/>
  <c r="T13" i="36"/>
  <c r="S13" i="36"/>
  <c r="R13" i="36"/>
  <c r="Q13" i="36"/>
  <c r="P13" i="36"/>
  <c r="N13" i="36"/>
  <c r="U12" i="36"/>
  <c r="T12" i="36"/>
  <c r="S12" i="36"/>
  <c r="R12" i="36"/>
  <c r="Q12" i="36"/>
  <c r="P12" i="36"/>
  <c r="N12" i="36"/>
  <c r="U11" i="36"/>
  <c r="T11" i="36"/>
  <c r="S11" i="36"/>
  <c r="R11" i="36"/>
  <c r="Q11" i="36"/>
  <c r="P11" i="36"/>
  <c r="N11" i="36"/>
  <c r="U10" i="36"/>
  <c r="T10" i="36"/>
  <c r="S10" i="36"/>
  <c r="R10" i="36"/>
  <c r="Q10" i="36"/>
  <c r="P10" i="36"/>
  <c r="N10" i="36"/>
  <c r="U9" i="36"/>
  <c r="T9" i="36"/>
  <c r="S9" i="36"/>
  <c r="R9" i="36"/>
  <c r="Q9" i="36"/>
  <c r="P9" i="36"/>
  <c r="N9" i="36"/>
  <c r="U18" i="35"/>
  <c r="T18" i="35"/>
  <c r="S18" i="35"/>
  <c r="R18" i="35"/>
  <c r="Q18" i="35"/>
  <c r="P18" i="35"/>
  <c r="N18" i="35"/>
  <c r="U17" i="35"/>
  <c r="T17" i="35"/>
  <c r="S17" i="35"/>
  <c r="R17" i="35"/>
  <c r="Q17" i="35"/>
  <c r="P17" i="35"/>
  <c r="N17" i="35"/>
  <c r="U16" i="35"/>
  <c r="T16" i="35"/>
  <c r="S16" i="35"/>
  <c r="R16" i="35"/>
  <c r="Q16" i="35"/>
  <c r="P16" i="35"/>
  <c r="N16" i="35"/>
  <c r="U15" i="35"/>
  <c r="T15" i="35"/>
  <c r="S15" i="35"/>
  <c r="R15" i="35"/>
  <c r="Q15" i="35"/>
  <c r="P15" i="35"/>
  <c r="N15" i="35"/>
  <c r="U14" i="35"/>
  <c r="T14" i="35"/>
  <c r="S14" i="35"/>
  <c r="R14" i="35"/>
  <c r="Q14" i="35"/>
  <c r="P14" i="35"/>
  <c r="N14" i="35"/>
  <c r="U13" i="35"/>
  <c r="T13" i="35"/>
  <c r="S13" i="35"/>
  <c r="R13" i="35"/>
  <c r="Q13" i="35"/>
  <c r="P13" i="35"/>
  <c r="N13" i="35"/>
  <c r="U12" i="35"/>
  <c r="T12" i="35"/>
  <c r="S12" i="35"/>
  <c r="R12" i="35"/>
  <c r="Q12" i="35"/>
  <c r="P12" i="35"/>
  <c r="N12" i="35"/>
  <c r="U11" i="35"/>
  <c r="T11" i="35"/>
  <c r="S11" i="35"/>
  <c r="R11" i="35"/>
  <c r="Q11" i="35"/>
  <c r="P11" i="35"/>
  <c r="N11" i="35"/>
  <c r="U10" i="35"/>
  <c r="T10" i="35"/>
  <c r="S10" i="35"/>
  <c r="R10" i="35"/>
  <c r="Q10" i="35"/>
  <c r="P10" i="35"/>
  <c r="N10" i="35"/>
  <c r="U9" i="35"/>
  <c r="T9" i="35"/>
  <c r="S9" i="35"/>
  <c r="R9" i="35"/>
  <c r="Q9" i="35"/>
  <c r="P9" i="35"/>
  <c r="N9" i="35"/>
  <c r="U17" i="34"/>
  <c r="T17" i="34"/>
  <c r="S17" i="34"/>
  <c r="R17" i="34"/>
  <c r="Q17" i="34"/>
  <c r="P17" i="34"/>
  <c r="N17" i="34"/>
  <c r="U16" i="34"/>
  <c r="T16" i="34"/>
  <c r="S16" i="34"/>
  <c r="R16" i="34"/>
  <c r="Q16" i="34"/>
  <c r="P16" i="34"/>
  <c r="N16" i="34"/>
  <c r="U15" i="34"/>
  <c r="T15" i="34"/>
  <c r="S15" i="34"/>
  <c r="R15" i="34"/>
  <c r="Q15" i="34"/>
  <c r="P15" i="34"/>
  <c r="N15" i="34"/>
  <c r="U14" i="34"/>
  <c r="T14" i="34"/>
  <c r="S14" i="34"/>
  <c r="R14" i="34"/>
  <c r="Q14" i="34"/>
  <c r="P14" i="34"/>
  <c r="N14" i="34"/>
  <c r="U13" i="34"/>
  <c r="T13" i="34"/>
  <c r="S13" i="34"/>
  <c r="R13" i="34"/>
  <c r="Q13" i="34"/>
  <c r="P13" i="34"/>
  <c r="N13" i="34"/>
  <c r="U12" i="34"/>
  <c r="T12" i="34"/>
  <c r="S12" i="34"/>
  <c r="R12" i="34"/>
  <c r="Q12" i="34"/>
  <c r="P12" i="34"/>
  <c r="N12" i="34"/>
  <c r="U11" i="34"/>
  <c r="T11" i="34"/>
  <c r="S11" i="34"/>
  <c r="R11" i="34"/>
  <c r="Q11" i="34"/>
  <c r="P11" i="34"/>
  <c r="N11" i="34"/>
  <c r="U10" i="34"/>
  <c r="T10" i="34"/>
  <c r="S10" i="34"/>
  <c r="R10" i="34"/>
  <c r="Q10" i="34"/>
  <c r="P10" i="34"/>
  <c r="N10" i="34"/>
  <c r="U9" i="34"/>
  <c r="T9" i="34"/>
  <c r="S9" i="34"/>
  <c r="R9" i="34"/>
  <c r="Q9" i="34"/>
  <c r="P9" i="34"/>
  <c r="N9" i="34"/>
  <c r="U16" i="33"/>
  <c r="S16" i="33"/>
  <c r="U15" i="33"/>
  <c r="S15" i="33"/>
  <c r="U14" i="33"/>
  <c r="S14" i="33"/>
  <c r="U13" i="33"/>
  <c r="S13" i="33"/>
  <c r="U12" i="33"/>
  <c r="S12" i="33"/>
  <c r="U11" i="33"/>
  <c r="S11" i="33"/>
  <c r="U10" i="33"/>
  <c r="S10" i="33"/>
  <c r="U9" i="33"/>
  <c r="S9" i="33"/>
  <c r="U16" i="32"/>
  <c r="S16" i="32"/>
  <c r="U15" i="32"/>
  <c r="S15" i="32"/>
  <c r="U14" i="32"/>
  <c r="S14" i="32"/>
  <c r="U13" i="32"/>
  <c r="S13" i="32"/>
  <c r="U12" i="32"/>
  <c r="S12" i="32"/>
  <c r="U11" i="32"/>
  <c r="S11" i="32"/>
  <c r="U10" i="32"/>
  <c r="S10" i="32"/>
  <c r="U9" i="32"/>
  <c r="S9" i="32"/>
  <c r="V11" i="36" l="1"/>
  <c r="V10" i="36"/>
  <c r="V11" i="37"/>
  <c r="V14" i="37"/>
  <c r="V12" i="36"/>
  <c r="V10" i="37"/>
  <c r="V13" i="37"/>
  <c r="V13" i="35"/>
  <c r="V12" i="37"/>
  <c r="V13" i="34"/>
  <c r="V13" i="36"/>
  <c r="V15" i="37"/>
  <c r="V15" i="35"/>
  <c r="V12" i="34"/>
  <c r="V14" i="35"/>
  <c r="V10" i="34"/>
  <c r="V12" i="35"/>
  <c r="V17" i="34"/>
  <c r="V9" i="35"/>
  <c r="V11" i="35"/>
  <c r="V16" i="34"/>
  <c r="V10" i="35"/>
  <c r="V15" i="34"/>
  <c r="V17" i="35"/>
  <c r="V11" i="34"/>
  <c r="V14" i="34"/>
  <c r="V16" i="35"/>
  <c r="V18" i="35"/>
  <c r="V9" i="37"/>
  <c r="V9" i="36"/>
  <c r="V9" i="34"/>
  <c r="V9" i="33"/>
  <c r="V9" i="32"/>
  <c r="Q34" i="31"/>
  <c r="P34" i="31"/>
  <c r="O34" i="31"/>
  <c r="V22" i="31" s="1"/>
  <c r="N34" i="31"/>
  <c r="Q33" i="31"/>
  <c r="P33" i="31"/>
  <c r="O33" i="31"/>
  <c r="N33" i="31"/>
  <c r="Q32" i="31"/>
  <c r="P32" i="31"/>
  <c r="O32" i="31"/>
  <c r="N32" i="31"/>
  <c r="Q31" i="31"/>
  <c r="P31" i="31"/>
  <c r="O31" i="31"/>
  <c r="N31" i="31"/>
  <c r="Q30" i="31"/>
  <c r="P30" i="31"/>
  <c r="O30" i="31"/>
  <c r="N30" i="31"/>
  <c r="Q29" i="31"/>
  <c r="P29" i="31"/>
  <c r="O29" i="31"/>
  <c r="N29" i="31"/>
  <c r="Q28" i="31"/>
  <c r="P28" i="31"/>
  <c r="O28" i="31"/>
  <c r="N28" i="31"/>
  <c r="Q27" i="31"/>
  <c r="P27" i="31"/>
  <c r="O27" i="31"/>
  <c r="N27" i="31"/>
  <c r="Q26" i="31"/>
  <c r="P26" i="31"/>
  <c r="O26" i="31"/>
  <c r="N26" i="31"/>
  <c r="Q25" i="31"/>
  <c r="P25" i="31"/>
  <c r="O25" i="31"/>
  <c r="N25" i="31"/>
  <c r="Q24" i="31"/>
  <c r="P24" i="31"/>
  <c r="O24" i="31"/>
  <c r="N24" i="31"/>
  <c r="Q23" i="31"/>
  <c r="P23" i="31"/>
  <c r="O23" i="31"/>
  <c r="N23" i="31"/>
  <c r="U22" i="31"/>
  <c r="T22" i="31"/>
  <c r="S22" i="31"/>
  <c r="R22" i="31"/>
  <c r="Q22" i="31"/>
  <c r="P22" i="31"/>
  <c r="O22" i="31"/>
  <c r="N22" i="31"/>
  <c r="U21" i="31"/>
  <c r="T21" i="31"/>
  <c r="S21" i="31"/>
  <c r="R21" i="31"/>
  <c r="Q21" i="31"/>
  <c r="P21" i="31"/>
  <c r="O21" i="31"/>
  <c r="N21" i="31"/>
  <c r="U20" i="31"/>
  <c r="T20" i="31"/>
  <c r="S20" i="31"/>
  <c r="R20" i="31"/>
  <c r="Q20" i="31"/>
  <c r="P20" i="31"/>
  <c r="O20" i="31"/>
  <c r="N20" i="31"/>
  <c r="U19" i="31"/>
  <c r="T19" i="31"/>
  <c r="S19" i="31"/>
  <c r="R19" i="31"/>
  <c r="Q19" i="31"/>
  <c r="P19" i="31"/>
  <c r="O19" i="31"/>
  <c r="N19" i="31"/>
  <c r="U18" i="31"/>
  <c r="T18" i="31"/>
  <c r="S18" i="31"/>
  <c r="R18" i="31"/>
  <c r="Q18" i="31"/>
  <c r="P18" i="31"/>
  <c r="O18" i="31"/>
  <c r="N18" i="31"/>
  <c r="U17" i="31"/>
  <c r="T17" i="31"/>
  <c r="S17" i="31"/>
  <c r="R17" i="31"/>
  <c r="Q17" i="31"/>
  <c r="P17" i="31"/>
  <c r="O17" i="31"/>
  <c r="N17" i="31"/>
  <c r="U16" i="31"/>
  <c r="T16" i="31"/>
  <c r="S16" i="31"/>
  <c r="R16" i="31"/>
  <c r="Q16" i="31"/>
  <c r="P16" i="31"/>
  <c r="O16" i="31"/>
  <c r="N16" i="31"/>
  <c r="U15" i="31"/>
  <c r="T15" i="31"/>
  <c r="S15" i="31"/>
  <c r="R15" i="31"/>
  <c r="Q15" i="31"/>
  <c r="P15" i="31"/>
  <c r="O15" i="31"/>
  <c r="N15" i="31"/>
  <c r="U14" i="31"/>
  <c r="T14" i="31"/>
  <c r="S14" i="31"/>
  <c r="R14" i="31"/>
  <c r="Q14" i="31"/>
  <c r="P14" i="31"/>
  <c r="O14" i="31"/>
  <c r="N14" i="31"/>
  <c r="U13" i="31"/>
  <c r="T13" i="31"/>
  <c r="S13" i="31"/>
  <c r="R13" i="31"/>
  <c r="Q13" i="31"/>
  <c r="P13" i="31"/>
  <c r="O13" i="31"/>
  <c r="N13" i="31"/>
  <c r="U12" i="31"/>
  <c r="T12" i="31"/>
  <c r="S12" i="31"/>
  <c r="R12" i="31"/>
  <c r="Q12" i="31"/>
  <c r="P12" i="31"/>
  <c r="O12" i="31"/>
  <c r="N12" i="31"/>
  <c r="U11" i="31"/>
  <c r="T11" i="31"/>
  <c r="S11" i="31"/>
  <c r="R11" i="31"/>
  <c r="Q11" i="31"/>
  <c r="P11" i="31"/>
  <c r="O11" i="31"/>
  <c r="N11" i="31"/>
  <c r="U10" i="31"/>
  <c r="T10" i="31"/>
  <c r="S10" i="31"/>
  <c r="R10" i="31"/>
  <c r="Q10" i="31"/>
  <c r="P10" i="31"/>
  <c r="O10" i="31"/>
  <c r="N10" i="31"/>
  <c r="U9" i="31"/>
  <c r="T9" i="31"/>
  <c r="S9" i="31"/>
  <c r="R9" i="31"/>
  <c r="Q9" i="31"/>
  <c r="P9" i="31"/>
  <c r="O9" i="31"/>
  <c r="N9" i="31"/>
  <c r="V16" i="31" l="1"/>
  <c r="V9" i="31"/>
  <c r="N9" i="28" l="1"/>
  <c r="O9" i="28"/>
  <c r="P9" i="28"/>
  <c r="Q9" i="28"/>
  <c r="R9" i="28"/>
  <c r="S9" i="28"/>
  <c r="T9" i="28"/>
  <c r="U9" i="28"/>
  <c r="N10" i="28"/>
  <c r="O10" i="28"/>
  <c r="P10" i="28"/>
  <c r="Q10" i="28"/>
  <c r="R10" i="28"/>
  <c r="S10" i="28"/>
  <c r="T10" i="28"/>
  <c r="U10" i="28"/>
  <c r="N11" i="28"/>
  <c r="O11" i="28"/>
  <c r="P11" i="28"/>
  <c r="Q11" i="28"/>
  <c r="R11" i="28"/>
  <c r="S11" i="28"/>
  <c r="T11" i="28"/>
  <c r="U11" i="28"/>
  <c r="N12" i="28"/>
  <c r="O12" i="28"/>
  <c r="P12" i="28"/>
  <c r="Q12" i="28"/>
  <c r="R12" i="28"/>
  <c r="S12" i="28"/>
  <c r="T12" i="28"/>
  <c r="U12" i="28"/>
  <c r="N13" i="28"/>
  <c r="O13" i="28"/>
  <c r="P13" i="28"/>
  <c r="Q13" i="28"/>
  <c r="R13" i="28"/>
  <c r="S13" i="28"/>
  <c r="T13" i="28"/>
  <c r="U13" i="28"/>
  <c r="N14" i="28"/>
  <c r="O14" i="28"/>
  <c r="P14" i="28"/>
  <c r="Q14" i="28"/>
  <c r="R14" i="28"/>
  <c r="S14" i="28"/>
  <c r="T14" i="28"/>
  <c r="U14" i="28"/>
  <c r="N15" i="28"/>
  <c r="O15" i="28"/>
  <c r="P15" i="28"/>
  <c r="Q15" i="28"/>
  <c r="R15" i="28"/>
  <c r="S15" i="28"/>
  <c r="T15" i="28"/>
  <c r="U15" i="28"/>
  <c r="N16" i="28"/>
  <c r="O16" i="28"/>
  <c r="P16" i="28"/>
  <c r="Q16" i="28"/>
  <c r="R16" i="28"/>
  <c r="S16" i="28"/>
  <c r="T16" i="28"/>
  <c r="U16" i="28"/>
  <c r="N17" i="28"/>
  <c r="O17" i="28"/>
  <c r="P17" i="28"/>
  <c r="Q17" i="28"/>
  <c r="R17" i="28"/>
  <c r="S17" i="28"/>
  <c r="T17" i="28"/>
  <c r="U17" i="28"/>
  <c r="N18" i="28"/>
  <c r="O18" i="28"/>
  <c r="P18" i="28"/>
  <c r="Q18" i="28"/>
  <c r="R18" i="28"/>
  <c r="S18" i="28"/>
  <c r="T18" i="28"/>
  <c r="U18" i="28"/>
  <c r="N19" i="28"/>
  <c r="O19" i="28"/>
  <c r="P19" i="28"/>
  <c r="Q19" i="28"/>
  <c r="R19" i="28"/>
  <c r="S19" i="28"/>
  <c r="T19" i="28"/>
  <c r="U19" i="28"/>
  <c r="N20" i="28"/>
  <c r="O20" i="28"/>
  <c r="P20" i="28"/>
  <c r="Q20" i="28"/>
  <c r="R20" i="28"/>
  <c r="S20" i="28"/>
  <c r="T20" i="28"/>
  <c r="U20" i="28"/>
  <c r="N21" i="28"/>
  <c r="O21" i="28"/>
  <c r="P21" i="28"/>
  <c r="Q21" i="28"/>
  <c r="R21" i="28"/>
  <c r="S21" i="28"/>
  <c r="T21" i="28"/>
  <c r="U21" i="28"/>
  <c r="N22" i="28"/>
  <c r="O22" i="28"/>
  <c r="P22" i="28"/>
  <c r="Q22" i="28"/>
  <c r="R22" i="28"/>
  <c r="S22" i="28"/>
  <c r="T22" i="28"/>
  <c r="U22" i="28"/>
  <c r="N23" i="28"/>
  <c r="O23" i="28"/>
  <c r="P23" i="28"/>
  <c r="Q23" i="28"/>
  <c r="R23" i="28"/>
  <c r="S23" i="28"/>
  <c r="T23" i="28"/>
  <c r="U23" i="28"/>
  <c r="N24" i="28"/>
  <c r="O24" i="28"/>
  <c r="P24" i="28"/>
  <c r="Q24" i="28"/>
  <c r="R24" i="28"/>
  <c r="S24" i="28"/>
  <c r="T24" i="28"/>
  <c r="U24" i="28"/>
  <c r="N25" i="28"/>
  <c r="O25" i="28"/>
  <c r="P25" i="28"/>
  <c r="Q25" i="28"/>
  <c r="R25" i="28"/>
  <c r="S25" i="28"/>
  <c r="T25" i="28"/>
  <c r="U25" i="28"/>
  <c r="N26" i="28"/>
  <c r="O26" i="28"/>
  <c r="P26" i="28"/>
  <c r="Q26" i="28"/>
  <c r="R26" i="28"/>
  <c r="S26" i="28"/>
  <c r="T26" i="28"/>
  <c r="U26" i="28"/>
  <c r="N27" i="28"/>
  <c r="O27" i="28"/>
  <c r="P27" i="28"/>
  <c r="Q27" i="28"/>
  <c r="R27" i="28"/>
  <c r="S27" i="28"/>
  <c r="T27" i="28"/>
  <c r="U27" i="28"/>
  <c r="N28" i="28"/>
  <c r="O28" i="28"/>
  <c r="P28" i="28"/>
  <c r="Q28" i="28"/>
  <c r="R28" i="28"/>
  <c r="S28" i="28"/>
  <c r="T28" i="28"/>
  <c r="U28" i="28"/>
  <c r="N29" i="28"/>
  <c r="O29" i="28"/>
  <c r="P29" i="28"/>
  <c r="Q29" i="28"/>
  <c r="R29" i="28"/>
  <c r="S29" i="28"/>
  <c r="T29" i="28"/>
  <c r="U29" i="28"/>
  <c r="N30" i="28"/>
  <c r="O30" i="28"/>
  <c r="P30" i="28"/>
  <c r="Q30" i="28"/>
  <c r="R30" i="28"/>
  <c r="S30" i="28"/>
  <c r="T30" i="28"/>
  <c r="U30" i="28"/>
  <c r="N31" i="28"/>
  <c r="O31" i="28"/>
  <c r="P31" i="28"/>
  <c r="Q31" i="28"/>
  <c r="R31" i="28"/>
  <c r="S31" i="28"/>
  <c r="T31" i="28"/>
  <c r="U31" i="28"/>
  <c r="N32" i="28"/>
  <c r="O32" i="28"/>
  <c r="P32" i="28"/>
  <c r="Q32" i="28"/>
  <c r="R32" i="28"/>
  <c r="S32" i="28"/>
  <c r="T32" i="28"/>
  <c r="U32" i="28"/>
  <c r="N33" i="28"/>
  <c r="O33" i="28"/>
  <c r="P33" i="28"/>
  <c r="Q33" i="28"/>
  <c r="R33" i="28"/>
  <c r="S33" i="28"/>
  <c r="T33" i="28"/>
  <c r="U33" i="28"/>
  <c r="N34" i="28"/>
  <c r="O34" i="28"/>
  <c r="P34" i="28"/>
  <c r="Q34" i="28"/>
  <c r="R34" i="28"/>
  <c r="S34" i="28"/>
  <c r="T34" i="28"/>
  <c r="U34" i="28"/>
  <c r="V31" i="28" l="1"/>
  <c r="V19" i="28"/>
  <c r="V15" i="28"/>
  <c r="V11" i="28"/>
  <c r="V27" i="28"/>
  <c r="V23" i="28"/>
  <c r="V34" i="28"/>
  <c r="V30" i="28"/>
  <c r="V25" i="28"/>
  <c r="V21" i="28"/>
  <c r="V14" i="28"/>
  <c r="V33" i="28"/>
  <c r="V29" i="28"/>
  <c r="V26" i="28"/>
  <c r="V17" i="28"/>
  <c r="V12" i="28"/>
  <c r="V32" i="28"/>
  <c r="V28" i="28"/>
  <c r="V24" i="28"/>
  <c r="V22" i="28"/>
  <c r="V20" i="28"/>
  <c r="V18" i="28"/>
  <c r="V16" i="28"/>
  <c r="V13" i="28"/>
  <c r="V10" i="28"/>
  <c r="N10" i="20"/>
  <c r="O10" i="20"/>
  <c r="N11" i="20"/>
  <c r="O11" i="20"/>
  <c r="N12" i="20"/>
  <c r="O12" i="20"/>
  <c r="N13" i="20"/>
  <c r="O13" i="20"/>
  <c r="N14" i="20"/>
  <c r="O14" i="20"/>
  <c r="N15" i="20"/>
  <c r="O15" i="20"/>
  <c r="N16" i="20"/>
  <c r="O16" i="20"/>
  <c r="N17" i="20"/>
  <c r="O17" i="20"/>
  <c r="N18" i="20"/>
  <c r="O18" i="20"/>
  <c r="N19" i="20"/>
  <c r="O19" i="20"/>
  <c r="N20" i="20"/>
  <c r="O20" i="20"/>
  <c r="N21" i="20"/>
  <c r="O21" i="20"/>
  <c r="N22" i="20"/>
  <c r="O22" i="20"/>
  <c r="N23" i="20"/>
  <c r="O23" i="20"/>
  <c r="N24" i="20"/>
  <c r="O24" i="20"/>
  <c r="N25" i="20"/>
  <c r="O25" i="20"/>
  <c r="N26" i="20"/>
  <c r="O26" i="20"/>
  <c r="N27" i="20"/>
  <c r="O27" i="20"/>
  <c r="O9" i="20"/>
  <c r="N9" i="20"/>
  <c r="N28" i="27" l="1"/>
  <c r="O28" i="27"/>
  <c r="P28" i="27"/>
  <c r="Q28" i="27"/>
  <c r="R28" i="27"/>
  <c r="S28" i="27"/>
  <c r="T28" i="27"/>
  <c r="U28" i="27"/>
  <c r="N29" i="27"/>
  <c r="O29" i="27"/>
  <c r="P29" i="27"/>
  <c r="Q29" i="27"/>
  <c r="R29" i="27"/>
  <c r="S29" i="27"/>
  <c r="T29" i="27"/>
  <c r="U29" i="27"/>
  <c r="N30" i="27"/>
  <c r="O30" i="27"/>
  <c r="P30" i="27"/>
  <c r="Q30" i="27"/>
  <c r="R30" i="27"/>
  <c r="S30" i="27"/>
  <c r="T30" i="27"/>
  <c r="U30" i="27"/>
  <c r="N31" i="27"/>
  <c r="O31" i="27"/>
  <c r="P31" i="27"/>
  <c r="Q31" i="27"/>
  <c r="R31" i="27"/>
  <c r="S31" i="27"/>
  <c r="T31" i="27"/>
  <c r="U31" i="27"/>
  <c r="N32" i="27"/>
  <c r="O32" i="27"/>
  <c r="P32" i="27"/>
  <c r="Q32" i="27"/>
  <c r="R32" i="27"/>
  <c r="S32" i="27"/>
  <c r="T32" i="27"/>
  <c r="U32" i="27"/>
  <c r="N33" i="27"/>
  <c r="O33" i="27"/>
  <c r="P33" i="27"/>
  <c r="Q33" i="27"/>
  <c r="R33" i="27"/>
  <c r="S33" i="27"/>
  <c r="T33" i="27"/>
  <c r="U33" i="27"/>
  <c r="N34" i="27"/>
  <c r="O34" i="27"/>
  <c r="P34" i="27"/>
  <c r="Q34" i="27"/>
  <c r="R34" i="27"/>
  <c r="S34" i="27"/>
  <c r="T34" i="27"/>
  <c r="U34" i="27"/>
  <c r="O18" i="25"/>
  <c r="N18" i="25"/>
  <c r="O17" i="25"/>
  <c r="N17" i="25"/>
  <c r="O16" i="25"/>
  <c r="N16" i="25"/>
  <c r="O15" i="25"/>
  <c r="N15" i="25"/>
  <c r="O14" i="25"/>
  <c r="N14" i="25"/>
  <c r="O13" i="25"/>
  <c r="N13" i="25"/>
  <c r="O12" i="25"/>
  <c r="N12" i="25"/>
  <c r="O11" i="25"/>
  <c r="N11" i="25"/>
  <c r="O10" i="25"/>
  <c r="N10" i="25"/>
  <c r="O9" i="25"/>
  <c r="N9" i="25"/>
  <c r="O10" i="22"/>
  <c r="O11" i="22"/>
  <c r="O12" i="22"/>
  <c r="O13" i="22"/>
  <c r="O14" i="22"/>
  <c r="O15" i="22"/>
  <c r="O16" i="22"/>
  <c r="O17" i="22"/>
  <c r="O9" i="22"/>
  <c r="T31" i="22"/>
  <c r="U31" i="22"/>
  <c r="T32" i="22"/>
  <c r="U32" i="22"/>
  <c r="T33" i="22"/>
  <c r="U33" i="22"/>
  <c r="T34" i="22"/>
  <c r="U34" i="22"/>
  <c r="T35" i="22"/>
  <c r="U35" i="22"/>
  <c r="T36" i="22"/>
  <c r="U36" i="22"/>
  <c r="T37" i="22"/>
  <c r="U37" i="22"/>
  <c r="T38" i="22"/>
  <c r="U38" i="22"/>
  <c r="T39" i="22"/>
  <c r="U39" i="22"/>
  <c r="T40" i="22"/>
  <c r="U40" i="22"/>
  <c r="T41" i="22"/>
  <c r="U41" i="22"/>
  <c r="T42" i="22"/>
  <c r="U42" i="22"/>
  <c r="T43" i="22"/>
  <c r="U43" i="22"/>
  <c r="T44" i="22"/>
  <c r="U44" i="22"/>
  <c r="T45" i="22"/>
  <c r="U45" i="22"/>
  <c r="T46" i="22"/>
  <c r="U46" i="22"/>
  <c r="T47" i="22"/>
  <c r="U47" i="22"/>
  <c r="T48" i="22"/>
  <c r="U48" i="22"/>
  <c r="T49" i="22"/>
  <c r="U49" i="22"/>
  <c r="N10" i="22"/>
  <c r="N11" i="22"/>
  <c r="N12" i="22"/>
  <c r="N13" i="22"/>
  <c r="N14" i="22"/>
  <c r="N15" i="22"/>
  <c r="N16" i="22"/>
  <c r="N17" i="22"/>
  <c r="N9" i="22"/>
  <c r="T10" i="21"/>
  <c r="T11" i="21"/>
  <c r="T12" i="21"/>
  <c r="T13" i="21"/>
  <c r="T14" i="21"/>
  <c r="T15" i="21"/>
  <c r="T16" i="21"/>
  <c r="T17" i="21"/>
  <c r="T18" i="21"/>
  <c r="R10" i="21"/>
  <c r="R11" i="21"/>
  <c r="R12" i="21"/>
  <c r="R13" i="21"/>
  <c r="R14" i="21"/>
  <c r="R15" i="21"/>
  <c r="R16" i="21"/>
  <c r="R17" i="21"/>
  <c r="R18" i="21"/>
  <c r="T9" i="21"/>
  <c r="R9" i="21"/>
  <c r="N10" i="21"/>
  <c r="N11" i="21"/>
  <c r="N12" i="21"/>
  <c r="N13" i="21"/>
  <c r="N14" i="21"/>
  <c r="N15" i="21"/>
  <c r="N16" i="21"/>
  <c r="N17" i="21"/>
  <c r="N18" i="21"/>
  <c r="N9" i="21"/>
  <c r="O10" i="21"/>
  <c r="O11" i="21"/>
  <c r="O12" i="21"/>
  <c r="O13" i="21"/>
  <c r="O14" i="21"/>
  <c r="O15" i="21"/>
  <c r="O16" i="21"/>
  <c r="O17" i="21"/>
  <c r="O18" i="21"/>
  <c r="O9" i="21"/>
  <c r="N10" i="19"/>
  <c r="O10" i="19"/>
  <c r="N11" i="19"/>
  <c r="O11" i="19"/>
  <c r="N12" i="19"/>
  <c r="O12" i="19"/>
  <c r="N13" i="19"/>
  <c r="O13" i="19"/>
  <c r="N14" i="19"/>
  <c r="O14" i="19"/>
  <c r="N15" i="19"/>
  <c r="O15" i="19"/>
  <c r="N16" i="19"/>
  <c r="O16" i="19"/>
  <c r="N17" i="19"/>
  <c r="O17" i="19"/>
  <c r="N18" i="19"/>
  <c r="O18" i="19"/>
  <c r="N19" i="19"/>
  <c r="O19" i="19"/>
  <c r="N20" i="19"/>
  <c r="O20" i="19"/>
  <c r="N21" i="19"/>
  <c r="O21" i="19"/>
  <c r="N22" i="19"/>
  <c r="O22" i="19"/>
  <c r="N23" i="19"/>
  <c r="O23" i="19"/>
  <c r="N24" i="19"/>
  <c r="O24" i="19"/>
  <c r="N25" i="19"/>
  <c r="O25" i="19"/>
  <c r="N26" i="19"/>
  <c r="O26" i="19"/>
  <c r="N27" i="19"/>
  <c r="O27" i="19"/>
  <c r="N28" i="19"/>
  <c r="O28" i="19"/>
  <c r="N29" i="19"/>
  <c r="O29" i="19"/>
  <c r="N30" i="19"/>
  <c r="O30" i="19"/>
  <c r="N31" i="19"/>
  <c r="O31" i="19"/>
  <c r="V31" i="19" s="1"/>
  <c r="O9" i="19"/>
  <c r="O9" i="7"/>
  <c r="N9" i="19"/>
  <c r="T31" i="19"/>
  <c r="U31" i="19"/>
  <c r="R28" i="19"/>
  <c r="S28" i="19"/>
  <c r="R29" i="19"/>
  <c r="S29" i="19"/>
  <c r="R30" i="19"/>
  <c r="S30" i="19"/>
  <c r="R31" i="19"/>
  <c r="S31" i="19"/>
  <c r="P31" i="19"/>
  <c r="Q31" i="19"/>
  <c r="V25" i="19" l="1"/>
  <c r="V20" i="19"/>
  <c r="V34" i="27"/>
  <c r="V33" i="27"/>
  <c r="V32" i="27"/>
  <c r="V31" i="27"/>
  <c r="V30" i="27"/>
  <c r="V29" i="27"/>
  <c r="V28" i="27"/>
  <c r="O9" i="11"/>
  <c r="O22" i="11"/>
  <c r="O10" i="18"/>
  <c r="O11" i="18"/>
  <c r="O12" i="18"/>
  <c r="O13" i="18"/>
  <c r="O14" i="18"/>
  <c r="O15" i="18"/>
  <c r="O16" i="18"/>
  <c r="O17" i="18"/>
  <c r="O18" i="18"/>
  <c r="O19" i="18"/>
  <c r="O9" i="18"/>
  <c r="N10" i="17"/>
  <c r="O10" i="17"/>
  <c r="N11" i="17"/>
  <c r="O11" i="17"/>
  <c r="N12" i="17"/>
  <c r="O12" i="17"/>
  <c r="N13" i="17"/>
  <c r="O13" i="17"/>
  <c r="N14" i="17"/>
  <c r="O14" i="17"/>
  <c r="N15" i="17"/>
  <c r="O15" i="17"/>
  <c r="N16" i="17"/>
  <c r="O16" i="17"/>
  <c r="N17" i="17"/>
  <c r="O17" i="17"/>
  <c r="N18" i="17"/>
  <c r="O18" i="17"/>
  <c r="N19" i="17"/>
  <c r="O19" i="17"/>
  <c r="N20" i="17"/>
  <c r="O20" i="17"/>
  <c r="N21" i="17"/>
  <c r="O21" i="17"/>
  <c r="N22" i="17"/>
  <c r="O22" i="17"/>
  <c r="N23" i="17"/>
  <c r="O23" i="17"/>
  <c r="N24" i="17"/>
  <c r="O24" i="17"/>
  <c r="N25" i="17"/>
  <c r="O25" i="17"/>
  <c r="N26" i="17"/>
  <c r="O26" i="17"/>
  <c r="N27" i="17"/>
  <c r="O27" i="17"/>
  <c r="N28" i="17"/>
  <c r="O28" i="17"/>
  <c r="N29" i="17"/>
  <c r="O29" i="17"/>
  <c r="N30" i="17"/>
  <c r="O30" i="17"/>
  <c r="N31" i="17"/>
  <c r="O31" i="17"/>
  <c r="N32" i="17"/>
  <c r="O32" i="17"/>
  <c r="N33" i="17"/>
  <c r="O33" i="17"/>
  <c r="N34" i="17"/>
  <c r="O34" i="17"/>
  <c r="N35" i="17"/>
  <c r="O35" i="17"/>
  <c r="N36" i="17"/>
  <c r="O36" i="17"/>
  <c r="N37" i="17"/>
  <c r="O37" i="17"/>
  <c r="N38" i="17"/>
  <c r="O38" i="17"/>
  <c r="N39" i="17"/>
  <c r="O39" i="17"/>
  <c r="N40" i="17"/>
  <c r="O40" i="17"/>
  <c r="N41" i="17"/>
  <c r="O41" i="17"/>
  <c r="N42" i="17"/>
  <c r="O42" i="17"/>
  <c r="N43" i="17"/>
  <c r="O43" i="17"/>
  <c r="N44" i="17"/>
  <c r="O44" i="17"/>
  <c r="N45" i="17"/>
  <c r="O45" i="17"/>
  <c r="N46" i="17"/>
  <c r="O46" i="17"/>
  <c r="N47" i="17"/>
  <c r="O47" i="17"/>
  <c r="V31" i="17" s="1"/>
  <c r="N48" i="17"/>
  <c r="O48" i="17"/>
  <c r="V32" i="17" s="1"/>
  <c r="N49" i="17"/>
  <c r="O49" i="17"/>
  <c r="V33" i="17" s="1"/>
  <c r="N50" i="17"/>
  <c r="O50" i="17"/>
  <c r="V34" i="17" s="1"/>
  <c r="O9" i="17"/>
  <c r="T10" i="16"/>
  <c r="T11" i="16"/>
  <c r="T12" i="16"/>
  <c r="T13" i="16"/>
  <c r="T14" i="16"/>
  <c r="T15" i="16"/>
  <c r="T16" i="16"/>
  <c r="T17" i="16"/>
  <c r="T18" i="16"/>
  <c r="T9" i="16"/>
  <c r="R10" i="16"/>
  <c r="R11" i="16"/>
  <c r="R12" i="16"/>
  <c r="R13" i="16"/>
  <c r="R14" i="16"/>
  <c r="R15" i="16"/>
  <c r="R16" i="16"/>
  <c r="R17" i="16"/>
  <c r="R18" i="16"/>
  <c r="R9" i="16"/>
  <c r="P10" i="16"/>
  <c r="P11" i="16"/>
  <c r="P12" i="16"/>
  <c r="P13" i="16"/>
  <c r="P14" i="16"/>
  <c r="P15" i="16"/>
  <c r="P16" i="16"/>
  <c r="P17" i="16"/>
  <c r="P18" i="16"/>
  <c r="P9" i="16"/>
  <c r="N10" i="16"/>
  <c r="O10" i="16"/>
  <c r="N11" i="16"/>
  <c r="O11" i="16"/>
  <c r="N12" i="16"/>
  <c r="O12" i="16"/>
  <c r="N13" i="16"/>
  <c r="O13" i="16"/>
  <c r="N14" i="16"/>
  <c r="O14" i="16"/>
  <c r="N15" i="16"/>
  <c r="O15" i="16"/>
  <c r="N16" i="16"/>
  <c r="O16" i="16"/>
  <c r="N17" i="16"/>
  <c r="O17" i="16"/>
  <c r="N18" i="16"/>
  <c r="O18" i="16"/>
  <c r="O9" i="16"/>
  <c r="N9" i="16"/>
  <c r="U19" i="30"/>
  <c r="T19" i="30"/>
  <c r="S19" i="30"/>
  <c r="R19" i="30"/>
  <c r="Q19" i="30"/>
  <c r="P19" i="30"/>
  <c r="O19" i="30"/>
  <c r="N19" i="30"/>
  <c r="U18" i="30"/>
  <c r="T18" i="30"/>
  <c r="S18" i="30"/>
  <c r="R18" i="30"/>
  <c r="Q18" i="30"/>
  <c r="P18" i="30"/>
  <c r="O18" i="30"/>
  <c r="N18" i="30"/>
  <c r="U17" i="30"/>
  <c r="T17" i="30"/>
  <c r="S17" i="30"/>
  <c r="R17" i="30"/>
  <c r="Q17" i="30"/>
  <c r="P17" i="30"/>
  <c r="O17" i="30"/>
  <c r="N17" i="30"/>
  <c r="U16" i="30"/>
  <c r="T16" i="30"/>
  <c r="S16" i="30"/>
  <c r="R16" i="30"/>
  <c r="Q16" i="30"/>
  <c r="P16" i="30"/>
  <c r="O16" i="30"/>
  <c r="N16" i="30"/>
  <c r="U15" i="30"/>
  <c r="T15" i="30"/>
  <c r="S15" i="30"/>
  <c r="R15" i="30"/>
  <c r="Q15" i="30"/>
  <c r="P15" i="30"/>
  <c r="O15" i="30"/>
  <c r="N15" i="30"/>
  <c r="U14" i="30"/>
  <c r="T14" i="30"/>
  <c r="S14" i="30"/>
  <c r="R14" i="30"/>
  <c r="Q14" i="30"/>
  <c r="P14" i="30"/>
  <c r="O14" i="30"/>
  <c r="N14" i="30"/>
  <c r="U13" i="30"/>
  <c r="T13" i="30"/>
  <c r="S13" i="30"/>
  <c r="R13" i="30"/>
  <c r="Q13" i="30"/>
  <c r="P13" i="30"/>
  <c r="O13" i="30"/>
  <c r="N13" i="30"/>
  <c r="U12" i="30"/>
  <c r="T12" i="30"/>
  <c r="S12" i="30"/>
  <c r="R12" i="30"/>
  <c r="Q12" i="30"/>
  <c r="P12" i="30"/>
  <c r="O12" i="30"/>
  <c r="N12" i="30"/>
  <c r="U11" i="30"/>
  <c r="T11" i="30"/>
  <c r="S11" i="30"/>
  <c r="R11" i="30"/>
  <c r="Q11" i="30"/>
  <c r="P11" i="30"/>
  <c r="O11" i="30"/>
  <c r="N11" i="30"/>
  <c r="U10" i="30"/>
  <c r="T10" i="30"/>
  <c r="S10" i="30"/>
  <c r="R10" i="30"/>
  <c r="Q10" i="30"/>
  <c r="P10" i="30"/>
  <c r="O10" i="30"/>
  <c r="N10" i="30"/>
  <c r="U9" i="30"/>
  <c r="T9" i="30"/>
  <c r="S9" i="30"/>
  <c r="R9" i="30"/>
  <c r="Q9" i="30"/>
  <c r="P9" i="30"/>
  <c r="O9" i="30"/>
  <c r="N9" i="30"/>
  <c r="U23" i="29"/>
  <c r="T23" i="29"/>
  <c r="S23" i="29"/>
  <c r="R23" i="29"/>
  <c r="Q23" i="29"/>
  <c r="P23" i="29"/>
  <c r="O23" i="29"/>
  <c r="N23" i="29"/>
  <c r="X23" i="29" s="1"/>
  <c r="U22" i="29"/>
  <c r="T22" i="29"/>
  <c r="S22" i="29"/>
  <c r="R22" i="29"/>
  <c r="Q22" i="29"/>
  <c r="P22" i="29"/>
  <c r="O22" i="29"/>
  <c r="N22" i="29"/>
  <c r="X22" i="29" s="1"/>
  <c r="U21" i="29"/>
  <c r="T21" i="29"/>
  <c r="S21" i="29"/>
  <c r="R21" i="29"/>
  <c r="Q21" i="29"/>
  <c r="P21" i="29"/>
  <c r="O21" i="29"/>
  <c r="N21" i="29"/>
  <c r="X21" i="29" s="1"/>
  <c r="U20" i="29"/>
  <c r="T20" i="29"/>
  <c r="S20" i="29"/>
  <c r="R20" i="29"/>
  <c r="Q20" i="29"/>
  <c r="P20" i="29"/>
  <c r="O20" i="29"/>
  <c r="N20" i="29"/>
  <c r="X20" i="29" s="1"/>
  <c r="U19" i="29"/>
  <c r="T19" i="29"/>
  <c r="S19" i="29"/>
  <c r="R19" i="29"/>
  <c r="Q19" i="29"/>
  <c r="P19" i="29"/>
  <c r="O19" i="29"/>
  <c r="N19" i="29"/>
  <c r="X19" i="29" s="1"/>
  <c r="U18" i="29"/>
  <c r="T18" i="29"/>
  <c r="S18" i="29"/>
  <c r="R18" i="29"/>
  <c r="Q18" i="29"/>
  <c r="P18" i="29"/>
  <c r="O18" i="29"/>
  <c r="N18" i="29"/>
  <c r="X18" i="29" s="1"/>
  <c r="U17" i="29"/>
  <c r="T17" i="29"/>
  <c r="S17" i="29"/>
  <c r="R17" i="29"/>
  <c r="Q17" i="29"/>
  <c r="P17" i="29"/>
  <c r="O17" i="29"/>
  <c r="N17" i="29"/>
  <c r="X17" i="29" s="1"/>
  <c r="U16" i="29"/>
  <c r="T16" i="29"/>
  <c r="S16" i="29"/>
  <c r="R16" i="29"/>
  <c r="Q16" i="29"/>
  <c r="P16" i="29"/>
  <c r="O16" i="29"/>
  <c r="N16" i="29"/>
  <c r="X16" i="29" s="1"/>
  <c r="U15" i="29"/>
  <c r="T15" i="29"/>
  <c r="S15" i="29"/>
  <c r="R15" i="29"/>
  <c r="Q15" i="29"/>
  <c r="P15" i="29"/>
  <c r="O15" i="29"/>
  <c r="N15" i="29"/>
  <c r="X15" i="29" s="1"/>
  <c r="U14" i="29"/>
  <c r="T14" i="29"/>
  <c r="S14" i="29"/>
  <c r="R14" i="29"/>
  <c r="Q14" i="29"/>
  <c r="P14" i="29"/>
  <c r="O14" i="29"/>
  <c r="N14" i="29"/>
  <c r="X14" i="29" s="1"/>
  <c r="U13" i="29"/>
  <c r="T13" i="29"/>
  <c r="S13" i="29"/>
  <c r="R13" i="29"/>
  <c r="Q13" i="29"/>
  <c r="P13" i="29"/>
  <c r="O13" i="29"/>
  <c r="N13" i="29"/>
  <c r="X13" i="29" s="1"/>
  <c r="U12" i="29"/>
  <c r="T12" i="29"/>
  <c r="S12" i="29"/>
  <c r="R12" i="29"/>
  <c r="Q12" i="29"/>
  <c r="P12" i="29"/>
  <c r="O12" i="29"/>
  <c r="N12" i="29"/>
  <c r="X12" i="29" s="1"/>
  <c r="U11" i="29"/>
  <c r="T11" i="29"/>
  <c r="S11" i="29"/>
  <c r="R11" i="29"/>
  <c r="Q11" i="29"/>
  <c r="P11" i="29"/>
  <c r="O11" i="29"/>
  <c r="N11" i="29"/>
  <c r="X11" i="29" s="1"/>
  <c r="U10" i="29"/>
  <c r="T10" i="29"/>
  <c r="S10" i="29"/>
  <c r="R10" i="29"/>
  <c r="Q10" i="29"/>
  <c r="P10" i="29"/>
  <c r="O10" i="29"/>
  <c r="N10" i="29"/>
  <c r="X10" i="29" s="1"/>
  <c r="U9" i="29"/>
  <c r="T9" i="29"/>
  <c r="S9" i="29"/>
  <c r="R9" i="29"/>
  <c r="Q9" i="29"/>
  <c r="P9" i="29"/>
  <c r="O9" i="29"/>
  <c r="Y9" i="29" s="1"/>
  <c r="N9" i="29"/>
  <c r="X9" i="29" s="1"/>
  <c r="V9" i="28"/>
  <c r="U27" i="27"/>
  <c r="T27" i="27"/>
  <c r="S27" i="27"/>
  <c r="R27" i="27"/>
  <c r="Q27" i="27"/>
  <c r="P27" i="27"/>
  <c r="O27" i="27"/>
  <c r="N27" i="27"/>
  <c r="U26" i="27"/>
  <c r="T26" i="27"/>
  <c r="S26" i="27"/>
  <c r="R26" i="27"/>
  <c r="Q26" i="27"/>
  <c r="P26" i="27"/>
  <c r="O26" i="27"/>
  <c r="N26" i="27"/>
  <c r="U25" i="27"/>
  <c r="T25" i="27"/>
  <c r="S25" i="27"/>
  <c r="R25" i="27"/>
  <c r="Q25" i="27"/>
  <c r="P25" i="27"/>
  <c r="O25" i="27"/>
  <c r="N25" i="27"/>
  <c r="U24" i="27"/>
  <c r="T24" i="27"/>
  <c r="S24" i="27"/>
  <c r="R24" i="27"/>
  <c r="Q24" i="27"/>
  <c r="P24" i="27"/>
  <c r="O24" i="27"/>
  <c r="N24" i="27"/>
  <c r="U23" i="27"/>
  <c r="T23" i="27"/>
  <c r="S23" i="27"/>
  <c r="R23" i="27"/>
  <c r="Q23" i="27"/>
  <c r="P23" i="27"/>
  <c r="O23" i="27"/>
  <c r="N23" i="27"/>
  <c r="U22" i="27"/>
  <c r="T22" i="27"/>
  <c r="S22" i="27"/>
  <c r="R22" i="27"/>
  <c r="Q22" i="27"/>
  <c r="P22" i="27"/>
  <c r="O22" i="27"/>
  <c r="N22" i="27"/>
  <c r="U21" i="27"/>
  <c r="T21" i="27"/>
  <c r="S21" i="27"/>
  <c r="R21" i="27"/>
  <c r="Q21" i="27"/>
  <c r="P21" i="27"/>
  <c r="O21" i="27"/>
  <c r="N21" i="27"/>
  <c r="U20" i="27"/>
  <c r="T20" i="27"/>
  <c r="S20" i="27"/>
  <c r="R20" i="27"/>
  <c r="Q20" i="27"/>
  <c r="P20" i="27"/>
  <c r="O20" i="27"/>
  <c r="N20" i="27"/>
  <c r="U19" i="27"/>
  <c r="T19" i="27"/>
  <c r="S19" i="27"/>
  <c r="R19" i="27"/>
  <c r="Q19" i="27"/>
  <c r="P19" i="27"/>
  <c r="O19" i="27"/>
  <c r="N19" i="27"/>
  <c r="U18" i="27"/>
  <c r="T18" i="27"/>
  <c r="S18" i="27"/>
  <c r="R18" i="27"/>
  <c r="Q18" i="27"/>
  <c r="P18" i="27"/>
  <c r="O18" i="27"/>
  <c r="N18" i="27"/>
  <c r="U17" i="27"/>
  <c r="T17" i="27"/>
  <c r="S17" i="27"/>
  <c r="R17" i="27"/>
  <c r="Q17" i="27"/>
  <c r="P17" i="27"/>
  <c r="O17" i="27"/>
  <c r="N17" i="27"/>
  <c r="U16" i="27"/>
  <c r="T16" i="27"/>
  <c r="S16" i="27"/>
  <c r="R16" i="27"/>
  <c r="Q16" i="27"/>
  <c r="P16" i="27"/>
  <c r="O16" i="27"/>
  <c r="N16" i="27"/>
  <c r="U15" i="27"/>
  <c r="T15" i="27"/>
  <c r="S15" i="27"/>
  <c r="R15" i="27"/>
  <c r="Q15" i="27"/>
  <c r="P15" i="27"/>
  <c r="O15" i="27"/>
  <c r="N15" i="27"/>
  <c r="U14" i="27"/>
  <c r="T14" i="27"/>
  <c r="S14" i="27"/>
  <c r="R14" i="27"/>
  <c r="Q14" i="27"/>
  <c r="P14" i="27"/>
  <c r="O14" i="27"/>
  <c r="N14" i="27"/>
  <c r="U13" i="27"/>
  <c r="T13" i="27"/>
  <c r="S13" i="27"/>
  <c r="R13" i="27"/>
  <c r="Q13" i="27"/>
  <c r="P13" i="27"/>
  <c r="O13" i="27"/>
  <c r="N13" i="27"/>
  <c r="U12" i="27"/>
  <c r="T12" i="27"/>
  <c r="S12" i="27"/>
  <c r="R12" i="27"/>
  <c r="Q12" i="27"/>
  <c r="P12" i="27"/>
  <c r="O12" i="27"/>
  <c r="N12" i="27"/>
  <c r="U11" i="27"/>
  <c r="T11" i="27"/>
  <c r="S11" i="27"/>
  <c r="R11" i="27"/>
  <c r="Q11" i="27"/>
  <c r="P11" i="27"/>
  <c r="O11" i="27"/>
  <c r="N11" i="27"/>
  <c r="U10" i="27"/>
  <c r="T10" i="27"/>
  <c r="S10" i="27"/>
  <c r="R10" i="27"/>
  <c r="Q10" i="27"/>
  <c r="P10" i="27"/>
  <c r="O10" i="27"/>
  <c r="N10" i="27"/>
  <c r="U9" i="27"/>
  <c r="T9" i="27"/>
  <c r="S9" i="27"/>
  <c r="R9" i="27"/>
  <c r="Q9" i="27"/>
  <c r="P9" i="27"/>
  <c r="O9" i="27"/>
  <c r="N9" i="27"/>
  <c r="U18" i="25"/>
  <c r="T18" i="25"/>
  <c r="S18" i="25"/>
  <c r="R18" i="25"/>
  <c r="Q18" i="25"/>
  <c r="P18" i="25"/>
  <c r="U17" i="25"/>
  <c r="T17" i="25"/>
  <c r="S17" i="25"/>
  <c r="R17" i="25"/>
  <c r="Q17" i="25"/>
  <c r="P17" i="25"/>
  <c r="U16" i="25"/>
  <c r="T16" i="25"/>
  <c r="S16" i="25"/>
  <c r="R16" i="25"/>
  <c r="Q16" i="25"/>
  <c r="P16" i="25"/>
  <c r="U15" i="25"/>
  <c r="T15" i="25"/>
  <c r="S15" i="25"/>
  <c r="R15" i="25"/>
  <c r="Q15" i="25"/>
  <c r="P15" i="25"/>
  <c r="U14" i="25"/>
  <c r="T14" i="25"/>
  <c r="S14" i="25"/>
  <c r="R14" i="25"/>
  <c r="Q14" i="25"/>
  <c r="P14" i="25"/>
  <c r="U13" i="25"/>
  <c r="T13" i="25"/>
  <c r="S13" i="25"/>
  <c r="R13" i="25"/>
  <c r="Q13" i="25"/>
  <c r="P13" i="25"/>
  <c r="U12" i="25"/>
  <c r="T12" i="25"/>
  <c r="S12" i="25"/>
  <c r="R12" i="25"/>
  <c r="Q12" i="25"/>
  <c r="P12" i="25"/>
  <c r="U11" i="25"/>
  <c r="T11" i="25"/>
  <c r="S11" i="25"/>
  <c r="R11" i="25"/>
  <c r="Q11" i="25"/>
  <c r="P11" i="25"/>
  <c r="U10" i="25"/>
  <c r="T10" i="25"/>
  <c r="S10" i="25"/>
  <c r="R10" i="25"/>
  <c r="Q10" i="25"/>
  <c r="P10" i="25"/>
  <c r="U9" i="25"/>
  <c r="T9" i="25"/>
  <c r="S9" i="25"/>
  <c r="R9" i="25"/>
  <c r="Q9" i="25"/>
  <c r="P9" i="25"/>
  <c r="V9" i="24"/>
  <c r="U30" i="22"/>
  <c r="T30" i="22"/>
  <c r="U29" i="22"/>
  <c r="T29" i="22"/>
  <c r="U28" i="22"/>
  <c r="T28" i="22"/>
  <c r="U27" i="22"/>
  <c r="T27" i="22"/>
  <c r="U26" i="22"/>
  <c r="T26" i="22"/>
  <c r="U25" i="22"/>
  <c r="T25" i="22"/>
  <c r="U24" i="22"/>
  <c r="T24" i="22"/>
  <c r="U23" i="22"/>
  <c r="T23" i="22"/>
  <c r="U22" i="22"/>
  <c r="T22" i="22"/>
  <c r="U21" i="22"/>
  <c r="T21" i="22"/>
  <c r="U20" i="22"/>
  <c r="T20" i="22"/>
  <c r="U19" i="22"/>
  <c r="T19" i="22"/>
  <c r="U18" i="22"/>
  <c r="T18" i="22"/>
  <c r="U17" i="22"/>
  <c r="T17" i="22"/>
  <c r="S17" i="22"/>
  <c r="R17" i="22"/>
  <c r="Q17" i="22"/>
  <c r="P17" i="22"/>
  <c r="U16" i="22"/>
  <c r="T16" i="22"/>
  <c r="S16" i="22"/>
  <c r="R16" i="22"/>
  <c r="Q16" i="22"/>
  <c r="P16" i="22"/>
  <c r="U15" i="22"/>
  <c r="T15" i="22"/>
  <c r="S15" i="22"/>
  <c r="R15" i="22"/>
  <c r="Q15" i="22"/>
  <c r="P15" i="22"/>
  <c r="U14" i="22"/>
  <c r="T14" i="22"/>
  <c r="S14" i="22"/>
  <c r="R14" i="22"/>
  <c r="Q14" i="22"/>
  <c r="P14" i="22"/>
  <c r="U13" i="22"/>
  <c r="T13" i="22"/>
  <c r="S13" i="22"/>
  <c r="R13" i="22"/>
  <c r="Q13" i="22"/>
  <c r="V30" i="22" s="1"/>
  <c r="P13" i="22"/>
  <c r="U12" i="22"/>
  <c r="T12" i="22"/>
  <c r="S12" i="22"/>
  <c r="R12" i="22"/>
  <c r="Q12" i="22"/>
  <c r="P12" i="22"/>
  <c r="U11" i="22"/>
  <c r="T11" i="22"/>
  <c r="S11" i="22"/>
  <c r="R11" i="22"/>
  <c r="Q11" i="22"/>
  <c r="P11" i="22"/>
  <c r="U10" i="22"/>
  <c r="T10" i="22"/>
  <c r="S10" i="22"/>
  <c r="R10" i="22"/>
  <c r="Q10" i="22"/>
  <c r="P10" i="22"/>
  <c r="U9" i="22"/>
  <c r="T9" i="22"/>
  <c r="S9" i="22"/>
  <c r="R9" i="22"/>
  <c r="Q9" i="22"/>
  <c r="V9" i="22" s="1"/>
  <c r="P9" i="22"/>
  <c r="U18" i="21"/>
  <c r="S18" i="21"/>
  <c r="Q18" i="21"/>
  <c r="U17" i="21"/>
  <c r="S17" i="21"/>
  <c r="Q17" i="21"/>
  <c r="V17" i="21" s="1"/>
  <c r="U16" i="21"/>
  <c r="S16" i="21"/>
  <c r="Q16" i="21"/>
  <c r="U15" i="21"/>
  <c r="S15" i="21"/>
  <c r="Q15" i="21"/>
  <c r="V15" i="21" s="1"/>
  <c r="U14" i="21"/>
  <c r="S14" i="21"/>
  <c r="Q14" i="21"/>
  <c r="V14" i="21" s="1"/>
  <c r="U13" i="21"/>
  <c r="S13" i="21"/>
  <c r="Q13" i="21"/>
  <c r="U12" i="21"/>
  <c r="S12" i="21"/>
  <c r="Q12" i="21"/>
  <c r="U11" i="21"/>
  <c r="S11" i="21"/>
  <c r="Q11" i="21"/>
  <c r="U10" i="21"/>
  <c r="S10" i="21"/>
  <c r="Q10" i="21"/>
  <c r="U9" i="21"/>
  <c r="S9" i="21"/>
  <c r="Q9" i="21"/>
  <c r="U27" i="20"/>
  <c r="T27" i="20"/>
  <c r="S27" i="20"/>
  <c r="R27" i="20"/>
  <c r="Q27" i="20"/>
  <c r="P27" i="20"/>
  <c r="U26" i="20"/>
  <c r="T26" i="20"/>
  <c r="S26" i="20"/>
  <c r="R26" i="20"/>
  <c r="Q26" i="20"/>
  <c r="P26" i="20"/>
  <c r="U25" i="20"/>
  <c r="T25" i="20"/>
  <c r="S25" i="20"/>
  <c r="R25" i="20"/>
  <c r="Q25" i="20"/>
  <c r="P25" i="20"/>
  <c r="U24" i="20"/>
  <c r="T24" i="20"/>
  <c r="S24" i="20"/>
  <c r="R24" i="20"/>
  <c r="Q24" i="20"/>
  <c r="P24" i="20"/>
  <c r="U23" i="20"/>
  <c r="T23" i="20"/>
  <c r="S23" i="20"/>
  <c r="R23" i="20"/>
  <c r="Q23" i="20"/>
  <c r="P23" i="20"/>
  <c r="U22" i="20"/>
  <c r="T22" i="20"/>
  <c r="S22" i="20"/>
  <c r="R22" i="20"/>
  <c r="Q22" i="20"/>
  <c r="P22" i="20"/>
  <c r="U21" i="20"/>
  <c r="T21" i="20"/>
  <c r="S21" i="20"/>
  <c r="R21" i="20"/>
  <c r="Q21" i="20"/>
  <c r="P21" i="20"/>
  <c r="U20" i="20"/>
  <c r="T20" i="20"/>
  <c r="S20" i="20"/>
  <c r="R20" i="20"/>
  <c r="Q20" i="20"/>
  <c r="P20" i="20"/>
  <c r="U19" i="20"/>
  <c r="T19" i="20"/>
  <c r="S19" i="20"/>
  <c r="R19" i="20"/>
  <c r="Q19" i="20"/>
  <c r="P19" i="20"/>
  <c r="U18" i="20"/>
  <c r="T18" i="20"/>
  <c r="S18" i="20"/>
  <c r="R18" i="20"/>
  <c r="Q18" i="20"/>
  <c r="P18" i="20"/>
  <c r="U17" i="20"/>
  <c r="T17" i="20"/>
  <c r="S17" i="20"/>
  <c r="R17" i="20"/>
  <c r="Q17" i="20"/>
  <c r="P17" i="20"/>
  <c r="U16" i="20"/>
  <c r="T16" i="20"/>
  <c r="S16" i="20"/>
  <c r="R16" i="20"/>
  <c r="Q16" i="20"/>
  <c r="P16" i="20"/>
  <c r="U15" i="20"/>
  <c r="T15" i="20"/>
  <c r="S15" i="20"/>
  <c r="R15" i="20"/>
  <c r="Q15" i="20"/>
  <c r="P15" i="20"/>
  <c r="U14" i="20"/>
  <c r="T14" i="20"/>
  <c r="S14" i="20"/>
  <c r="R14" i="20"/>
  <c r="Q14" i="20"/>
  <c r="P14" i="20"/>
  <c r="U13" i="20"/>
  <c r="T13" i="20"/>
  <c r="S13" i="20"/>
  <c r="R13" i="20"/>
  <c r="Q13" i="20"/>
  <c r="P13" i="20"/>
  <c r="U12" i="20"/>
  <c r="T12" i="20"/>
  <c r="S12" i="20"/>
  <c r="R12" i="20"/>
  <c r="Q12" i="20"/>
  <c r="P12" i="20"/>
  <c r="U11" i="20"/>
  <c r="T11" i="20"/>
  <c r="S11" i="20"/>
  <c r="R11" i="20"/>
  <c r="Q11" i="20"/>
  <c r="P11" i="20"/>
  <c r="U10" i="20"/>
  <c r="T10" i="20"/>
  <c r="S10" i="20"/>
  <c r="R10" i="20"/>
  <c r="Q10" i="20"/>
  <c r="P10" i="20"/>
  <c r="U9" i="20"/>
  <c r="T9" i="20"/>
  <c r="S9" i="20"/>
  <c r="R9" i="20"/>
  <c r="Q9" i="20"/>
  <c r="P9" i="20"/>
  <c r="U30" i="19"/>
  <c r="T30" i="19"/>
  <c r="Q30" i="19"/>
  <c r="V30" i="19" s="1"/>
  <c r="P30" i="19"/>
  <c r="U29" i="19"/>
  <c r="T29" i="19"/>
  <c r="Q29" i="19"/>
  <c r="V29" i="19" s="1"/>
  <c r="P29" i="19"/>
  <c r="U28" i="19"/>
  <c r="T28" i="19"/>
  <c r="Q28" i="19"/>
  <c r="V28" i="19" s="1"/>
  <c r="P28" i="19"/>
  <c r="U27" i="19"/>
  <c r="T27" i="19"/>
  <c r="S27" i="19"/>
  <c r="R27" i="19"/>
  <c r="Q27" i="19"/>
  <c r="V27" i="19" s="1"/>
  <c r="P27" i="19"/>
  <c r="U26" i="19"/>
  <c r="T26" i="19"/>
  <c r="S26" i="19"/>
  <c r="R26" i="19"/>
  <c r="Q26" i="19"/>
  <c r="V26" i="19" s="1"/>
  <c r="P26" i="19"/>
  <c r="U25" i="19"/>
  <c r="T25" i="19"/>
  <c r="S25" i="19"/>
  <c r="R25" i="19"/>
  <c r="Q25" i="19"/>
  <c r="P25" i="19"/>
  <c r="U24" i="19"/>
  <c r="T24" i="19"/>
  <c r="S24" i="19"/>
  <c r="R24" i="19"/>
  <c r="Q24" i="19"/>
  <c r="V24" i="19" s="1"/>
  <c r="P24" i="19"/>
  <c r="U23" i="19"/>
  <c r="T23" i="19"/>
  <c r="S23" i="19"/>
  <c r="R23" i="19"/>
  <c r="Q23" i="19"/>
  <c r="V23" i="19" s="1"/>
  <c r="P23" i="19"/>
  <c r="U22" i="19"/>
  <c r="T22" i="19"/>
  <c r="S22" i="19"/>
  <c r="R22" i="19"/>
  <c r="Q22" i="19"/>
  <c r="V22" i="19" s="1"/>
  <c r="P22" i="19"/>
  <c r="U21" i="19"/>
  <c r="T21" i="19"/>
  <c r="S21" i="19"/>
  <c r="R21" i="19"/>
  <c r="Q21" i="19"/>
  <c r="V21" i="19" s="1"/>
  <c r="P21" i="19"/>
  <c r="U20" i="19"/>
  <c r="T20" i="19"/>
  <c r="S20" i="19"/>
  <c r="R20" i="19"/>
  <c r="Q20" i="19"/>
  <c r="P20" i="19"/>
  <c r="U19" i="19"/>
  <c r="T19" i="19"/>
  <c r="S19" i="19"/>
  <c r="R19" i="19"/>
  <c r="Q19" i="19"/>
  <c r="V19" i="19" s="1"/>
  <c r="P19" i="19"/>
  <c r="U18" i="19"/>
  <c r="T18" i="19"/>
  <c r="S18" i="19"/>
  <c r="R18" i="19"/>
  <c r="Q18" i="19"/>
  <c r="V18" i="19" s="1"/>
  <c r="P18" i="19"/>
  <c r="U17" i="19"/>
  <c r="T17" i="19"/>
  <c r="S17" i="19"/>
  <c r="R17" i="19"/>
  <c r="Q17" i="19"/>
  <c r="V17" i="19" s="1"/>
  <c r="P17" i="19"/>
  <c r="U16" i="19"/>
  <c r="T16" i="19"/>
  <c r="S16" i="19"/>
  <c r="R16" i="19"/>
  <c r="Q16" i="19"/>
  <c r="V16" i="19" s="1"/>
  <c r="P16" i="19"/>
  <c r="U15" i="19"/>
  <c r="T15" i="19"/>
  <c r="S15" i="19"/>
  <c r="R15" i="19"/>
  <c r="Q15" i="19"/>
  <c r="V15" i="19" s="1"/>
  <c r="P15" i="19"/>
  <c r="U14" i="19"/>
  <c r="T14" i="19"/>
  <c r="V14" i="19" s="1"/>
  <c r="S14" i="19"/>
  <c r="R14" i="19"/>
  <c r="Q14" i="19"/>
  <c r="P14" i="19"/>
  <c r="U13" i="19"/>
  <c r="T13" i="19"/>
  <c r="S13" i="19"/>
  <c r="R13" i="19"/>
  <c r="Q13" i="19"/>
  <c r="V13" i="19" s="1"/>
  <c r="P13" i="19"/>
  <c r="U12" i="19"/>
  <c r="T12" i="19"/>
  <c r="S12" i="19"/>
  <c r="R12" i="19"/>
  <c r="Q12" i="19"/>
  <c r="V12" i="19" s="1"/>
  <c r="P12" i="19"/>
  <c r="U11" i="19"/>
  <c r="T11" i="19"/>
  <c r="S11" i="19"/>
  <c r="R11" i="19"/>
  <c r="Q11" i="19"/>
  <c r="V11" i="19" s="1"/>
  <c r="P11" i="19"/>
  <c r="U10" i="19"/>
  <c r="T10" i="19"/>
  <c r="S10" i="19"/>
  <c r="R10" i="19"/>
  <c r="Q10" i="19"/>
  <c r="V10" i="19" s="1"/>
  <c r="P10" i="19"/>
  <c r="U9" i="19"/>
  <c r="T9" i="19"/>
  <c r="S9" i="19"/>
  <c r="R9" i="19"/>
  <c r="Q9" i="19"/>
  <c r="P9" i="19"/>
  <c r="U19" i="18"/>
  <c r="T19" i="18"/>
  <c r="S19" i="18"/>
  <c r="R19" i="18"/>
  <c r="Q19" i="18"/>
  <c r="P19" i="18"/>
  <c r="N19" i="18"/>
  <c r="U18" i="18"/>
  <c r="T18" i="18"/>
  <c r="S18" i="18"/>
  <c r="R18" i="18"/>
  <c r="Q18" i="18"/>
  <c r="P18" i="18"/>
  <c r="N18" i="18"/>
  <c r="U17" i="18"/>
  <c r="T17" i="18"/>
  <c r="S17" i="18"/>
  <c r="R17" i="18"/>
  <c r="Q17" i="18"/>
  <c r="P17" i="18"/>
  <c r="N17" i="18"/>
  <c r="U16" i="18"/>
  <c r="T16" i="18"/>
  <c r="S16" i="18"/>
  <c r="R16" i="18"/>
  <c r="Q16" i="18"/>
  <c r="P16" i="18"/>
  <c r="N16" i="18"/>
  <c r="U15" i="18"/>
  <c r="T15" i="18"/>
  <c r="S15" i="18"/>
  <c r="R15" i="18"/>
  <c r="Q15" i="18"/>
  <c r="P15" i="18"/>
  <c r="N15" i="18"/>
  <c r="U14" i="18"/>
  <c r="T14" i="18"/>
  <c r="S14" i="18"/>
  <c r="R14" i="18"/>
  <c r="Q14" i="18"/>
  <c r="P14" i="18"/>
  <c r="N14" i="18"/>
  <c r="U13" i="18"/>
  <c r="T13" i="18"/>
  <c r="S13" i="18"/>
  <c r="R13" i="18"/>
  <c r="Q13" i="18"/>
  <c r="P13" i="18"/>
  <c r="N13" i="18"/>
  <c r="U12" i="18"/>
  <c r="T12" i="18"/>
  <c r="S12" i="18"/>
  <c r="R12" i="18"/>
  <c r="Q12" i="18"/>
  <c r="P12" i="18"/>
  <c r="N12" i="18"/>
  <c r="U11" i="18"/>
  <c r="T11" i="18"/>
  <c r="S11" i="18"/>
  <c r="R11" i="18"/>
  <c r="Q11" i="18"/>
  <c r="P11" i="18"/>
  <c r="N11" i="18"/>
  <c r="U10" i="18"/>
  <c r="T10" i="18"/>
  <c r="S10" i="18"/>
  <c r="R10" i="18"/>
  <c r="Q10" i="18"/>
  <c r="P10" i="18"/>
  <c r="N10" i="18"/>
  <c r="U9" i="18"/>
  <c r="T9" i="18"/>
  <c r="S9" i="18"/>
  <c r="R9" i="18"/>
  <c r="Q9" i="18"/>
  <c r="P9" i="18"/>
  <c r="N9" i="18"/>
  <c r="U30" i="17"/>
  <c r="T30" i="17"/>
  <c r="Q30" i="17"/>
  <c r="P30" i="17"/>
  <c r="U29" i="17"/>
  <c r="T29" i="17"/>
  <c r="Q29" i="17"/>
  <c r="P29" i="17"/>
  <c r="U28" i="17"/>
  <c r="T28" i="17"/>
  <c r="Q28" i="17"/>
  <c r="P28" i="17"/>
  <c r="U27" i="17"/>
  <c r="T27" i="17"/>
  <c r="S27" i="17"/>
  <c r="R27" i="17"/>
  <c r="Q27" i="17"/>
  <c r="P27" i="17"/>
  <c r="U26" i="17"/>
  <c r="T26" i="17"/>
  <c r="S26" i="17"/>
  <c r="R26" i="17"/>
  <c r="Q26" i="17"/>
  <c r="P26" i="17"/>
  <c r="U25" i="17"/>
  <c r="T25" i="17"/>
  <c r="S25" i="17"/>
  <c r="R25" i="17"/>
  <c r="Q25" i="17"/>
  <c r="P25" i="17"/>
  <c r="U24" i="17"/>
  <c r="T24" i="17"/>
  <c r="S24" i="17"/>
  <c r="R24" i="17"/>
  <c r="Q24" i="17"/>
  <c r="P24" i="17"/>
  <c r="U23" i="17"/>
  <c r="T23" i="17"/>
  <c r="S23" i="17"/>
  <c r="R23" i="17"/>
  <c r="Q23" i="17"/>
  <c r="P23" i="17"/>
  <c r="U22" i="17"/>
  <c r="T22" i="17"/>
  <c r="S22" i="17"/>
  <c r="R22" i="17"/>
  <c r="Q22" i="17"/>
  <c r="P22" i="17"/>
  <c r="U21" i="17"/>
  <c r="T21" i="17"/>
  <c r="S21" i="17"/>
  <c r="R21" i="17"/>
  <c r="Q21" i="17"/>
  <c r="P21" i="17"/>
  <c r="U20" i="17"/>
  <c r="T20" i="17"/>
  <c r="S20" i="17"/>
  <c r="R20" i="17"/>
  <c r="Q20" i="17"/>
  <c r="P20" i="17"/>
  <c r="U19" i="17"/>
  <c r="T19" i="17"/>
  <c r="S19" i="17"/>
  <c r="R19" i="17"/>
  <c r="Q19" i="17"/>
  <c r="P19" i="17"/>
  <c r="U18" i="17"/>
  <c r="T18" i="17"/>
  <c r="S18" i="17"/>
  <c r="R18" i="17"/>
  <c r="Q18" i="17"/>
  <c r="P18" i="17"/>
  <c r="U17" i="17"/>
  <c r="T17" i="17"/>
  <c r="S17" i="17"/>
  <c r="R17" i="17"/>
  <c r="Q17" i="17"/>
  <c r="P17" i="17"/>
  <c r="U16" i="17"/>
  <c r="T16" i="17"/>
  <c r="S16" i="17"/>
  <c r="R16" i="17"/>
  <c r="Q16" i="17"/>
  <c r="P16" i="17"/>
  <c r="U15" i="17"/>
  <c r="T15" i="17"/>
  <c r="S15" i="17"/>
  <c r="R15" i="17"/>
  <c r="Q15" i="17"/>
  <c r="P15" i="17"/>
  <c r="U14" i="17"/>
  <c r="T14" i="17"/>
  <c r="S14" i="17"/>
  <c r="R14" i="17"/>
  <c r="Q14" i="17"/>
  <c r="P14" i="17"/>
  <c r="U13" i="17"/>
  <c r="T13" i="17"/>
  <c r="S13" i="17"/>
  <c r="R13" i="17"/>
  <c r="Q13" i="17"/>
  <c r="P13" i="17"/>
  <c r="U12" i="17"/>
  <c r="T12" i="17"/>
  <c r="S12" i="17"/>
  <c r="R12" i="17"/>
  <c r="Q12" i="17"/>
  <c r="P12" i="17"/>
  <c r="U11" i="17"/>
  <c r="T11" i="17"/>
  <c r="S11" i="17"/>
  <c r="R11" i="17"/>
  <c r="Q11" i="17"/>
  <c r="P11" i="17"/>
  <c r="U10" i="17"/>
  <c r="T10" i="17"/>
  <c r="S10" i="17"/>
  <c r="R10" i="17"/>
  <c r="Q10" i="17"/>
  <c r="P10" i="17"/>
  <c r="U9" i="17"/>
  <c r="T9" i="17"/>
  <c r="S9" i="17"/>
  <c r="R9" i="17"/>
  <c r="Q9" i="17"/>
  <c r="P9" i="17"/>
  <c r="N9" i="17"/>
  <c r="Y10" i="29" l="1"/>
  <c r="V10" i="29"/>
  <c r="Y11" i="29"/>
  <c r="V11" i="29"/>
  <c r="Y12" i="29"/>
  <c r="V12" i="29"/>
  <c r="Y13" i="29"/>
  <c r="V13" i="29"/>
  <c r="Y14" i="29"/>
  <c r="V14" i="29"/>
  <c r="Y15" i="29"/>
  <c r="V15" i="29"/>
  <c r="Y16" i="29"/>
  <c r="V16" i="29"/>
  <c r="Y17" i="29"/>
  <c r="V17" i="29"/>
  <c r="Y18" i="29"/>
  <c r="V18" i="29"/>
  <c r="Y19" i="29"/>
  <c r="V19" i="29"/>
  <c r="Y20" i="29"/>
  <c r="V20" i="29"/>
  <c r="Y21" i="29"/>
  <c r="V21" i="29"/>
  <c r="Y22" i="29"/>
  <c r="V22" i="29"/>
  <c r="Y23" i="29"/>
  <c r="V23" i="29"/>
  <c r="V16" i="18"/>
  <c r="V15" i="18"/>
  <c r="V48" i="22"/>
  <c r="V30" i="17"/>
  <c r="V14" i="18"/>
  <c r="V13" i="25"/>
  <c r="V13" i="18"/>
  <c r="V26" i="22"/>
  <c r="V23" i="17"/>
  <c r="V19" i="17"/>
  <c r="V11" i="17"/>
  <c r="V26" i="17"/>
  <c r="V14" i="17"/>
  <c r="V10" i="17"/>
  <c r="V29" i="17"/>
  <c r="V25" i="17"/>
  <c r="V21" i="17"/>
  <c r="V17" i="17"/>
  <c r="V13" i="17"/>
  <c r="V12" i="18"/>
  <c r="V27" i="17"/>
  <c r="V15" i="17"/>
  <c r="V22" i="17"/>
  <c r="V19" i="18"/>
  <c r="V15" i="20"/>
  <c r="V23" i="20"/>
  <c r="V10" i="21"/>
  <c r="V18" i="21"/>
  <c r="V22" i="22"/>
  <c r="V39" i="22"/>
  <c r="V28" i="17"/>
  <c r="V24" i="17"/>
  <c r="V20" i="17"/>
  <c r="V16" i="17"/>
  <c r="V12" i="17"/>
  <c r="V18" i="18"/>
  <c r="V10" i="18"/>
  <c r="V18" i="17"/>
  <c r="V12" i="25"/>
  <c r="V11" i="18"/>
  <c r="V17" i="18"/>
  <c r="V17" i="22"/>
  <c r="V44" i="22"/>
  <c r="V34" i="22"/>
  <c r="V12" i="21"/>
  <c r="V11" i="21"/>
  <c r="V15" i="25"/>
  <c r="V16" i="21"/>
  <c r="V10" i="25"/>
  <c r="V18" i="25"/>
  <c r="V13" i="20"/>
  <c r="V21" i="20"/>
  <c r="V16" i="25"/>
  <c r="V11" i="20"/>
  <c r="V19" i="20"/>
  <c r="V27" i="20"/>
  <c r="V13" i="21"/>
  <c r="V11" i="25"/>
  <c r="V14" i="25"/>
  <c r="V17" i="20"/>
  <c r="V25" i="20"/>
  <c r="V17" i="25"/>
  <c r="V12" i="20"/>
  <c r="V16" i="20"/>
  <c r="V20" i="20"/>
  <c r="V24" i="20"/>
  <c r="V10" i="20"/>
  <c r="V14" i="20"/>
  <c r="V18" i="20"/>
  <c r="V22" i="20"/>
  <c r="V26" i="20"/>
  <c r="V9" i="30"/>
  <c r="W9" i="30" s="1"/>
  <c r="V10" i="30"/>
  <c r="W10" i="30" s="1"/>
  <c r="V11" i="30"/>
  <c r="W11" i="30" s="1"/>
  <c r="V12" i="30"/>
  <c r="W12" i="30" s="1"/>
  <c r="V13" i="30"/>
  <c r="W13" i="30" s="1"/>
  <c r="V14" i="30"/>
  <c r="W14" i="30" s="1"/>
  <c r="V15" i="30"/>
  <c r="W15" i="30" s="1"/>
  <c r="V16" i="30"/>
  <c r="W16" i="30" s="1"/>
  <c r="V17" i="30"/>
  <c r="W17" i="30" s="1"/>
  <c r="V18" i="30"/>
  <c r="W18" i="30" s="1"/>
  <c r="V19" i="30"/>
  <c r="W19" i="30" s="1"/>
  <c r="V9" i="17"/>
  <c r="V9" i="20"/>
  <c r="V9" i="23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9" i="29"/>
  <c r="V9" i="25"/>
  <c r="V9" i="21"/>
  <c r="V9" i="19"/>
  <c r="V9" i="18"/>
  <c r="N10" i="15"/>
  <c r="O10" i="15"/>
  <c r="N11" i="15"/>
  <c r="O11" i="15"/>
  <c r="N12" i="15"/>
  <c r="O12" i="15"/>
  <c r="N13" i="15"/>
  <c r="O13" i="15"/>
  <c r="N14" i="15"/>
  <c r="O14" i="15"/>
  <c r="N15" i="15"/>
  <c r="O15" i="15"/>
  <c r="N16" i="15"/>
  <c r="O16" i="15"/>
  <c r="N17" i="15"/>
  <c r="O17" i="15"/>
  <c r="N18" i="15"/>
  <c r="O18" i="15"/>
  <c r="N19" i="15"/>
  <c r="O19" i="15"/>
  <c r="N20" i="15"/>
  <c r="O20" i="15"/>
  <c r="N21" i="15"/>
  <c r="O21" i="15"/>
  <c r="N22" i="15"/>
  <c r="O22" i="15"/>
  <c r="O9" i="15"/>
  <c r="N9" i="15"/>
  <c r="N10" i="12"/>
  <c r="O10" i="12"/>
  <c r="N11" i="12"/>
  <c r="O11" i="12"/>
  <c r="N12" i="12"/>
  <c r="O12" i="12"/>
  <c r="N13" i="12"/>
  <c r="O13" i="12"/>
  <c r="N14" i="12"/>
  <c r="O14" i="12"/>
  <c r="N15" i="12"/>
  <c r="O15" i="12"/>
  <c r="N16" i="12"/>
  <c r="O16" i="12"/>
  <c r="N17" i="12"/>
  <c r="O17" i="12"/>
  <c r="N18" i="12"/>
  <c r="O18" i="12"/>
  <c r="N19" i="12"/>
  <c r="O19" i="12"/>
  <c r="N20" i="12"/>
  <c r="O20" i="12"/>
  <c r="N21" i="12"/>
  <c r="O21" i="12"/>
  <c r="N22" i="12"/>
  <c r="O22" i="12"/>
  <c r="O9" i="12"/>
  <c r="N9" i="12"/>
  <c r="U18" i="16"/>
  <c r="S18" i="16"/>
  <c r="Q18" i="16"/>
  <c r="U17" i="16"/>
  <c r="S17" i="16"/>
  <c r="Q17" i="16"/>
  <c r="U16" i="16"/>
  <c r="S16" i="16"/>
  <c r="Q16" i="16"/>
  <c r="U15" i="16"/>
  <c r="S15" i="16"/>
  <c r="Q15" i="16"/>
  <c r="U14" i="16"/>
  <c r="S14" i="16"/>
  <c r="Q14" i="16"/>
  <c r="U13" i="16"/>
  <c r="S13" i="16"/>
  <c r="Q13" i="16"/>
  <c r="U12" i="16"/>
  <c r="S12" i="16"/>
  <c r="Q12" i="16"/>
  <c r="U11" i="16"/>
  <c r="S11" i="16"/>
  <c r="Q11" i="16"/>
  <c r="U10" i="16"/>
  <c r="S10" i="16"/>
  <c r="Q10" i="16"/>
  <c r="U9" i="16"/>
  <c r="S9" i="16"/>
  <c r="Q9" i="16"/>
  <c r="Q28" i="15"/>
  <c r="P28" i="15"/>
  <c r="Q27" i="15"/>
  <c r="P27" i="15"/>
  <c r="Q26" i="15"/>
  <c r="P26" i="15"/>
  <c r="Q25" i="15"/>
  <c r="P25" i="15"/>
  <c r="Q24" i="15"/>
  <c r="P24" i="15"/>
  <c r="U23" i="15"/>
  <c r="T23" i="15"/>
  <c r="Q23" i="15"/>
  <c r="P23" i="15"/>
  <c r="U22" i="15"/>
  <c r="T22" i="15"/>
  <c r="Q22" i="15"/>
  <c r="P22" i="15"/>
  <c r="U21" i="15"/>
  <c r="T21" i="15"/>
  <c r="Q21" i="15"/>
  <c r="P21" i="15"/>
  <c r="U20" i="15"/>
  <c r="T20" i="15"/>
  <c r="Q20" i="15"/>
  <c r="P20" i="15"/>
  <c r="U19" i="15"/>
  <c r="T19" i="15"/>
  <c r="Q19" i="15"/>
  <c r="P19" i="15"/>
  <c r="U18" i="15"/>
  <c r="T18" i="15"/>
  <c r="Q18" i="15"/>
  <c r="P18" i="15"/>
  <c r="U17" i="15"/>
  <c r="T17" i="15"/>
  <c r="Q17" i="15"/>
  <c r="P17" i="15"/>
  <c r="U16" i="15"/>
  <c r="T16" i="15"/>
  <c r="S16" i="15"/>
  <c r="R16" i="15"/>
  <c r="Q16" i="15"/>
  <c r="P16" i="15"/>
  <c r="U15" i="15"/>
  <c r="T15" i="15"/>
  <c r="S15" i="15"/>
  <c r="R15" i="15"/>
  <c r="Q15" i="15"/>
  <c r="P15" i="15"/>
  <c r="U14" i="15"/>
  <c r="T14" i="15"/>
  <c r="S14" i="15"/>
  <c r="R14" i="15"/>
  <c r="Q14" i="15"/>
  <c r="P14" i="15"/>
  <c r="U13" i="15"/>
  <c r="T13" i="15"/>
  <c r="S13" i="15"/>
  <c r="R13" i="15"/>
  <c r="Q13" i="15"/>
  <c r="P13" i="15"/>
  <c r="U12" i="15"/>
  <c r="T12" i="15"/>
  <c r="S12" i="15"/>
  <c r="R12" i="15"/>
  <c r="Q12" i="15"/>
  <c r="P12" i="15"/>
  <c r="U11" i="15"/>
  <c r="T11" i="15"/>
  <c r="S11" i="15"/>
  <c r="R11" i="15"/>
  <c r="Q11" i="15"/>
  <c r="P11" i="15"/>
  <c r="U10" i="15"/>
  <c r="T10" i="15"/>
  <c r="S10" i="15"/>
  <c r="R10" i="15"/>
  <c r="Q10" i="15"/>
  <c r="P10" i="15"/>
  <c r="U9" i="15"/>
  <c r="T9" i="15"/>
  <c r="S9" i="15"/>
  <c r="R9" i="15"/>
  <c r="Q9" i="15"/>
  <c r="P9" i="15"/>
  <c r="U16" i="14"/>
  <c r="T16" i="14"/>
  <c r="S16" i="14"/>
  <c r="R16" i="14"/>
  <c r="Q16" i="14"/>
  <c r="P16" i="14"/>
  <c r="O16" i="14"/>
  <c r="N16" i="14"/>
  <c r="U15" i="14"/>
  <c r="T15" i="14"/>
  <c r="S15" i="14"/>
  <c r="R15" i="14"/>
  <c r="Q15" i="14"/>
  <c r="P15" i="14"/>
  <c r="O15" i="14"/>
  <c r="N15" i="14"/>
  <c r="U14" i="14"/>
  <c r="T14" i="14"/>
  <c r="S14" i="14"/>
  <c r="R14" i="14"/>
  <c r="Q14" i="14"/>
  <c r="P14" i="14"/>
  <c r="O14" i="14"/>
  <c r="N14" i="14"/>
  <c r="U13" i="14"/>
  <c r="T13" i="14"/>
  <c r="S13" i="14"/>
  <c r="R13" i="14"/>
  <c r="Q13" i="14"/>
  <c r="P13" i="14"/>
  <c r="O13" i="14"/>
  <c r="N13" i="14"/>
  <c r="U12" i="14"/>
  <c r="T12" i="14"/>
  <c r="S12" i="14"/>
  <c r="R12" i="14"/>
  <c r="Q12" i="14"/>
  <c r="P12" i="14"/>
  <c r="O12" i="14"/>
  <c r="N12" i="14"/>
  <c r="U11" i="14"/>
  <c r="T11" i="14"/>
  <c r="S11" i="14"/>
  <c r="R11" i="14"/>
  <c r="Q11" i="14"/>
  <c r="P11" i="14"/>
  <c r="O11" i="14"/>
  <c r="N11" i="14"/>
  <c r="U10" i="14"/>
  <c r="T10" i="14"/>
  <c r="S10" i="14"/>
  <c r="R10" i="14"/>
  <c r="Q10" i="14"/>
  <c r="P10" i="14"/>
  <c r="O10" i="14"/>
  <c r="N10" i="14"/>
  <c r="U9" i="14"/>
  <c r="T9" i="14"/>
  <c r="S9" i="14"/>
  <c r="R9" i="14"/>
  <c r="Q9" i="14"/>
  <c r="P9" i="14"/>
  <c r="O9" i="14"/>
  <c r="N9" i="14"/>
  <c r="V13" i="14" l="1"/>
  <c r="V14" i="14"/>
  <c r="V15" i="14"/>
  <c r="V16" i="14"/>
  <c r="V12" i="14"/>
  <c r="V11" i="14"/>
  <c r="V10" i="14"/>
  <c r="V9" i="16"/>
  <c r="V9" i="15"/>
  <c r="V9" i="14"/>
  <c r="O10" i="11"/>
  <c r="O11" i="11"/>
  <c r="O12" i="11"/>
  <c r="O13" i="11"/>
  <c r="O14" i="11"/>
  <c r="O15" i="11"/>
  <c r="O16" i="11"/>
  <c r="O17" i="11"/>
  <c r="O18" i="11"/>
  <c r="O19" i="11"/>
  <c r="O20" i="11"/>
  <c r="O21" i="11"/>
  <c r="O23" i="11"/>
  <c r="O24" i="11"/>
  <c r="V24" i="11" s="1"/>
  <c r="O25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9" i="11"/>
  <c r="T66" i="10"/>
  <c r="U66" i="10"/>
  <c r="T10" i="10"/>
  <c r="U10" i="10"/>
  <c r="T11" i="10"/>
  <c r="U11" i="10"/>
  <c r="T12" i="10"/>
  <c r="U12" i="10"/>
  <c r="T13" i="10"/>
  <c r="U13" i="10"/>
  <c r="T14" i="10"/>
  <c r="U14" i="10"/>
  <c r="T15" i="10"/>
  <c r="U15" i="10"/>
  <c r="T16" i="10"/>
  <c r="U16" i="10"/>
  <c r="T17" i="10"/>
  <c r="U17" i="10"/>
  <c r="T18" i="10"/>
  <c r="U18" i="10"/>
  <c r="T19" i="10"/>
  <c r="U19" i="10"/>
  <c r="T20" i="10"/>
  <c r="U20" i="10"/>
  <c r="T21" i="10"/>
  <c r="U21" i="10"/>
  <c r="T22" i="10"/>
  <c r="U22" i="10"/>
  <c r="T23" i="10"/>
  <c r="U23" i="10"/>
  <c r="T24" i="10"/>
  <c r="U24" i="10"/>
  <c r="T25" i="10"/>
  <c r="U25" i="10"/>
  <c r="T26" i="10"/>
  <c r="U26" i="10"/>
  <c r="T27" i="10"/>
  <c r="U27" i="10"/>
  <c r="T28" i="10"/>
  <c r="U28" i="10"/>
  <c r="T29" i="10"/>
  <c r="U29" i="10"/>
  <c r="T30" i="10"/>
  <c r="U30" i="10"/>
  <c r="T31" i="10"/>
  <c r="U31" i="10"/>
  <c r="T32" i="10"/>
  <c r="U32" i="10"/>
  <c r="T33" i="10"/>
  <c r="U33" i="10"/>
  <c r="T34" i="10"/>
  <c r="U34" i="10"/>
  <c r="T35" i="10"/>
  <c r="U35" i="10"/>
  <c r="T36" i="10"/>
  <c r="U36" i="10"/>
  <c r="T37" i="10"/>
  <c r="U37" i="10"/>
  <c r="T38" i="10"/>
  <c r="U38" i="10"/>
  <c r="T39" i="10"/>
  <c r="U39" i="10"/>
  <c r="T40" i="10"/>
  <c r="U40" i="10"/>
  <c r="T41" i="10"/>
  <c r="U41" i="10"/>
  <c r="T42" i="10"/>
  <c r="U42" i="10"/>
  <c r="T43" i="10"/>
  <c r="U43" i="10"/>
  <c r="T44" i="10"/>
  <c r="U44" i="10"/>
  <c r="T45" i="10"/>
  <c r="U45" i="10"/>
  <c r="T46" i="10"/>
  <c r="U46" i="10"/>
  <c r="T47" i="10"/>
  <c r="U47" i="10"/>
  <c r="T48" i="10"/>
  <c r="U48" i="10"/>
  <c r="T49" i="10"/>
  <c r="U49" i="10"/>
  <c r="T50" i="10"/>
  <c r="U50" i="10"/>
  <c r="T51" i="10"/>
  <c r="U51" i="10"/>
  <c r="T52" i="10"/>
  <c r="U52" i="10"/>
  <c r="T53" i="10"/>
  <c r="U53" i="10"/>
  <c r="T54" i="10"/>
  <c r="U54" i="10"/>
  <c r="T55" i="10"/>
  <c r="U55" i="10"/>
  <c r="T56" i="10"/>
  <c r="U56" i="10"/>
  <c r="T57" i="10"/>
  <c r="U57" i="10"/>
  <c r="T58" i="10"/>
  <c r="U58" i="10"/>
  <c r="T59" i="10"/>
  <c r="U59" i="10"/>
  <c r="T60" i="10"/>
  <c r="U60" i="10"/>
  <c r="T61" i="10"/>
  <c r="U61" i="10"/>
  <c r="T62" i="10"/>
  <c r="U62" i="10"/>
  <c r="T63" i="10"/>
  <c r="U63" i="10"/>
  <c r="T64" i="10"/>
  <c r="U64" i="10"/>
  <c r="T65" i="10"/>
  <c r="U65" i="10"/>
  <c r="P10" i="10"/>
  <c r="Q10" i="10"/>
  <c r="P11" i="10"/>
  <c r="Q11" i="10"/>
  <c r="P12" i="10"/>
  <c r="Q12" i="10"/>
  <c r="P13" i="10"/>
  <c r="Q13" i="10"/>
  <c r="P14" i="10"/>
  <c r="Q14" i="10"/>
  <c r="P15" i="10"/>
  <c r="Q15" i="10"/>
  <c r="P16" i="10"/>
  <c r="Q16" i="10"/>
  <c r="P17" i="10"/>
  <c r="Q17" i="10"/>
  <c r="P18" i="10"/>
  <c r="Q18" i="10"/>
  <c r="P19" i="10"/>
  <c r="Q19" i="10"/>
  <c r="P20" i="10"/>
  <c r="Q20" i="10"/>
  <c r="P21" i="10"/>
  <c r="Q21" i="10"/>
  <c r="P22" i="10"/>
  <c r="Q22" i="10"/>
  <c r="P23" i="10"/>
  <c r="Q23" i="10"/>
  <c r="P24" i="10"/>
  <c r="Q24" i="10"/>
  <c r="P25" i="10"/>
  <c r="Q25" i="10"/>
  <c r="P26" i="10"/>
  <c r="Q26" i="10"/>
  <c r="P27" i="10"/>
  <c r="Q27" i="10"/>
  <c r="P28" i="10"/>
  <c r="Q28" i="10"/>
  <c r="P29" i="10"/>
  <c r="Q29" i="10"/>
  <c r="P30" i="10"/>
  <c r="Q30" i="10"/>
  <c r="P31" i="10"/>
  <c r="Q31" i="10"/>
  <c r="P32" i="10"/>
  <c r="Q32" i="10"/>
  <c r="P33" i="10"/>
  <c r="Q33" i="10"/>
  <c r="P34" i="10"/>
  <c r="Q34" i="10"/>
  <c r="P35" i="10"/>
  <c r="Q35" i="10"/>
  <c r="P36" i="10"/>
  <c r="Q36" i="10"/>
  <c r="P37" i="10"/>
  <c r="Q37" i="10"/>
  <c r="P38" i="10"/>
  <c r="Q38" i="10"/>
  <c r="P39" i="10"/>
  <c r="Q39" i="10"/>
  <c r="P40" i="10"/>
  <c r="Q40" i="10"/>
  <c r="P41" i="10"/>
  <c r="Q41" i="10"/>
  <c r="P42" i="10"/>
  <c r="Q42" i="10"/>
  <c r="P43" i="10"/>
  <c r="Q43" i="10"/>
  <c r="P44" i="10"/>
  <c r="Q44" i="10"/>
  <c r="P45" i="10"/>
  <c r="Q45" i="10"/>
  <c r="P46" i="10"/>
  <c r="Q46" i="10"/>
  <c r="P47" i="10"/>
  <c r="Q47" i="10"/>
  <c r="P48" i="10"/>
  <c r="Q48" i="10"/>
  <c r="P49" i="10"/>
  <c r="Q49" i="10"/>
  <c r="P50" i="10"/>
  <c r="Q50" i="10"/>
  <c r="P51" i="10"/>
  <c r="Q51" i="10"/>
  <c r="P52" i="10"/>
  <c r="Q52" i="10"/>
  <c r="P53" i="10"/>
  <c r="Q53" i="10"/>
  <c r="P54" i="10"/>
  <c r="Q54" i="10"/>
  <c r="P55" i="10"/>
  <c r="Q55" i="10"/>
  <c r="P56" i="10"/>
  <c r="Q56" i="10"/>
  <c r="P57" i="10"/>
  <c r="Q57" i="10"/>
  <c r="P58" i="10"/>
  <c r="Q58" i="10"/>
  <c r="P59" i="10"/>
  <c r="Q59" i="10"/>
  <c r="P60" i="10"/>
  <c r="Q60" i="10"/>
  <c r="N10" i="10"/>
  <c r="O10" i="10"/>
  <c r="N11" i="10"/>
  <c r="O11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N34" i="10"/>
  <c r="O34" i="10"/>
  <c r="N35" i="10"/>
  <c r="O35" i="10"/>
  <c r="N36" i="10"/>
  <c r="O36" i="10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N45" i="10"/>
  <c r="O45" i="10"/>
  <c r="N46" i="10"/>
  <c r="O46" i="10"/>
  <c r="N47" i="10"/>
  <c r="O47" i="10"/>
  <c r="N48" i="10"/>
  <c r="O48" i="10"/>
  <c r="N49" i="10"/>
  <c r="O49" i="10"/>
  <c r="N50" i="10"/>
  <c r="O50" i="10"/>
  <c r="N51" i="10"/>
  <c r="O51" i="10"/>
  <c r="N52" i="10"/>
  <c r="O52" i="10"/>
  <c r="N53" i="10"/>
  <c r="O53" i="10"/>
  <c r="N54" i="10"/>
  <c r="O54" i="10"/>
  <c r="N55" i="10"/>
  <c r="O55" i="10"/>
  <c r="O9" i="10"/>
  <c r="P31" i="9"/>
  <c r="Q31" i="9"/>
  <c r="P32" i="9"/>
  <c r="Q32" i="9"/>
  <c r="P33" i="9"/>
  <c r="Q33" i="9"/>
  <c r="P34" i="9"/>
  <c r="Q34" i="9"/>
  <c r="P35" i="9"/>
  <c r="Q35" i="9"/>
  <c r="P36" i="9"/>
  <c r="Q36" i="9"/>
  <c r="P37" i="9"/>
  <c r="Q37" i="9"/>
  <c r="P38" i="9"/>
  <c r="Q38" i="9"/>
  <c r="P39" i="9"/>
  <c r="Q39" i="9"/>
  <c r="P40" i="9"/>
  <c r="Q40" i="9"/>
  <c r="P41" i="9"/>
  <c r="Q41" i="9"/>
  <c r="N10" i="9"/>
  <c r="O10" i="9"/>
  <c r="N11" i="9"/>
  <c r="O11" i="9"/>
  <c r="N12" i="9"/>
  <c r="O12" i="9"/>
  <c r="N13" i="9"/>
  <c r="O13" i="9"/>
  <c r="N14" i="9"/>
  <c r="O14" i="9"/>
  <c r="N15" i="9"/>
  <c r="O15" i="9"/>
  <c r="N16" i="9"/>
  <c r="O16" i="9"/>
  <c r="N17" i="9"/>
  <c r="O17" i="9"/>
  <c r="N18" i="9"/>
  <c r="O18" i="9"/>
  <c r="N19" i="9"/>
  <c r="O19" i="9"/>
  <c r="N20" i="9"/>
  <c r="O20" i="9"/>
  <c r="N21" i="9"/>
  <c r="O21" i="9"/>
  <c r="N22" i="9"/>
  <c r="O22" i="9"/>
  <c r="N23" i="9"/>
  <c r="O23" i="9"/>
  <c r="N24" i="9"/>
  <c r="O24" i="9"/>
  <c r="N25" i="9"/>
  <c r="O25" i="9"/>
  <c r="N26" i="9"/>
  <c r="O26" i="9"/>
  <c r="N27" i="9"/>
  <c r="O27" i="9"/>
  <c r="N28" i="9"/>
  <c r="O28" i="9"/>
  <c r="N29" i="9"/>
  <c r="O29" i="9"/>
  <c r="N30" i="9"/>
  <c r="O30" i="9"/>
  <c r="N31" i="9"/>
  <c r="O31" i="9"/>
  <c r="N32" i="9"/>
  <c r="O32" i="9"/>
  <c r="N33" i="9"/>
  <c r="O33" i="9"/>
  <c r="N34" i="9"/>
  <c r="O34" i="9"/>
  <c r="N35" i="9"/>
  <c r="O35" i="9"/>
  <c r="N36" i="9"/>
  <c r="O36" i="9"/>
  <c r="N37" i="9"/>
  <c r="O37" i="9"/>
  <c r="N38" i="9"/>
  <c r="O38" i="9"/>
  <c r="N39" i="9"/>
  <c r="O39" i="9"/>
  <c r="N40" i="9"/>
  <c r="O40" i="9"/>
  <c r="N9" i="9"/>
  <c r="O9" i="9"/>
  <c r="U22" i="12"/>
  <c r="T22" i="12"/>
  <c r="S22" i="12"/>
  <c r="R22" i="12"/>
  <c r="Q22" i="12"/>
  <c r="P22" i="12"/>
  <c r="U21" i="12"/>
  <c r="T21" i="12"/>
  <c r="S21" i="12"/>
  <c r="R21" i="12"/>
  <c r="Q21" i="12"/>
  <c r="P21" i="12"/>
  <c r="U20" i="12"/>
  <c r="T20" i="12"/>
  <c r="S20" i="12"/>
  <c r="R20" i="12"/>
  <c r="Q20" i="12"/>
  <c r="P20" i="12"/>
  <c r="U19" i="12"/>
  <c r="T19" i="12"/>
  <c r="S19" i="12"/>
  <c r="R19" i="12"/>
  <c r="Q19" i="12"/>
  <c r="P19" i="12"/>
  <c r="U18" i="12"/>
  <c r="T18" i="12"/>
  <c r="S18" i="12"/>
  <c r="R18" i="12"/>
  <c r="Q18" i="12"/>
  <c r="P18" i="12"/>
  <c r="U17" i="12"/>
  <c r="T17" i="12"/>
  <c r="S17" i="12"/>
  <c r="R17" i="12"/>
  <c r="Q17" i="12"/>
  <c r="V17" i="12" s="1"/>
  <c r="P17" i="12"/>
  <c r="U16" i="12"/>
  <c r="T16" i="12"/>
  <c r="S16" i="12"/>
  <c r="R16" i="12"/>
  <c r="Q16" i="12"/>
  <c r="V16" i="12" s="1"/>
  <c r="P16" i="12"/>
  <c r="U15" i="12"/>
  <c r="T15" i="12"/>
  <c r="S15" i="12"/>
  <c r="R15" i="12"/>
  <c r="Q15" i="12"/>
  <c r="P15" i="12"/>
  <c r="U14" i="12"/>
  <c r="T14" i="12"/>
  <c r="S14" i="12"/>
  <c r="R14" i="12"/>
  <c r="Q14" i="12"/>
  <c r="P14" i="12"/>
  <c r="U13" i="12"/>
  <c r="T13" i="12"/>
  <c r="S13" i="12"/>
  <c r="R13" i="12"/>
  <c r="Q13" i="12"/>
  <c r="V13" i="12" s="1"/>
  <c r="P13" i="12"/>
  <c r="U12" i="12"/>
  <c r="T12" i="12"/>
  <c r="S12" i="12"/>
  <c r="R12" i="12"/>
  <c r="Q12" i="12"/>
  <c r="P12" i="12"/>
  <c r="U11" i="12"/>
  <c r="T11" i="12"/>
  <c r="S11" i="12"/>
  <c r="R11" i="12"/>
  <c r="Q11" i="12"/>
  <c r="P11" i="12"/>
  <c r="U10" i="12"/>
  <c r="T10" i="12"/>
  <c r="S10" i="12"/>
  <c r="R10" i="12"/>
  <c r="Q10" i="12"/>
  <c r="P10" i="12"/>
  <c r="U9" i="12"/>
  <c r="T9" i="12"/>
  <c r="S9" i="12"/>
  <c r="R9" i="12"/>
  <c r="Q9" i="12"/>
  <c r="P9" i="12"/>
  <c r="Q25" i="11"/>
  <c r="P25" i="11"/>
  <c r="U24" i="11"/>
  <c r="T24" i="11"/>
  <c r="Q24" i="11"/>
  <c r="P24" i="11"/>
  <c r="U23" i="11"/>
  <c r="T23" i="11"/>
  <c r="Q23" i="11"/>
  <c r="P23" i="11"/>
  <c r="U22" i="11"/>
  <c r="T22" i="11"/>
  <c r="Q22" i="11"/>
  <c r="P22" i="11"/>
  <c r="U21" i="11"/>
  <c r="T21" i="11"/>
  <c r="Q21" i="11"/>
  <c r="P21" i="11"/>
  <c r="U20" i="11"/>
  <c r="T20" i="11"/>
  <c r="Q20" i="11"/>
  <c r="P20" i="11"/>
  <c r="U19" i="11"/>
  <c r="T19" i="11"/>
  <c r="Q19" i="11"/>
  <c r="P19" i="11"/>
  <c r="U18" i="11"/>
  <c r="T18" i="11"/>
  <c r="Q18" i="11"/>
  <c r="P18" i="11"/>
  <c r="U17" i="11"/>
  <c r="T17" i="11"/>
  <c r="Q17" i="11"/>
  <c r="P17" i="11"/>
  <c r="U16" i="11"/>
  <c r="T16" i="11"/>
  <c r="Q16" i="11"/>
  <c r="P16" i="11"/>
  <c r="U15" i="11"/>
  <c r="T15" i="11"/>
  <c r="Q15" i="11"/>
  <c r="P15" i="11"/>
  <c r="U14" i="11"/>
  <c r="T14" i="11"/>
  <c r="Q14" i="11"/>
  <c r="P14" i="11"/>
  <c r="U13" i="11"/>
  <c r="T13" i="11"/>
  <c r="S13" i="11"/>
  <c r="R13" i="11"/>
  <c r="Q13" i="11"/>
  <c r="P13" i="11"/>
  <c r="U12" i="11"/>
  <c r="T12" i="11"/>
  <c r="S12" i="11"/>
  <c r="R12" i="11"/>
  <c r="Q12" i="11"/>
  <c r="P12" i="11"/>
  <c r="U11" i="11"/>
  <c r="T11" i="11"/>
  <c r="S11" i="11"/>
  <c r="R11" i="11"/>
  <c r="Q11" i="11"/>
  <c r="P11" i="11"/>
  <c r="U10" i="11"/>
  <c r="T10" i="11"/>
  <c r="S10" i="11"/>
  <c r="R10" i="11"/>
  <c r="Q10" i="11"/>
  <c r="P10" i="11"/>
  <c r="U9" i="11"/>
  <c r="T9" i="11"/>
  <c r="S9" i="11"/>
  <c r="R9" i="11"/>
  <c r="Q9" i="11"/>
  <c r="P9" i="11"/>
  <c r="S18" i="10"/>
  <c r="R18" i="10"/>
  <c r="S17" i="10"/>
  <c r="R17" i="10"/>
  <c r="S16" i="10"/>
  <c r="R16" i="10"/>
  <c r="S15" i="10"/>
  <c r="R15" i="10"/>
  <c r="S14" i="10"/>
  <c r="R14" i="10"/>
  <c r="S13" i="10"/>
  <c r="R13" i="10"/>
  <c r="S12" i="10"/>
  <c r="R12" i="10"/>
  <c r="S11" i="10"/>
  <c r="R11" i="10"/>
  <c r="S10" i="10"/>
  <c r="R10" i="10"/>
  <c r="U9" i="10"/>
  <c r="T9" i="10"/>
  <c r="S9" i="10"/>
  <c r="R9" i="10"/>
  <c r="Q9" i="10"/>
  <c r="P9" i="10"/>
  <c r="N9" i="10"/>
  <c r="Q30" i="9"/>
  <c r="P30" i="9"/>
  <c r="Q29" i="9"/>
  <c r="P29" i="9"/>
  <c r="Q28" i="9"/>
  <c r="P28" i="9"/>
  <c r="Q27" i="9"/>
  <c r="P27" i="9"/>
  <c r="Q26" i="9"/>
  <c r="P26" i="9"/>
  <c r="U25" i="9"/>
  <c r="T25" i="9"/>
  <c r="Q25" i="9"/>
  <c r="P25" i="9"/>
  <c r="U24" i="9"/>
  <c r="T24" i="9"/>
  <c r="Q24" i="9"/>
  <c r="P24" i="9"/>
  <c r="U23" i="9"/>
  <c r="T23" i="9"/>
  <c r="Q23" i="9"/>
  <c r="P23" i="9"/>
  <c r="U22" i="9"/>
  <c r="T22" i="9"/>
  <c r="Q22" i="9"/>
  <c r="P22" i="9"/>
  <c r="U21" i="9"/>
  <c r="T21" i="9"/>
  <c r="Q21" i="9"/>
  <c r="P21" i="9"/>
  <c r="U20" i="9"/>
  <c r="T20" i="9"/>
  <c r="S20" i="9"/>
  <c r="R20" i="9"/>
  <c r="Q20" i="9"/>
  <c r="P20" i="9"/>
  <c r="U19" i="9"/>
  <c r="T19" i="9"/>
  <c r="S19" i="9"/>
  <c r="R19" i="9"/>
  <c r="Q19" i="9"/>
  <c r="P19" i="9"/>
  <c r="U18" i="9"/>
  <c r="T18" i="9"/>
  <c r="S18" i="9"/>
  <c r="R18" i="9"/>
  <c r="Q18" i="9"/>
  <c r="P18" i="9"/>
  <c r="U17" i="9"/>
  <c r="T17" i="9"/>
  <c r="S17" i="9"/>
  <c r="R17" i="9"/>
  <c r="Q17" i="9"/>
  <c r="P17" i="9"/>
  <c r="U16" i="9"/>
  <c r="T16" i="9"/>
  <c r="S16" i="9"/>
  <c r="R16" i="9"/>
  <c r="Q16" i="9"/>
  <c r="P16" i="9"/>
  <c r="U15" i="9"/>
  <c r="T15" i="9"/>
  <c r="S15" i="9"/>
  <c r="R15" i="9"/>
  <c r="Q15" i="9"/>
  <c r="P15" i="9"/>
  <c r="U14" i="9"/>
  <c r="T14" i="9"/>
  <c r="S14" i="9"/>
  <c r="R14" i="9"/>
  <c r="Q14" i="9"/>
  <c r="P14" i="9"/>
  <c r="U13" i="9"/>
  <c r="T13" i="9"/>
  <c r="S13" i="9"/>
  <c r="R13" i="9"/>
  <c r="Q13" i="9"/>
  <c r="P13" i="9"/>
  <c r="U12" i="9"/>
  <c r="T12" i="9"/>
  <c r="S12" i="9"/>
  <c r="R12" i="9"/>
  <c r="Q12" i="9"/>
  <c r="P12" i="9"/>
  <c r="U11" i="9"/>
  <c r="T11" i="9"/>
  <c r="S11" i="9"/>
  <c r="R11" i="9"/>
  <c r="Q11" i="9"/>
  <c r="P11" i="9"/>
  <c r="U10" i="9"/>
  <c r="T10" i="9"/>
  <c r="S10" i="9"/>
  <c r="R10" i="9"/>
  <c r="Q10" i="9"/>
  <c r="P10" i="9"/>
  <c r="U9" i="9"/>
  <c r="T9" i="9"/>
  <c r="S9" i="9"/>
  <c r="R9" i="9"/>
  <c r="Q9" i="9"/>
  <c r="P9" i="9"/>
  <c r="V25" i="9" l="1"/>
  <c r="V66" i="10"/>
  <c r="V20" i="11"/>
  <c r="V16" i="11"/>
  <c r="V11" i="12"/>
  <c r="V19" i="12"/>
  <c r="V14" i="12"/>
  <c r="V22" i="12"/>
  <c r="V19" i="9"/>
  <c r="V11" i="9"/>
  <c r="V12" i="12"/>
  <c r="V20" i="12"/>
  <c r="V15" i="12"/>
  <c r="V18" i="12"/>
  <c r="V15" i="9"/>
  <c r="V10" i="12"/>
  <c r="V21" i="12"/>
  <c r="V20" i="9"/>
  <c r="V16" i="9"/>
  <c r="V12" i="9"/>
  <c r="V18" i="9"/>
  <c r="V14" i="9"/>
  <c r="V10" i="9"/>
  <c r="V9" i="10"/>
  <c r="V9" i="9"/>
  <c r="V17" i="9"/>
  <c r="V13" i="9"/>
  <c r="V9" i="12"/>
  <c r="V9" i="11"/>
  <c r="S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9" i="8"/>
  <c r="U31" i="7"/>
  <c r="U32" i="7"/>
  <c r="U33" i="7"/>
  <c r="U34" i="7"/>
  <c r="U35" i="7"/>
  <c r="U36" i="7"/>
  <c r="U37" i="7"/>
  <c r="U38" i="7"/>
  <c r="U39" i="7"/>
  <c r="U40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9" i="3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9" i="7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9" i="6"/>
  <c r="S23" i="8"/>
  <c r="R23" i="8"/>
  <c r="P23" i="8"/>
  <c r="N23" i="8"/>
  <c r="U22" i="8"/>
  <c r="T22" i="8"/>
  <c r="S22" i="8"/>
  <c r="R22" i="8"/>
  <c r="P22" i="8"/>
  <c r="N22" i="8"/>
  <c r="U21" i="8"/>
  <c r="T21" i="8"/>
  <c r="S21" i="8"/>
  <c r="R21" i="8"/>
  <c r="P21" i="8"/>
  <c r="N21" i="8"/>
  <c r="U20" i="8"/>
  <c r="T20" i="8"/>
  <c r="S20" i="8"/>
  <c r="R20" i="8"/>
  <c r="P20" i="8"/>
  <c r="N20" i="8"/>
  <c r="U19" i="8"/>
  <c r="T19" i="8"/>
  <c r="S19" i="8"/>
  <c r="R19" i="8"/>
  <c r="P19" i="8"/>
  <c r="N19" i="8"/>
  <c r="U18" i="8"/>
  <c r="T18" i="8"/>
  <c r="S18" i="8"/>
  <c r="R18" i="8"/>
  <c r="P18" i="8"/>
  <c r="N18" i="8"/>
  <c r="U17" i="8"/>
  <c r="T17" i="8"/>
  <c r="S17" i="8"/>
  <c r="R17" i="8"/>
  <c r="P17" i="8"/>
  <c r="N17" i="8"/>
  <c r="U16" i="8"/>
  <c r="T16" i="8"/>
  <c r="S16" i="8"/>
  <c r="R16" i="8"/>
  <c r="P16" i="8"/>
  <c r="N16" i="8"/>
  <c r="U15" i="8"/>
  <c r="T15" i="8"/>
  <c r="S15" i="8"/>
  <c r="R15" i="8"/>
  <c r="P15" i="8"/>
  <c r="N15" i="8"/>
  <c r="U14" i="8"/>
  <c r="T14" i="8"/>
  <c r="S14" i="8"/>
  <c r="R14" i="8"/>
  <c r="P14" i="8"/>
  <c r="N14" i="8"/>
  <c r="U13" i="8"/>
  <c r="T13" i="8"/>
  <c r="S13" i="8"/>
  <c r="R13" i="8"/>
  <c r="P13" i="8"/>
  <c r="N13" i="8"/>
  <c r="U12" i="8"/>
  <c r="T12" i="8"/>
  <c r="S12" i="8"/>
  <c r="R12" i="8"/>
  <c r="P12" i="8"/>
  <c r="N12" i="8"/>
  <c r="U11" i="8"/>
  <c r="T11" i="8"/>
  <c r="S11" i="8"/>
  <c r="R11" i="8"/>
  <c r="P11" i="8"/>
  <c r="N11" i="8"/>
  <c r="U10" i="8"/>
  <c r="T10" i="8"/>
  <c r="S10" i="8"/>
  <c r="R10" i="8"/>
  <c r="P10" i="8"/>
  <c r="N10" i="8"/>
  <c r="U9" i="8"/>
  <c r="T9" i="8"/>
  <c r="R9" i="8"/>
  <c r="P9" i="8"/>
  <c r="N9" i="8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S9" i="7"/>
  <c r="U27" i="6"/>
  <c r="T27" i="6"/>
  <c r="S27" i="6"/>
  <c r="R27" i="6"/>
  <c r="P27" i="6"/>
  <c r="N27" i="6"/>
  <c r="U26" i="6"/>
  <c r="T26" i="6"/>
  <c r="S26" i="6"/>
  <c r="R26" i="6"/>
  <c r="P26" i="6"/>
  <c r="N26" i="6"/>
  <c r="U25" i="6"/>
  <c r="T25" i="6"/>
  <c r="S25" i="6"/>
  <c r="R25" i="6"/>
  <c r="P25" i="6"/>
  <c r="N25" i="6"/>
  <c r="U24" i="6"/>
  <c r="T24" i="6"/>
  <c r="S24" i="6"/>
  <c r="R24" i="6"/>
  <c r="P24" i="6"/>
  <c r="N24" i="6"/>
  <c r="V24" i="6" s="1"/>
  <c r="W24" i="6" s="1"/>
  <c r="U23" i="6"/>
  <c r="T23" i="6"/>
  <c r="S23" i="6"/>
  <c r="R23" i="6"/>
  <c r="P23" i="6"/>
  <c r="N23" i="6"/>
  <c r="U22" i="6"/>
  <c r="T22" i="6"/>
  <c r="S22" i="6"/>
  <c r="R22" i="6"/>
  <c r="P22" i="6"/>
  <c r="N22" i="6"/>
  <c r="V22" i="6" s="1"/>
  <c r="W22" i="6" s="1"/>
  <c r="U21" i="6"/>
  <c r="T21" i="6"/>
  <c r="S21" i="6"/>
  <c r="R21" i="6"/>
  <c r="P21" i="6"/>
  <c r="N21" i="6"/>
  <c r="U20" i="6"/>
  <c r="T20" i="6"/>
  <c r="S20" i="6"/>
  <c r="R20" i="6"/>
  <c r="P20" i="6"/>
  <c r="N20" i="6"/>
  <c r="U19" i="6"/>
  <c r="T19" i="6"/>
  <c r="S19" i="6"/>
  <c r="R19" i="6"/>
  <c r="P19" i="6"/>
  <c r="N19" i="6"/>
  <c r="U18" i="6"/>
  <c r="T18" i="6"/>
  <c r="S18" i="6"/>
  <c r="R18" i="6"/>
  <c r="P18" i="6"/>
  <c r="N18" i="6"/>
  <c r="U17" i="6"/>
  <c r="T17" i="6"/>
  <c r="S17" i="6"/>
  <c r="R17" i="6"/>
  <c r="P17" i="6"/>
  <c r="N17" i="6"/>
  <c r="U16" i="6"/>
  <c r="T16" i="6"/>
  <c r="S16" i="6"/>
  <c r="R16" i="6"/>
  <c r="P16" i="6"/>
  <c r="N16" i="6"/>
  <c r="V16" i="6" s="1"/>
  <c r="W16" i="6" s="1"/>
  <c r="U15" i="6"/>
  <c r="T15" i="6"/>
  <c r="S15" i="6"/>
  <c r="R15" i="6"/>
  <c r="P15" i="6"/>
  <c r="N15" i="6"/>
  <c r="U14" i="6"/>
  <c r="T14" i="6"/>
  <c r="S14" i="6"/>
  <c r="R14" i="6"/>
  <c r="P14" i="6"/>
  <c r="N14" i="6"/>
  <c r="V14" i="6" s="1"/>
  <c r="W14" i="6" s="1"/>
  <c r="U13" i="6"/>
  <c r="T13" i="6"/>
  <c r="S13" i="6"/>
  <c r="R13" i="6"/>
  <c r="P13" i="6"/>
  <c r="N13" i="6"/>
  <c r="U12" i="6"/>
  <c r="T12" i="6"/>
  <c r="S12" i="6"/>
  <c r="R12" i="6"/>
  <c r="P12" i="6"/>
  <c r="N12" i="6"/>
  <c r="U11" i="6"/>
  <c r="T11" i="6"/>
  <c r="S11" i="6"/>
  <c r="R11" i="6"/>
  <c r="P11" i="6"/>
  <c r="N11" i="6"/>
  <c r="U10" i="6"/>
  <c r="T10" i="6"/>
  <c r="S10" i="6"/>
  <c r="R10" i="6"/>
  <c r="P10" i="6"/>
  <c r="N10" i="6"/>
  <c r="U9" i="6"/>
  <c r="T9" i="6"/>
  <c r="S9" i="6"/>
  <c r="R9" i="6"/>
  <c r="P9" i="6"/>
  <c r="N9" i="6"/>
  <c r="V11" i="6" l="1"/>
  <c r="W11" i="6" s="1"/>
  <c r="V15" i="6"/>
  <c r="W15" i="6" s="1"/>
  <c r="V19" i="6"/>
  <c r="W19" i="6" s="1"/>
  <c r="V23" i="6"/>
  <c r="W23" i="6" s="1"/>
  <c r="V27" i="6"/>
  <c r="W27" i="6" s="1"/>
  <c r="V36" i="7"/>
  <c r="V40" i="7"/>
  <c r="V12" i="6"/>
  <c r="W12" i="6" s="1"/>
  <c r="V20" i="6"/>
  <c r="W20" i="6" s="1"/>
  <c r="V20" i="8"/>
  <c r="V19" i="8"/>
  <c r="V17" i="8"/>
  <c r="V10" i="6"/>
  <c r="W10" i="6" s="1"/>
  <c r="V18" i="6"/>
  <c r="W18" i="6" s="1"/>
  <c r="V26" i="6"/>
  <c r="W26" i="6" s="1"/>
  <c r="V9" i="6"/>
  <c r="W9" i="6" s="1"/>
  <c r="V13" i="6"/>
  <c r="W13" i="6" s="1"/>
  <c r="V17" i="6"/>
  <c r="W17" i="6" s="1"/>
  <c r="V21" i="6"/>
  <c r="W21" i="6" s="1"/>
  <c r="V25" i="6"/>
  <c r="W25" i="6" s="1"/>
  <c r="V18" i="8"/>
  <c r="V22" i="8"/>
  <c r="V21" i="8"/>
  <c r="V13" i="8"/>
  <c r="V12" i="8"/>
  <c r="V10" i="8"/>
  <c r="V9" i="8"/>
  <c r="V16" i="8"/>
  <c r="V15" i="8"/>
  <c r="V11" i="8"/>
  <c r="V14" i="8"/>
  <c r="V9" i="7"/>
  <c r="V31" i="7"/>
  <c r="Q10" i="5"/>
  <c r="Q11" i="5"/>
  <c r="Q12" i="5"/>
  <c r="Q13" i="5"/>
  <c r="Q9" i="5"/>
  <c r="P13" i="5"/>
  <c r="P12" i="5"/>
  <c r="U11" i="5"/>
  <c r="T11" i="5"/>
  <c r="P11" i="5"/>
  <c r="U10" i="5"/>
  <c r="T10" i="5"/>
  <c r="P10" i="5"/>
  <c r="U9" i="5"/>
  <c r="T9" i="5"/>
  <c r="P9" i="5"/>
  <c r="U26" i="4"/>
  <c r="T26" i="4"/>
  <c r="Q26" i="4"/>
  <c r="P26" i="4"/>
  <c r="O26" i="4"/>
  <c r="N26" i="4"/>
  <c r="U25" i="4"/>
  <c r="T25" i="4"/>
  <c r="Q25" i="4"/>
  <c r="P25" i="4"/>
  <c r="O25" i="4"/>
  <c r="N25" i="4"/>
  <c r="U24" i="4"/>
  <c r="T24" i="4"/>
  <c r="Q24" i="4"/>
  <c r="P24" i="4"/>
  <c r="O24" i="4"/>
  <c r="N24" i="4"/>
  <c r="U23" i="4"/>
  <c r="T23" i="4"/>
  <c r="Q23" i="4"/>
  <c r="P23" i="4"/>
  <c r="O23" i="4"/>
  <c r="N23" i="4"/>
  <c r="U22" i="4"/>
  <c r="T22" i="4"/>
  <c r="S22" i="4"/>
  <c r="R22" i="4"/>
  <c r="Q22" i="4"/>
  <c r="P22" i="4"/>
  <c r="O22" i="4"/>
  <c r="N22" i="4"/>
  <c r="U21" i="4"/>
  <c r="T21" i="4"/>
  <c r="S21" i="4"/>
  <c r="R21" i="4"/>
  <c r="Q21" i="4"/>
  <c r="P21" i="4"/>
  <c r="O21" i="4"/>
  <c r="N21" i="4"/>
  <c r="U20" i="4"/>
  <c r="T20" i="4"/>
  <c r="S20" i="4"/>
  <c r="R20" i="4"/>
  <c r="Q20" i="4"/>
  <c r="P20" i="4"/>
  <c r="O20" i="4"/>
  <c r="N20" i="4"/>
  <c r="U19" i="4"/>
  <c r="T19" i="4"/>
  <c r="S19" i="4"/>
  <c r="R19" i="4"/>
  <c r="Q19" i="4"/>
  <c r="P19" i="4"/>
  <c r="O19" i="4"/>
  <c r="N19" i="4"/>
  <c r="U18" i="4"/>
  <c r="T18" i="4"/>
  <c r="S18" i="4"/>
  <c r="R18" i="4"/>
  <c r="Q18" i="4"/>
  <c r="P18" i="4"/>
  <c r="O18" i="4"/>
  <c r="N18" i="4"/>
  <c r="U17" i="4"/>
  <c r="T17" i="4"/>
  <c r="S17" i="4"/>
  <c r="R17" i="4"/>
  <c r="Q17" i="4"/>
  <c r="P17" i="4"/>
  <c r="O17" i="4"/>
  <c r="N17" i="4"/>
  <c r="U16" i="4"/>
  <c r="T16" i="4"/>
  <c r="S16" i="4"/>
  <c r="R16" i="4"/>
  <c r="Q16" i="4"/>
  <c r="P16" i="4"/>
  <c r="O16" i="4"/>
  <c r="N16" i="4"/>
  <c r="U15" i="4"/>
  <c r="T15" i="4"/>
  <c r="S15" i="4"/>
  <c r="R15" i="4"/>
  <c r="Q15" i="4"/>
  <c r="P15" i="4"/>
  <c r="O15" i="4"/>
  <c r="N15" i="4"/>
  <c r="U14" i="4"/>
  <c r="T14" i="4"/>
  <c r="S14" i="4"/>
  <c r="R14" i="4"/>
  <c r="Q14" i="4"/>
  <c r="P14" i="4"/>
  <c r="O14" i="4"/>
  <c r="N14" i="4"/>
  <c r="U13" i="4"/>
  <c r="T13" i="4"/>
  <c r="S13" i="4"/>
  <c r="R13" i="4"/>
  <c r="Q13" i="4"/>
  <c r="P13" i="4"/>
  <c r="O13" i="4"/>
  <c r="N13" i="4"/>
  <c r="U12" i="4"/>
  <c r="T12" i="4"/>
  <c r="S12" i="4"/>
  <c r="R12" i="4"/>
  <c r="Q12" i="4"/>
  <c r="P12" i="4"/>
  <c r="O12" i="4"/>
  <c r="N12" i="4"/>
  <c r="U11" i="4"/>
  <c r="T11" i="4"/>
  <c r="S11" i="4"/>
  <c r="R11" i="4"/>
  <c r="Q11" i="4"/>
  <c r="P11" i="4"/>
  <c r="O11" i="4"/>
  <c r="N11" i="4"/>
  <c r="U10" i="4"/>
  <c r="T10" i="4"/>
  <c r="S10" i="4"/>
  <c r="R10" i="4"/>
  <c r="Q10" i="4"/>
  <c r="P10" i="4"/>
  <c r="O10" i="4"/>
  <c r="N10" i="4"/>
  <c r="U9" i="4"/>
  <c r="T9" i="4"/>
  <c r="S9" i="4"/>
  <c r="R9" i="4"/>
  <c r="Q9" i="4"/>
  <c r="P9" i="4"/>
  <c r="O9" i="4"/>
  <c r="N9" i="4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U9" i="3"/>
  <c r="T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X29" i="3" l="1"/>
  <c r="X25" i="3"/>
</calcChain>
</file>

<file path=xl/sharedStrings.xml><?xml version="1.0" encoding="utf-8"?>
<sst xmlns="http://schemas.openxmlformats.org/spreadsheetml/2006/main" count="2033" uniqueCount="112">
  <si>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</si>
  <si>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</si>
  <si>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</si>
  <si>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</si>
  <si>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</si>
  <si>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</si>
  <si>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</si>
  <si>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</si>
  <si>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</si>
  <si>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</si>
  <si>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</si>
  <si>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</si>
  <si>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</si>
  <si>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</si>
  <si>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ZT</t>
    <phoneticPr fontId="1" type="noConversion"/>
  </si>
  <si>
    <t>DATA 추출</t>
    <phoneticPr fontId="1" type="noConversion"/>
  </si>
  <si>
    <t>[S/cm]</t>
    <phoneticPr fontId="1" type="noConversion"/>
  </si>
  <si>
    <t>[K]</t>
    <phoneticPr fontId="1" type="noConversion"/>
  </si>
  <si>
    <t>[Ohm m]</t>
    <phoneticPr fontId="1" type="noConversion"/>
  </si>
  <si>
    <t>DATA in SI unit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</si>
  <si>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</si>
  <si>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[℃]</t>
    <phoneticPr fontId="1" type="noConversion"/>
  </si>
  <si>
    <t>[mOhm cm]</t>
    <phoneticPr fontId="1" type="noConversion"/>
  </si>
  <si>
    <t>[S/m]</t>
    <phoneticPr fontId="1" type="noConversion"/>
  </si>
  <si>
    <t>lg[K]</t>
    <phoneticPr fontId="1" type="noConversion"/>
  </si>
  <si>
    <t>lg[S/m]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</si>
  <si>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Ohm m]</t>
    </r>
    <phoneticPr fontId="1" type="noConversion"/>
  </si>
  <si>
    <t>[mOhm cm]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</si>
  <si>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</si>
  <si>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r>
      <t>[10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4 </t>
    </r>
    <r>
      <rPr>
        <sz val="11"/>
        <color theme="1"/>
        <rFont val="맑은 고딕"/>
        <family val="2"/>
        <charset val="129"/>
        <scheme val="minor"/>
      </rPr>
      <t>S/m]</t>
    </r>
    <phoneticPr fontId="1" type="noConversion"/>
  </si>
  <si>
    <r>
      <t>[10</t>
    </r>
    <r>
      <rPr>
        <vertAlign val="superscript"/>
        <sz val="11"/>
        <color theme="1"/>
        <rFont val="맑은 고딕"/>
        <family val="3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>S/cm]</t>
    </r>
    <phoneticPr fontId="1" type="noConversion"/>
  </si>
  <si>
    <t>[℃]</t>
    <phoneticPr fontId="1" type="noConversion"/>
  </si>
  <si>
    <r>
      <t>[10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5 </t>
    </r>
    <r>
      <rPr>
        <sz val="11"/>
        <color theme="1"/>
        <rFont val="맑은 고딕"/>
        <family val="2"/>
        <charset val="129"/>
        <scheme val="minor"/>
      </rPr>
      <t>S/cm]</t>
    </r>
    <phoneticPr fontId="1" type="noConversion"/>
  </si>
  <si>
    <t>[Ohm cm]</t>
    <phoneticPr fontId="1" type="noConversion"/>
  </si>
  <si>
    <t>seeb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</si>
  <si>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</si>
  <si>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</si>
  <si>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</si>
  <si>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</si>
  <si>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[V/K]</t>
    <phoneticPr fontId="1" type="noConversion"/>
  </si>
  <si>
    <t>[Ohm cm]</t>
    <phoneticPr fontId="1" type="noConversion"/>
  </si>
  <si>
    <t>[℃]</t>
    <phoneticPr fontId="1" type="noConversion"/>
  </si>
  <si>
    <t>[W/m K]</t>
    <phoneticPr fontId="1" type="noConversion"/>
  </si>
  <si>
    <t>[S/m]</t>
    <phoneticPr fontId="1" type="noConversion"/>
  </si>
  <si>
    <t>[S/m]</t>
    <phoneticPr fontId="1" type="noConversion"/>
  </si>
  <si>
    <t>[S/m]</t>
    <phoneticPr fontId="1" type="noConversion"/>
  </si>
  <si>
    <t>[℃]</t>
    <phoneticPr fontId="1" type="noConversion"/>
  </si>
  <si>
    <t>[10^(4) S/m]</t>
    <phoneticPr fontId="1" type="noConversion"/>
  </si>
  <si>
    <t>[10^(-7)V^2/K^2]</t>
    <phoneticPr fontId="1" type="noConversion"/>
  </si>
  <si>
    <r>
      <t>[10^(4)</t>
    </r>
    <r>
      <rPr>
        <sz val="11"/>
        <color theme="1"/>
        <rFont val="맑은 고딕"/>
        <family val="2"/>
        <charset val="129"/>
        <scheme val="minor"/>
      </rPr>
      <t>S/m]</t>
    </r>
    <phoneticPr fontId="1" type="noConversion"/>
  </si>
  <si>
    <t>[10^(3) S/m]</t>
    <phoneticPr fontId="1" type="noConversion"/>
  </si>
  <si>
    <t>[S/m]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</si>
  <si>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</si>
  <si>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[S/m]</t>
    <phoneticPr fontId="1" type="noConversion"/>
  </si>
  <si>
    <t>DATA in SI unit (Na-doped SnSe)</t>
    <phoneticPr fontId="1" type="noConversion"/>
  </si>
  <si>
    <t>[W/m/K]</t>
    <phoneticPr fontId="1" type="noConversion"/>
  </si>
  <si>
    <t>[W/m/K]</t>
    <phoneticPr fontId="1" type="noConversion"/>
  </si>
  <si>
    <t>done</t>
    <phoneticPr fontId="1" type="noConversion"/>
  </si>
  <si>
    <t>BR</t>
    <phoneticPr fontId="1" type="noConversion"/>
  </si>
  <si>
    <t>re-digitize</t>
    <phoneticPr fontId="1" type="noConversion"/>
  </si>
  <si>
    <t>1_ZT.json</t>
    <phoneticPr fontId="1" type="noConversion"/>
  </si>
  <si>
    <t>1_kappa.json</t>
    <phoneticPr fontId="1" type="noConversion"/>
  </si>
  <si>
    <t>Figure 4</t>
    <phoneticPr fontId="1" type="noConversion"/>
  </si>
  <si>
    <t>손지희</t>
    <phoneticPr fontId="1" type="noConversion"/>
  </si>
  <si>
    <t>299.57540413341536,</t>
  </si>
  <si>
    <t>321.15689584612244,</t>
  </si>
  <si>
    <t>345.1363310824638,</t>
  </si>
  <si>
    <t>370.71439533456123,</t>
  </si>
  <si>
    <t>395.09348782484153,</t>
  </si>
  <si>
    <t>418.67326580724387,</t>
  </si>
  <si>
    <t>445.05064456721925,</t>
  </si>
  <si>
    <t>471.42802332719475,</t>
  </si>
  <si>
    <t>495.0078013095971,</t>
  </si>
  <si>
    <t>520.5858655616945,</t>
  </si>
  <si>
    <t>544.5653007980359,</t>
  </si>
  <si>
    <t>570.5430223040722,</t>
  </si>
  <si>
    <t>594.1228002864744,</t>
  </si>
  <si>
    <t>620.100521792511,</t>
  </si>
  <si>
    <t>643.2806425209743,</t>
  </si>
  <si>
    <t>668.4590495191327,</t>
  </si>
  <si>
    <t>692.438484755474,</t>
  </si>
  <si>
    <t>717.2172344996933,</t>
  </si>
  <si>
    <t>740.7970124820956,</t>
  </si>
  <si>
    <t>765.575762226315,</t>
  </si>
  <si>
    <t>813.9342899529366,</t>
  </si>
  <si>
    <t>863.0921321874365,</t>
  </si>
  <si>
    <t>298.03358944720196,</t>
  </si>
  <si>
    <t>319.67566464948663,</t>
  </si>
  <si>
    <t>344.0749303052968,</t>
  </si>
  <si>
    <t>369.63146800843134,</t>
  </si>
  <si>
    <t>394.4135445706127,</t>
  </si>
  <si>
    <t>420.3542530767662,</t>
  </si>
  <si>
    <t>444.34045012579054,</t>
  </si>
  <si>
    <t>470.2729992520569,</t>
  </si>
  <si>
    <t>494.64302712993816,</t>
  </si>
  <si>
    <t>520.178826409193,</t>
  </si>
  <si>
    <t>544.9333650642552,</t>
  </si>
  <si>
    <t>570.4657646018904,</t>
  </si>
  <si>
    <t>593.6445230162508,</t>
  </si>
  <si>
    <t>619.5672128918204,</t>
  </si>
  <si>
    <t>643.1338818249815,</t>
  </si>
  <si>
    <t>668.269191541443,</t>
  </si>
  <si>
    <t>692.2278506833482,</t>
  </si>
  <si>
    <t>716.968110423608,</t>
  </si>
  <si>
    <t>740.9260896171893,</t>
  </si>
  <si>
    <t>765.272999252057,</t>
  </si>
  <si>
    <t>813.9688583667644,</t>
  </si>
  <si>
    <t>863.0570476643777,</t>
  </si>
  <si>
    <t>PF from ZT</t>
    <phoneticPr fontId="1" type="noConversion"/>
  </si>
  <si>
    <t>PF from TEP</t>
    <phoneticPr fontId="1" type="noConversion"/>
  </si>
  <si>
    <t>old</t>
    <phoneticPr fontId="1" type="noConversion"/>
  </si>
  <si>
    <t>new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</si>
</sst>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0_ "/>
    <numFmt numFmtId="178" formatCode="0.0%"/>
    <numFmt numFmtId="179" formatCode="0.000"/>
    <numFmt numFmtId="180" formatCode="0.000_ "/>
    <numFmt numFmtId="181" formatCode="0.0000_ 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vertAlign val="superscript"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8" fillId="0" borderId="0"/>
    <xf numFmtId="9" fontId="10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176" fontId="0" fillId="2" borderId="4" xfId="0" applyNumberFormat="1" applyFill="1" applyBorder="1">
      <alignment vertical="center"/>
    </xf>
    <xf numFmtId="176" fontId="0" fillId="2" borderId="7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3" xfId="0" applyNumberFormat="1" applyFill="1" applyBorder="1">
      <alignment vertical="center"/>
    </xf>
    <xf numFmtId="176" fontId="0" fillId="2" borderId="6" xfId="0" applyNumberFormat="1" applyFill="1" applyBorder="1">
      <alignment vertical="center"/>
    </xf>
    <xf numFmtId="0" fontId="5" fillId="2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0" fontId="0" fillId="2" borderId="10" xfId="0" applyFill="1" applyBorder="1">
      <alignment vertical="center"/>
    </xf>
    <xf numFmtId="0" fontId="0" fillId="0" borderId="9" xfId="0" applyBorder="1">
      <alignment vertical="center"/>
    </xf>
    <xf numFmtId="0" fontId="2" fillId="0" borderId="0" xfId="0" applyFont="1">
      <alignment vertical="center"/>
    </xf>
    <xf numFmtId="0" fontId="0" fillId="2" borderId="9" xfId="0" applyFill="1" applyBorder="1">
      <alignment vertical="center"/>
    </xf>
    <xf numFmtId="0" fontId="0" fillId="0" borderId="11" xfId="0" applyBorder="1">
      <alignment vertical="center"/>
    </xf>
    <xf numFmtId="176" fontId="0" fillId="0" borderId="0" xfId="0" quotePrefix="1" applyNumberFormat="1">
      <alignment vertical="center"/>
    </xf>
    <xf numFmtId="0" fontId="7" fillId="4" borderId="7" xfId="0" applyFont="1" applyFill="1" applyBorder="1">
      <alignment vertical="center"/>
    </xf>
    <xf numFmtId="2" fontId="0" fillId="0" borderId="0" xfId="0" applyNumberFormat="1">
      <alignment vertical="center"/>
    </xf>
    <xf numFmtId="0" fontId="9" fillId="0" borderId="1" xfId="1" applyFont="1" applyBorder="1"/>
    <xf numFmtId="0" fontId="9" fillId="0" borderId="0" xfId="1" applyFont="1"/>
    <xf numFmtId="0" fontId="9" fillId="0" borderId="1" xfId="1" applyFont="1" applyBorder="1" applyAlignment="1">
      <alignment vertical="center"/>
    </xf>
    <xf numFmtId="0" fontId="11" fillId="2" borderId="2" xfId="0" applyFont="1" applyFill="1" applyBorder="1">
      <alignment vertical="center"/>
    </xf>
    <xf numFmtId="0" fontId="11" fillId="0" borderId="2" xfId="0" applyFont="1" applyBorder="1">
      <alignment vertical="center"/>
    </xf>
    <xf numFmtId="0" fontId="11" fillId="2" borderId="1" xfId="0" applyFont="1" applyFill="1" applyBorder="1">
      <alignment vertical="center"/>
    </xf>
    <xf numFmtId="0" fontId="11" fillId="0" borderId="1" xfId="0" applyFont="1" applyBorder="1">
      <alignment vertical="center"/>
    </xf>
    <xf numFmtId="14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10" fontId="0" fillId="0" borderId="0" xfId="2" applyNumberFormat="1" applyFont="1">
      <alignment vertical="center"/>
    </xf>
    <xf numFmtId="0" fontId="0" fillId="5" borderId="2" xfId="0" applyFill="1" applyBorder="1">
      <alignment vertical="center"/>
    </xf>
    <xf numFmtId="0" fontId="0" fillId="5" borderId="1" xfId="0" applyFill="1" applyBorder="1">
      <alignment vertical="center"/>
    </xf>
    <xf numFmtId="0" fontId="2" fillId="5" borderId="2" xfId="0" applyFont="1" applyFill="1" applyBorder="1">
      <alignment vertical="center"/>
    </xf>
    <xf numFmtId="0" fontId="2" fillId="5" borderId="1" xfId="0" applyFont="1" applyFill="1" applyBorder="1">
      <alignment vertical="center"/>
    </xf>
    <xf numFmtId="179" fontId="12" fillId="5" borderId="2" xfId="0" applyNumberFormat="1" applyFont="1" applyFill="1" applyBorder="1">
      <alignment vertical="center"/>
    </xf>
    <xf numFmtId="179" fontId="13" fillId="5" borderId="2" xfId="0" applyNumberFormat="1" applyFont="1" applyFill="1" applyBorder="1">
      <alignment vertical="center"/>
    </xf>
    <xf numFmtId="179" fontId="14" fillId="5" borderId="2" xfId="0" applyNumberFormat="1" applyFont="1" applyFill="1" applyBorder="1">
      <alignment vertical="center"/>
    </xf>
    <xf numFmtId="179" fontId="12" fillId="5" borderId="1" xfId="0" applyNumberFormat="1" applyFont="1" applyFill="1" applyBorder="1">
      <alignment vertical="center"/>
    </xf>
    <xf numFmtId="179" fontId="13" fillId="5" borderId="1" xfId="0" applyNumberFormat="1" applyFont="1" applyFill="1" applyBorder="1">
      <alignment vertical="center"/>
    </xf>
    <xf numFmtId="179" fontId="14" fillId="5" borderId="1" xfId="0" applyNumberFormat="1" applyFont="1" applyFill="1" applyBorder="1">
      <alignment vertical="center"/>
    </xf>
    <xf numFmtId="2" fontId="12" fillId="5" borderId="2" xfId="0" applyNumberFormat="1" applyFont="1" applyFill="1" applyBorder="1">
      <alignment vertical="center"/>
    </xf>
    <xf numFmtId="2" fontId="13" fillId="5" borderId="2" xfId="0" applyNumberFormat="1" applyFont="1" applyFill="1" applyBorder="1">
      <alignment vertical="center"/>
    </xf>
    <xf numFmtId="2" fontId="13" fillId="2" borderId="2" xfId="0" applyNumberFormat="1" applyFont="1" applyFill="1" applyBorder="1">
      <alignment vertical="center"/>
    </xf>
    <xf numFmtId="2" fontId="13" fillId="0" borderId="2" xfId="0" applyNumberFormat="1" applyFont="1" applyBorder="1">
      <alignment vertical="center"/>
    </xf>
    <xf numFmtId="2" fontId="13" fillId="2" borderId="1" xfId="0" applyNumberFormat="1" applyFont="1" applyFill="1" applyBorder="1">
      <alignment vertical="center"/>
    </xf>
    <xf numFmtId="2" fontId="13" fillId="0" borderId="1" xfId="0" applyNumberFormat="1" applyFont="1" applyBorder="1">
      <alignment vertical="center"/>
    </xf>
    <xf numFmtId="2" fontId="12" fillId="5" borderId="1" xfId="0" applyNumberFormat="1" applyFont="1" applyFill="1" applyBorder="1">
      <alignment vertical="center"/>
    </xf>
    <xf numFmtId="2" fontId="13" fillId="5" borderId="1" xfId="0" applyNumberFormat="1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7" fillId="5" borderId="2" xfId="0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0" fillId="5" borderId="4" xfId="0" applyFill="1" applyBorder="1">
      <alignment vertical="center"/>
    </xf>
    <xf numFmtId="180" fontId="0" fillId="0" borderId="0" xfId="0" applyNumberFormat="1">
      <alignment vertical="center"/>
    </xf>
    <xf numFmtId="180" fontId="0" fillId="0" borderId="5" xfId="0" applyNumberFormat="1" applyBorder="1">
      <alignment vertical="center"/>
    </xf>
    <xf numFmtId="180" fontId="0" fillId="0" borderId="8" xfId="0" applyNumberFormat="1" applyBorder="1">
      <alignment vertical="center"/>
    </xf>
    <xf numFmtId="180" fontId="0" fillId="0" borderId="2" xfId="0" applyNumberFormat="1" applyBorder="1">
      <alignment vertical="center"/>
    </xf>
    <xf numFmtId="181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6" fontId="15" fillId="0" borderId="0" xfId="0" applyNumberFormat="1" applyFont="1">
      <alignment vertical="center"/>
    </xf>
    <xf numFmtId="0" fontId="15" fillId="0" borderId="0" xfId="0" applyFont="1">
      <alignment vertical="center"/>
    </xf>
    <xf numFmtId="0" fontId="2" fillId="2" borderId="2" xfId="0" applyFont="1" applyFill="1" applyBorder="1">
      <alignment vertical="center"/>
    </xf>
    <xf numFmtId="14" fontId="2" fillId="0" borderId="0" xfId="0" applyNumberFormat="1" applyFont="1">
      <alignment vertical="center"/>
    </xf>
    <xf numFmtId="10" fontId="0" fillId="0" borderId="0" xfId="2" applyNumberFormat="1" applyFont="1" applyFill="1" applyBorder="1">
      <alignment vertical="center"/>
    </xf>
    <xf numFmtId="14" fontId="16" fillId="0" borderId="0" xfId="0" applyNumberFormat="1" applyFont="1">
      <alignment vertical="center"/>
    </xf>
    <xf numFmtId="0" fontId="0" fillId="5" borderId="0" xfId="0" applyFill="1">
      <alignment vertical="center"/>
    </xf>
  </cellXfs>
  <cellStyles count="3">
    <cellStyle name="백분율" xfId="2" builtinId="5"/>
    <cellStyle name="표준" xfId="0" builtinId="0"/>
    <cellStyle name="표준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'#00027'!$O$7:$O$8</c:f>
              <c:strCache>
                <c:ptCount val="2"/>
                <c:pt idx="0">
                  <c:v>cond</c:v>
                </c:pt>
                <c:pt idx="1">
                  <c:v>[S/m]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'#00027'!$N$9:$N$23</c:f>
              <c:numCache>
                <c:formatCode>General</c:formatCode>
                <c:ptCount val="15"/>
                <c:pt idx="0">
                  <c:v>300</c:v>
                </c:pt>
                <c:pt idx="1">
                  <c:v>322.78500000000003</c:v>
                </c:pt>
                <c:pt idx="2">
                  <c:v>373.41800000000001</c:v>
                </c:pt>
                <c:pt idx="3">
                  <c:v>421.51900000000001</c:v>
                </c:pt>
                <c:pt idx="4">
                  <c:v>472.15199999999999</c:v>
                </c:pt>
                <c:pt idx="5">
                  <c:v>520.25300000000004</c:v>
                </c:pt>
                <c:pt idx="6">
                  <c:v>573.41800000000001</c:v>
                </c:pt>
                <c:pt idx="7">
                  <c:v>621.51900000000001</c:v>
                </c:pt>
                <c:pt idx="8">
                  <c:v>669.62</c:v>
                </c:pt>
                <c:pt idx="9">
                  <c:v>720.25300000000004</c:v>
                </c:pt>
                <c:pt idx="10">
                  <c:v>770.88599999999997</c:v>
                </c:pt>
                <c:pt idx="11">
                  <c:v>821.51900000000001</c:v>
                </c:pt>
                <c:pt idx="12">
                  <c:v>867.08900000000006</c:v>
                </c:pt>
                <c:pt idx="13">
                  <c:v>922.78499999999997</c:v>
                </c:pt>
                <c:pt idx="14">
                  <c:v>970.88599999999997</c:v>
                </c:pt>
              </c:numCache>
            </c:numRef>
          </c:xVal>
          <c:yVal>
            <c:numRef>
              <c:f>'#00027'!$O$9:$O$23</c:f>
              <c:numCache>
                <c:formatCode>0_ </c:formatCode>
                <c:ptCount val="15"/>
                <c:pt idx="0">
                  <c:v>1072.27</c:v>
                </c:pt>
                <c:pt idx="1">
                  <c:v>1035.5</c:v>
                </c:pt>
                <c:pt idx="2">
                  <c:v>900.62800000000004</c:v>
                </c:pt>
                <c:pt idx="3">
                  <c:v>681.29200000000003</c:v>
                </c:pt>
                <c:pt idx="4">
                  <c:v>613.59100000000001</c:v>
                </c:pt>
                <c:pt idx="5">
                  <c:v>533.67000000000007</c:v>
                </c:pt>
                <c:pt idx="6">
                  <c:v>552.61699999999996</c:v>
                </c:pt>
                <c:pt idx="7">
                  <c:v>657.93299999999999</c:v>
                </c:pt>
                <c:pt idx="8">
                  <c:v>1000</c:v>
                </c:pt>
                <c:pt idx="9">
                  <c:v>1687.6100000000001</c:v>
                </c:pt>
                <c:pt idx="10">
                  <c:v>3390.81</c:v>
                </c:pt>
                <c:pt idx="11">
                  <c:v>8399.2900000000009</c:v>
                </c:pt>
                <c:pt idx="12">
                  <c:v>8399.2900000000009</c:v>
                </c:pt>
                <c:pt idx="13">
                  <c:v>8697.49</c:v>
                </c:pt>
                <c:pt idx="14">
                  <c:v>7305.27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7-45AB-A403-954979F08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94608"/>
        <c:axId val="1932995856"/>
      </c:scatterChart>
      <c:valAx>
        <c:axId val="19329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2995856"/>
        <c:crosses val="autoZero"/>
        <c:crossBetween val="midCat"/>
      </c:valAx>
      <c:valAx>
        <c:axId val="19329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299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'#00027'!$Q$7:$Q$8</c:f>
              <c:strCache>
                <c:ptCount val="2"/>
                <c:pt idx="0">
                  <c:v>seeb</c:v>
                </c:pt>
                <c:pt idx="1">
                  <c:v>[V/K]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'#00027'!$P$9:$P$23</c:f>
              <c:numCache>
                <c:formatCode>General</c:formatCode>
                <c:ptCount val="15"/>
                <c:pt idx="0">
                  <c:v>295.72699999999998</c:v>
                </c:pt>
                <c:pt idx="1">
                  <c:v>318.48</c:v>
                </c:pt>
                <c:pt idx="2">
                  <c:v>369.05799999999999</c:v>
                </c:pt>
                <c:pt idx="3">
                  <c:v>419.637</c:v>
                </c:pt>
                <c:pt idx="4">
                  <c:v>467.64100000000002</c:v>
                </c:pt>
                <c:pt idx="5">
                  <c:v>515.66700000000003</c:v>
                </c:pt>
                <c:pt idx="6">
                  <c:v>568.82000000000005</c:v>
                </c:pt>
                <c:pt idx="7">
                  <c:v>614.399</c:v>
                </c:pt>
                <c:pt idx="8">
                  <c:v>667.702</c:v>
                </c:pt>
                <c:pt idx="9">
                  <c:v>716.01599999999996</c:v>
                </c:pt>
                <c:pt idx="10">
                  <c:v>767.01099999999997</c:v>
                </c:pt>
                <c:pt idx="11">
                  <c:v>818.16600000000005</c:v>
                </c:pt>
                <c:pt idx="12">
                  <c:v>868.80899999999997</c:v>
                </c:pt>
                <c:pt idx="13">
                  <c:v>916.93100000000004</c:v>
                </c:pt>
                <c:pt idx="14">
                  <c:v>970.09400000000005</c:v>
                </c:pt>
              </c:numCache>
            </c:numRef>
          </c:xVal>
          <c:yVal>
            <c:numRef>
              <c:f>'#00027'!$Q$9:$Q$23</c:f>
              <c:numCache>
                <c:formatCode>0.00E+00</c:formatCode>
                <c:ptCount val="15"/>
                <c:pt idx="0">
                  <c:v>5.1169299999999991E-4</c:v>
                </c:pt>
                <c:pt idx="1">
                  <c:v>5.1753499999999996E-4</c:v>
                </c:pt>
                <c:pt idx="2">
                  <c:v>5.2731299999999996E-4</c:v>
                </c:pt>
                <c:pt idx="3">
                  <c:v>5.3709000000000005E-4</c:v>
                </c:pt>
                <c:pt idx="4">
                  <c:v>5.5455200000000004E-4</c:v>
                </c:pt>
                <c:pt idx="5">
                  <c:v>5.6816799999999997E-4</c:v>
                </c:pt>
                <c:pt idx="6">
                  <c:v>5.7026099999999997E-4</c:v>
                </c:pt>
                <c:pt idx="7">
                  <c:v>5.6848399999999996E-4</c:v>
                </c:pt>
                <c:pt idx="8">
                  <c:v>5.4365499999999998E-4</c:v>
                </c:pt>
                <c:pt idx="9">
                  <c:v>5.0534699999999996E-4</c:v>
                </c:pt>
                <c:pt idx="10">
                  <c:v>4.4012499999999998E-4</c:v>
                </c:pt>
                <c:pt idx="11">
                  <c:v>3.4605599999999997E-4</c:v>
                </c:pt>
                <c:pt idx="12">
                  <c:v>3.4429599999999996E-4</c:v>
                </c:pt>
                <c:pt idx="13">
                  <c:v>3.4060399999999999E-4</c:v>
                </c:pt>
                <c:pt idx="14">
                  <c:v>3.4077399999999996E-4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7-46AA-9F45-94F7377A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94608"/>
        <c:axId val="1932995856"/>
      </c:scatterChart>
      <c:valAx>
        <c:axId val="19329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2995856"/>
        <c:crosses val="autoZero"/>
        <c:crossBetween val="midCat"/>
      </c:valAx>
      <c:valAx>
        <c:axId val="19329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299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'#00027'!$S$7:$S$8</c:f>
              <c:strCache>
                <c:ptCount val="2"/>
                <c:pt idx="0">
                  <c:v>TC</c:v>
                </c:pt>
                <c:pt idx="1">
                  <c:v>[W/m/K]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'#00027'!$R$9:$R$23</c:f>
              <c:numCache>
                <c:formatCode>General</c:formatCode>
                <c:ptCount val="15"/>
                <c:pt idx="0">
                  <c:v>302.68099999999998</c:v>
                </c:pt>
                <c:pt idx="1">
                  <c:v>323.01900000000001</c:v>
                </c:pt>
                <c:pt idx="2">
                  <c:v>373.85399999999998</c:v>
                </c:pt>
                <c:pt idx="3">
                  <c:v>424.68900000000002</c:v>
                </c:pt>
                <c:pt idx="4">
                  <c:v>475.53500000000003</c:v>
                </c:pt>
                <c:pt idx="5">
                  <c:v>523.82799999999997</c:v>
                </c:pt>
                <c:pt idx="6">
                  <c:v>574.63099999999997</c:v>
                </c:pt>
                <c:pt idx="7">
                  <c:v>625.41200000000003</c:v>
                </c:pt>
                <c:pt idx="8">
                  <c:v>673.65099999999995</c:v>
                </c:pt>
                <c:pt idx="9">
                  <c:v>724.36900000000003</c:v>
                </c:pt>
                <c:pt idx="10">
                  <c:v>769.99099999999999</c:v>
                </c:pt>
                <c:pt idx="11">
                  <c:v>823.05899999999997</c:v>
                </c:pt>
                <c:pt idx="12">
                  <c:v>871.15899999999999</c:v>
                </c:pt>
                <c:pt idx="13">
                  <c:v>924.33299999999997</c:v>
                </c:pt>
                <c:pt idx="14">
                  <c:v>972.45500000000004</c:v>
                </c:pt>
              </c:numCache>
            </c:numRef>
          </c:xVal>
          <c:yVal>
            <c:numRef>
              <c:f>'#00027'!$S$9:$S$23</c:f>
              <c:numCache>
                <c:formatCode>0.00_ </c:formatCode>
                <c:ptCount val="15"/>
                <c:pt idx="0">
                  <c:v>0.70293099999999997</c:v>
                </c:pt>
                <c:pt idx="1">
                  <c:v>0.68140100000000003</c:v>
                </c:pt>
                <c:pt idx="2">
                  <c:v>0.630278</c:v>
                </c:pt>
                <c:pt idx="3">
                  <c:v>0.579156</c:v>
                </c:pt>
                <c:pt idx="4">
                  <c:v>0.52533099999999999</c:v>
                </c:pt>
                <c:pt idx="5">
                  <c:v>0.47689999999999999</c:v>
                </c:pt>
                <c:pt idx="6">
                  <c:v>0.43388599999999999</c:v>
                </c:pt>
                <c:pt idx="7">
                  <c:v>0.39627699999999999</c:v>
                </c:pt>
                <c:pt idx="8">
                  <c:v>0.36135899999999999</c:v>
                </c:pt>
                <c:pt idx="9">
                  <c:v>0.33996599999999999</c:v>
                </c:pt>
                <c:pt idx="10">
                  <c:v>0.326658</c:v>
                </c:pt>
                <c:pt idx="11">
                  <c:v>0.35122100000000001</c:v>
                </c:pt>
                <c:pt idx="12">
                  <c:v>0.35143799999999997</c:v>
                </c:pt>
                <c:pt idx="13">
                  <c:v>0.34897499999999998</c:v>
                </c:pt>
                <c:pt idx="14">
                  <c:v>0.34378599999999998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9-4E08-8954-E215DF94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994608"/>
        <c:axId val="1932995856"/>
      </c:scatterChart>
      <c:valAx>
        <c:axId val="19329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2995856"/>
        <c:crosses val="autoZero"/>
        <c:crossBetween val="midCat"/>
      </c:valAx>
      <c:valAx>
        <c:axId val="19329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299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0</xdr:rowOff>
    </xdr:from>
    <xdr:to>
      <xdr:col>8</xdr:col>
      <xdr:colOff>457200</xdr:colOff>
      <xdr:row>37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15</xdr:col>
      <xdr:colOff>457200</xdr:colOff>
      <xdr:row>37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22</xdr:col>
      <xdr:colOff>28575</xdr:colOff>
      <xdr:row>37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X86"/>
  <sheetViews>
    <sheetView topLeftCell="A4" zoomScale="85" zoomScaleNormal="85" workbookViewId="0">
      <selection activeCell="T35" sqref="T35"/>
    </sheetView>
  </sheetViews>
  <sheetFormatPr defaultRowHeight="16.899999999999999"/>
  <cols>
    <col min="2" max="3" width="10.5625" bestFit="1" customWidth="1"/>
    <col min="6" max="11" width="10.5625" bestFit="1" customWidth="1"/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</cols>
  <sheetData>
    <row r="1" spans="1:21">
      <c r="A1" s="13"/>
      <c r="M1" s="13"/>
    </row>
    <row r="2" spans="1:21">
      <c r="A2" s="13"/>
      <c r="M2" s="13"/>
    </row>
    <row r="3" spans="1:21">
      <c r="A3" s="13"/>
      <c r="M3" s="13"/>
    </row>
    <row r="4" spans="1:21">
      <c r="A4" s="13"/>
      <c r="M4" s="13"/>
    </row>
    <row r="5" spans="1:21">
      <c r="A5" s="13"/>
      <c r="B5" t="s">
        <v>15</v>
      </c>
      <c r="M5" s="13"/>
      <c r="N5" s="83" t="s">
        <v>19</v>
      </c>
    </row>
    <row r="6" spans="1:21" ht="17.25" thickBot="1">
      <c r="A6" s="13"/>
      <c r="M6" s="13"/>
    </row>
    <row r="7" spans="1:21">
      <c r="B7" s="5" t="s">
        <v>8</v>
      </c>
      <c r="C7" s="6" t="s">
        <v>9</v>
      </c>
      <c r="D7" s="7" t="s">
        <v>3</v>
      </c>
      <c r="E7" s="6" t="s">
        <v>10</v>
      </c>
      <c r="F7" s="7" t="s">
        <v>3</v>
      </c>
      <c r="G7" s="6" t="s">
        <v>11</v>
      </c>
      <c r="H7" s="7" t="s">
        <v>3</v>
      </c>
      <c r="I7" s="6" t="s">
        <v>12</v>
      </c>
      <c r="J7" s="7" t="s">
        <v>13</v>
      </c>
      <c r="K7" s="8" t="s">
        <v>14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1" ht="17.25" thickBot="1">
      <c r="B8" s="9" t="s">
        <v>4</v>
      </c>
      <c r="C8" s="10" t="s">
        <v>16</v>
      </c>
      <c r="D8" s="11" t="s">
        <v>17</v>
      </c>
      <c r="E8" s="10" t="s">
        <v>18</v>
      </c>
      <c r="F8" s="11" t="s">
        <v>17</v>
      </c>
      <c r="G8" s="10" t="s">
        <v>35</v>
      </c>
      <c r="H8" s="11" t="s">
        <v>17</v>
      </c>
      <c r="I8" s="10" t="s">
        <v>42</v>
      </c>
      <c r="J8" s="11" t="s">
        <v>17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55</v>
      </c>
      <c r="T8" s="29" t="s">
        <v>4</v>
      </c>
      <c r="U8" s="27" t="s">
        <v>7</v>
      </c>
    </row>
    <row r="9" spans="1:21">
      <c r="B9" s="59">
        <v>298.033589447201</v>
      </c>
      <c r="C9" s="60">
        <v>2519.4805194805099</v>
      </c>
      <c r="D9" s="61"/>
      <c r="E9" s="61"/>
      <c r="F9" s="59">
        <v>299.57540413341502</v>
      </c>
      <c r="G9" s="60">
        <v>62.549570690533301</v>
      </c>
      <c r="H9" s="59">
        <v>298.52489244007302</v>
      </c>
      <c r="I9" s="60">
        <v>3.07215861770492</v>
      </c>
      <c r="J9" s="59">
        <v>298.91701648816399</v>
      </c>
      <c r="K9" s="60">
        <v>9.7224306076519204E-2</v>
      </c>
      <c r="N9" s="3">
        <f>B9</f>
        <v>298.033589447201</v>
      </c>
      <c r="O9" s="4">
        <f>C9*100</f>
        <v>251948.051948051</v>
      </c>
      <c r="P9" s="3">
        <f>F9</f>
        <v>299.57540413341502</v>
      </c>
      <c r="Q9" s="4">
        <f>G9*0.000001</f>
        <v>6.2549570690533296E-5</v>
      </c>
      <c r="R9" s="3">
        <f>H9</f>
        <v>298.52489244007302</v>
      </c>
      <c r="S9" s="4">
        <f>I9</f>
        <v>3.07215861770492</v>
      </c>
      <c r="T9" s="3">
        <f>J9</f>
        <v>298.91701648816399</v>
      </c>
      <c r="U9" s="4">
        <f>K9</f>
        <v>9.7224306076519204E-2</v>
      </c>
    </row>
    <row r="10" spans="1:21">
      <c r="B10" s="59">
        <v>319.67566464948601</v>
      </c>
      <c r="C10" s="60">
        <v>2231.6017316017301</v>
      </c>
      <c r="D10" s="61"/>
      <c r="E10" s="61"/>
      <c r="F10" s="59">
        <v>321.15689584612198</v>
      </c>
      <c r="G10" s="60">
        <v>74.629584151931795</v>
      </c>
      <c r="H10" s="59">
        <v>325.44560540872698</v>
      </c>
      <c r="I10" s="60">
        <v>2.79913006477235</v>
      </c>
      <c r="J10" s="59">
        <v>320.53944337148101</v>
      </c>
      <c r="K10" s="60">
        <v>0.14178544636159099</v>
      </c>
      <c r="N10" s="3">
        <f t="shared" ref="N10:N30" si="0">B10</f>
        <v>319.67566464948601</v>
      </c>
      <c r="O10" s="4">
        <f t="shared" ref="O10:O30" si="1">C10*100</f>
        <v>223160.173160173</v>
      </c>
      <c r="P10" s="3">
        <f t="shared" ref="P10:P30" si="2">F10</f>
        <v>321.15689584612198</v>
      </c>
      <c r="Q10" s="4">
        <f t="shared" ref="Q10:Q30" si="3">G10*0.000001</f>
        <v>7.4629584151931789E-5</v>
      </c>
      <c r="R10" s="3">
        <f t="shared" ref="R10:R27" si="4">H10</f>
        <v>325.44560540872698</v>
      </c>
      <c r="S10" s="4">
        <f t="shared" ref="S10:S27" si="5">I10</f>
        <v>2.79913006477235</v>
      </c>
      <c r="T10" s="3">
        <f t="shared" ref="T10:T30" si="6">J10</f>
        <v>320.53944337148101</v>
      </c>
      <c r="U10" s="4">
        <f t="shared" ref="U10:U30" si="7">K10</f>
        <v>0.14178544636159099</v>
      </c>
    </row>
    <row r="11" spans="1:21">
      <c r="B11" s="62">
        <v>344.07493030529599</v>
      </c>
      <c r="C11" s="63">
        <v>1889.61038961038</v>
      </c>
      <c r="D11" s="64"/>
      <c r="E11" s="64"/>
      <c r="F11" s="62">
        <v>345.13633108246302</v>
      </c>
      <c r="G11" s="63">
        <v>84.577830531906997</v>
      </c>
      <c r="H11" s="62">
        <v>373.38660110632998</v>
      </c>
      <c r="I11" s="63">
        <v>2.4062012889006801</v>
      </c>
      <c r="J11" s="62">
        <v>344.64573590205998</v>
      </c>
      <c r="K11" s="63">
        <v>0.178244561140285</v>
      </c>
      <c r="N11" s="3">
        <f t="shared" si="0"/>
        <v>344.07493030529599</v>
      </c>
      <c r="O11" s="4">
        <f t="shared" si="1"/>
        <v>188961.03896103799</v>
      </c>
      <c r="P11" s="3">
        <f t="shared" si="2"/>
        <v>345.13633108246302</v>
      </c>
      <c r="Q11" s="4">
        <f t="shared" si="3"/>
        <v>8.4577830531906988E-5</v>
      </c>
      <c r="R11" s="3">
        <f t="shared" si="4"/>
        <v>373.38660110632998</v>
      </c>
      <c r="S11" s="4">
        <f t="shared" si="5"/>
        <v>2.4062012889006801</v>
      </c>
      <c r="T11" s="3">
        <f t="shared" si="6"/>
        <v>344.64573590205998</v>
      </c>
      <c r="U11" s="4">
        <f t="shared" si="7"/>
        <v>0.178244561140285</v>
      </c>
    </row>
    <row r="12" spans="1:21">
      <c r="B12" s="62">
        <v>369.631468008431</v>
      </c>
      <c r="C12" s="63">
        <v>1679.65367965367</v>
      </c>
      <c r="D12" s="64"/>
      <c r="E12" s="64"/>
      <c r="F12" s="62">
        <v>370.714395334561</v>
      </c>
      <c r="G12" s="63">
        <v>99.737063110916907</v>
      </c>
      <c r="H12" s="62">
        <v>394.40688383527902</v>
      </c>
      <c r="I12" s="63">
        <v>2.2840821310503499</v>
      </c>
      <c r="J12" s="62">
        <v>370.16222140641497</v>
      </c>
      <c r="K12" s="63">
        <v>0.25656414103525899</v>
      </c>
      <c r="N12" s="3">
        <f t="shared" si="0"/>
        <v>369.631468008431</v>
      </c>
      <c r="O12" s="4">
        <f t="shared" si="1"/>
        <v>167965.36796536701</v>
      </c>
      <c r="P12" s="3">
        <f t="shared" si="2"/>
        <v>370.714395334561</v>
      </c>
      <c r="Q12" s="4">
        <f t="shared" si="3"/>
        <v>9.9737063110916908E-5</v>
      </c>
      <c r="R12" s="3">
        <f t="shared" si="4"/>
        <v>394.40688383527902</v>
      </c>
      <c r="S12" s="4">
        <f t="shared" si="5"/>
        <v>2.2840821310503499</v>
      </c>
      <c r="T12" s="3">
        <f t="shared" si="6"/>
        <v>370.16222140641497</v>
      </c>
      <c r="U12" s="4">
        <f t="shared" si="7"/>
        <v>0.25656414103525899</v>
      </c>
    </row>
    <row r="13" spans="1:21">
      <c r="B13" s="62">
        <v>394.41354457061198</v>
      </c>
      <c r="C13" s="63">
        <v>1400.4329004328899</v>
      </c>
      <c r="D13" s="64"/>
      <c r="E13" s="64"/>
      <c r="F13" s="62">
        <v>395.09348782484102</v>
      </c>
      <c r="G13" s="63">
        <v>111.817076572315</v>
      </c>
      <c r="H13" s="62">
        <v>423.909035033804</v>
      </c>
      <c r="I13" s="63">
        <v>2.06429846924858</v>
      </c>
      <c r="J13" s="62">
        <v>394.26558767351401</v>
      </c>
      <c r="K13" s="63">
        <v>0.30787696924231001</v>
      </c>
      <c r="N13" s="3">
        <f t="shared" si="0"/>
        <v>394.41354457061198</v>
      </c>
      <c r="O13" s="4">
        <f t="shared" si="1"/>
        <v>140043.29004328899</v>
      </c>
      <c r="P13" s="3">
        <f t="shared" si="2"/>
        <v>395.09348782484102</v>
      </c>
      <c r="Q13" s="4">
        <f t="shared" si="3"/>
        <v>1.1181707657231499E-4</v>
      </c>
      <c r="R13" s="3">
        <f t="shared" si="4"/>
        <v>423.909035033804</v>
      </c>
      <c r="S13" s="4">
        <f t="shared" si="5"/>
        <v>2.06429846924858</v>
      </c>
      <c r="T13" s="3">
        <f t="shared" si="6"/>
        <v>394.26558767351401</v>
      </c>
      <c r="U13" s="4">
        <f t="shared" si="7"/>
        <v>0.30787696924231001</v>
      </c>
    </row>
    <row r="14" spans="1:21">
      <c r="B14" s="62">
        <v>420.35425307676599</v>
      </c>
      <c r="C14" s="63">
        <v>1244.5887445887399</v>
      </c>
      <c r="D14" s="64"/>
      <c r="E14" s="64"/>
      <c r="F14" s="62">
        <v>418.67326580724301</v>
      </c>
      <c r="G14" s="63">
        <v>129.344939241795</v>
      </c>
      <c r="H14" s="62">
        <v>446.77320221266098</v>
      </c>
      <c r="I14" s="63">
        <v>1.9133263384528001</v>
      </c>
      <c r="J14" s="62">
        <v>420.48357834139301</v>
      </c>
      <c r="K14" s="63">
        <v>0.42535633908477199</v>
      </c>
      <c r="N14" s="3">
        <f t="shared" si="0"/>
        <v>420.35425307676599</v>
      </c>
      <c r="O14" s="4">
        <f t="shared" si="1"/>
        <v>124458.87445887399</v>
      </c>
      <c r="P14" s="3">
        <f t="shared" si="2"/>
        <v>418.67326580724301</v>
      </c>
      <c r="Q14" s="4">
        <f t="shared" si="3"/>
        <v>1.29344939241795E-4</v>
      </c>
      <c r="R14" s="3">
        <f t="shared" si="4"/>
        <v>446.77320221266098</v>
      </c>
      <c r="S14" s="4">
        <f t="shared" si="5"/>
        <v>1.9133263384528001</v>
      </c>
      <c r="T14" s="3">
        <f t="shared" si="6"/>
        <v>420.48357834139301</v>
      </c>
      <c r="U14" s="4">
        <f t="shared" si="7"/>
        <v>0.42535633908477199</v>
      </c>
    </row>
    <row r="15" spans="1:21">
      <c r="B15" s="62">
        <v>444.34045012579003</v>
      </c>
      <c r="C15" s="63">
        <v>1032.46753246753</v>
      </c>
      <c r="D15" s="64"/>
      <c r="E15" s="64"/>
      <c r="F15" s="62">
        <v>445.05064456721902</v>
      </c>
      <c r="G15" s="63">
        <v>144.977897838899</v>
      </c>
      <c r="H15" s="62">
        <v>473.69391518131499</v>
      </c>
      <c r="I15" s="63">
        <v>1.75790133581609</v>
      </c>
      <c r="J15" s="62">
        <v>444.22728022431102</v>
      </c>
      <c r="K15" s="63">
        <v>0.502325581395349</v>
      </c>
      <c r="N15" s="3">
        <f t="shared" si="0"/>
        <v>444.34045012579003</v>
      </c>
      <c r="O15" s="4">
        <f t="shared" si="1"/>
        <v>103246.753246753</v>
      </c>
      <c r="P15" s="3">
        <f t="shared" si="2"/>
        <v>445.05064456721902</v>
      </c>
      <c r="Q15" s="4">
        <f t="shared" si="3"/>
        <v>1.44977897838899E-4</v>
      </c>
      <c r="R15" s="3">
        <f t="shared" si="4"/>
        <v>473.69391518131499</v>
      </c>
      <c r="S15" s="4">
        <f t="shared" si="5"/>
        <v>1.75790133581609</v>
      </c>
      <c r="T15" s="3">
        <f t="shared" si="6"/>
        <v>444.22728022431102</v>
      </c>
      <c r="U15" s="4">
        <f t="shared" si="7"/>
        <v>0.502325581395349</v>
      </c>
    </row>
    <row r="16" spans="1:21">
      <c r="B16" s="62">
        <v>470.27299925205602</v>
      </c>
      <c r="C16" s="63">
        <v>928.57142857142799</v>
      </c>
      <c r="D16" s="64"/>
      <c r="E16" s="64"/>
      <c r="F16" s="62">
        <v>471.42802332719401</v>
      </c>
      <c r="G16" s="63">
        <v>161.32144546314399</v>
      </c>
      <c r="H16" s="62">
        <v>497.295636140135</v>
      </c>
      <c r="I16" s="63">
        <v>1.6313347614042599</v>
      </c>
      <c r="J16" s="62">
        <v>470.44074848499298</v>
      </c>
      <c r="K16" s="63">
        <v>0.642760690172543</v>
      </c>
      <c r="N16" s="3">
        <f t="shared" si="0"/>
        <v>470.27299925205602</v>
      </c>
      <c r="O16" s="4">
        <f t="shared" si="1"/>
        <v>92857.142857142797</v>
      </c>
      <c r="P16" s="3">
        <f t="shared" si="2"/>
        <v>471.42802332719401</v>
      </c>
      <c r="Q16" s="4">
        <f t="shared" si="3"/>
        <v>1.6132144546314399E-4</v>
      </c>
      <c r="R16" s="3">
        <f t="shared" si="4"/>
        <v>497.295636140135</v>
      </c>
      <c r="S16" s="4">
        <f t="shared" si="5"/>
        <v>1.6313347614042599</v>
      </c>
      <c r="T16" s="3">
        <f t="shared" si="6"/>
        <v>470.44074848499298</v>
      </c>
      <c r="U16" s="4">
        <f t="shared" si="7"/>
        <v>0.642760690172543</v>
      </c>
    </row>
    <row r="17" spans="2:24">
      <c r="B17" s="62">
        <v>494.64302712993799</v>
      </c>
      <c r="C17" s="63">
        <v>772.72727272727195</v>
      </c>
      <c r="D17" s="64"/>
      <c r="E17" s="64"/>
      <c r="F17" s="62">
        <v>495.00780130959703</v>
      </c>
      <c r="G17" s="63">
        <v>177.66499308738901</v>
      </c>
      <c r="H17" s="62">
        <v>523.84757221880704</v>
      </c>
      <c r="I17" s="63">
        <v>1.5158519509897601</v>
      </c>
      <c r="J17" s="62">
        <v>494.18232217628798</v>
      </c>
      <c r="K17" s="63">
        <v>0.73053263315828898</v>
      </c>
      <c r="N17" s="3">
        <f t="shared" si="0"/>
        <v>494.64302712993799</v>
      </c>
      <c r="O17" s="4">
        <f t="shared" si="1"/>
        <v>77272.727272727192</v>
      </c>
      <c r="P17" s="3">
        <f t="shared" si="2"/>
        <v>495.00780130959703</v>
      </c>
      <c r="Q17" s="4">
        <f t="shared" si="3"/>
        <v>1.77664993087389E-4</v>
      </c>
      <c r="R17" s="3">
        <f t="shared" si="4"/>
        <v>523.84757221880704</v>
      </c>
      <c r="S17" s="4">
        <f t="shared" si="5"/>
        <v>1.5158519509897601</v>
      </c>
      <c r="T17" s="3">
        <f t="shared" si="6"/>
        <v>494.18232217628798</v>
      </c>
      <c r="U17" s="4">
        <f t="shared" si="7"/>
        <v>0.73053263315828898</v>
      </c>
    </row>
    <row r="18" spans="2:24">
      <c r="B18" s="62">
        <v>520.17882640919299</v>
      </c>
      <c r="C18" s="63">
        <v>694.80519480519399</v>
      </c>
      <c r="D18" s="64"/>
      <c r="E18" s="64"/>
      <c r="F18" s="62">
        <v>520.58586556169405</v>
      </c>
      <c r="G18" s="63">
        <v>188.56069150355299</v>
      </c>
      <c r="H18" s="62">
        <v>547.44929317762706</v>
      </c>
      <c r="I18" s="63">
        <v>1.4247883351578201</v>
      </c>
      <c r="J18" s="62">
        <v>520.04703303485405</v>
      </c>
      <c r="K18" s="63">
        <v>0.84126031507876897</v>
      </c>
      <c r="N18" s="3">
        <f t="shared" si="0"/>
        <v>520.17882640919299</v>
      </c>
      <c r="O18" s="4">
        <f t="shared" si="1"/>
        <v>69480.519480519404</v>
      </c>
      <c r="P18" s="3">
        <f t="shared" si="2"/>
        <v>520.58586556169405</v>
      </c>
      <c r="Q18" s="4">
        <f t="shared" si="3"/>
        <v>1.8856069150355298E-4</v>
      </c>
      <c r="R18" s="3">
        <f t="shared" si="4"/>
        <v>547.44929317762706</v>
      </c>
      <c r="S18" s="4">
        <f t="shared" si="5"/>
        <v>1.4247883351578201</v>
      </c>
      <c r="T18" s="3">
        <f t="shared" si="6"/>
        <v>520.04703303485405</v>
      </c>
      <c r="U18" s="4">
        <f t="shared" si="7"/>
        <v>0.84126031507876897</v>
      </c>
    </row>
    <row r="19" spans="2:24">
      <c r="B19" s="62">
        <v>544.93336506425499</v>
      </c>
      <c r="C19" s="63">
        <v>590.90909090909099</v>
      </c>
      <c r="D19" s="64"/>
      <c r="E19" s="64"/>
      <c r="F19" s="62">
        <v>544.56530079803497</v>
      </c>
      <c r="G19" s="63">
        <v>207.272869218268</v>
      </c>
      <c r="H19" s="62">
        <v>573.63245236631803</v>
      </c>
      <c r="I19" s="63">
        <v>1.3314962376756101</v>
      </c>
      <c r="J19" s="62">
        <v>544.135501960596</v>
      </c>
      <c r="K19" s="63">
        <v>0.96819204801200298</v>
      </c>
      <c r="N19" s="3">
        <f t="shared" si="0"/>
        <v>544.93336506425499</v>
      </c>
      <c r="O19" s="4">
        <f t="shared" si="1"/>
        <v>59090.909090909103</v>
      </c>
      <c r="P19" s="3">
        <f t="shared" si="2"/>
        <v>544.56530079803497</v>
      </c>
      <c r="Q19" s="4">
        <f t="shared" si="3"/>
        <v>2.0727286921826799E-4</v>
      </c>
      <c r="R19" s="3">
        <f t="shared" si="4"/>
        <v>573.63245236631803</v>
      </c>
      <c r="S19" s="4">
        <f t="shared" si="5"/>
        <v>1.3314962376756101</v>
      </c>
      <c r="T19" s="3">
        <f t="shared" si="6"/>
        <v>544.135501960596</v>
      </c>
      <c r="U19" s="4">
        <f t="shared" si="7"/>
        <v>0.96819204801200298</v>
      </c>
    </row>
    <row r="20" spans="2:24">
      <c r="B20" s="62">
        <v>570.46576460188999</v>
      </c>
      <c r="C20" s="63">
        <v>534.63203463203399</v>
      </c>
      <c r="D20" s="64"/>
      <c r="E20" s="64"/>
      <c r="F20" s="62">
        <v>570.543022304072</v>
      </c>
      <c r="G20" s="63">
        <v>212.24699240825601</v>
      </c>
      <c r="H20" s="62">
        <v>597.60295021511899</v>
      </c>
      <c r="I20" s="63">
        <v>1.2559638024024999</v>
      </c>
      <c r="J20" s="62">
        <v>570.36360153868202</v>
      </c>
      <c r="K20" s="63">
        <v>1.0343585896474099</v>
      </c>
      <c r="N20" s="3">
        <f t="shared" si="0"/>
        <v>570.46576460188999</v>
      </c>
      <c r="O20" s="4">
        <f t="shared" si="1"/>
        <v>53463.203463203397</v>
      </c>
      <c r="P20" s="3">
        <f t="shared" si="2"/>
        <v>570.543022304072</v>
      </c>
      <c r="Q20" s="4">
        <f t="shared" si="3"/>
        <v>2.12246992408256E-4</v>
      </c>
      <c r="R20" s="3">
        <f t="shared" si="4"/>
        <v>597.60295021511899</v>
      </c>
      <c r="S20" s="4">
        <f t="shared" si="5"/>
        <v>1.2559638024024999</v>
      </c>
      <c r="T20" s="3">
        <f t="shared" si="6"/>
        <v>570.36360153868202</v>
      </c>
      <c r="U20" s="4">
        <f t="shared" si="7"/>
        <v>1.0343585896474099</v>
      </c>
    </row>
    <row r="21" spans="2:24">
      <c r="B21" s="62">
        <v>593.64452301624999</v>
      </c>
      <c r="C21" s="63">
        <v>463.203463203463</v>
      </c>
      <c r="D21" s="64"/>
      <c r="E21" s="64"/>
      <c r="F21" s="62">
        <v>594.12280028647399</v>
      </c>
      <c r="G21" s="63">
        <v>232.61721118630001</v>
      </c>
      <c r="H21" s="62">
        <v>623.41733251382902</v>
      </c>
      <c r="I21" s="63">
        <v>1.19151922258631</v>
      </c>
      <c r="J21" s="62">
        <v>593.73859422302303</v>
      </c>
      <c r="K21" s="63">
        <v>1.1828957239309801</v>
      </c>
      <c r="N21" s="3">
        <f t="shared" si="0"/>
        <v>593.64452301624999</v>
      </c>
      <c r="O21" s="4">
        <f t="shared" si="1"/>
        <v>46320.346320346303</v>
      </c>
      <c r="P21" s="3">
        <f t="shared" si="2"/>
        <v>594.12280028647399</v>
      </c>
      <c r="Q21" s="4">
        <f t="shared" si="3"/>
        <v>2.3261721118630001E-4</v>
      </c>
      <c r="R21" s="3">
        <f t="shared" si="4"/>
        <v>623.41733251382902</v>
      </c>
      <c r="S21" s="4">
        <f t="shared" si="5"/>
        <v>1.19151922258631</v>
      </c>
      <c r="T21" s="3">
        <f t="shared" si="6"/>
        <v>593.73859422302303</v>
      </c>
      <c r="U21" s="4">
        <f t="shared" si="7"/>
        <v>1.1828957239309801</v>
      </c>
    </row>
    <row r="22" spans="2:24">
      <c r="B22" s="62">
        <v>619.56721289181996</v>
      </c>
      <c r="C22" s="63">
        <v>422.07792207792102</v>
      </c>
      <c r="D22" s="64"/>
      <c r="E22" s="64"/>
      <c r="F22" s="62">
        <v>620.10052179251102</v>
      </c>
      <c r="G22" s="63">
        <v>235.459567294865</v>
      </c>
      <c r="H22" s="62">
        <v>647.75660725261196</v>
      </c>
      <c r="I22" s="63">
        <v>1.1292990329607899</v>
      </c>
      <c r="J22" s="62">
        <v>619.61634025527599</v>
      </c>
      <c r="K22" s="63">
        <v>1.2274568642160499</v>
      </c>
      <c r="N22" s="3">
        <f t="shared" si="0"/>
        <v>619.56721289181996</v>
      </c>
      <c r="O22" s="4">
        <f t="shared" si="1"/>
        <v>42207.792207792103</v>
      </c>
      <c r="P22" s="3">
        <f t="shared" si="2"/>
        <v>620.10052179251102</v>
      </c>
      <c r="Q22" s="4">
        <f t="shared" si="3"/>
        <v>2.3545956729486498E-4</v>
      </c>
      <c r="R22" s="3">
        <f t="shared" si="4"/>
        <v>647.75660725261196</v>
      </c>
      <c r="S22" s="4">
        <f t="shared" si="5"/>
        <v>1.1292990329607899</v>
      </c>
      <c r="T22" s="3">
        <f t="shared" si="6"/>
        <v>619.61634025527599</v>
      </c>
      <c r="U22" s="4">
        <f t="shared" si="7"/>
        <v>1.2274568642160499</v>
      </c>
    </row>
    <row r="23" spans="2:24">
      <c r="B23" s="62">
        <v>643.13388182498102</v>
      </c>
      <c r="C23" s="63">
        <v>380.95238095238</v>
      </c>
      <c r="D23" s="64"/>
      <c r="E23" s="64"/>
      <c r="F23" s="62">
        <v>643.28064252097397</v>
      </c>
      <c r="G23" s="63">
        <v>248.960758810545</v>
      </c>
      <c r="H23" s="62">
        <v>673.57098955132096</v>
      </c>
      <c r="I23" s="63">
        <v>1.0803869975233</v>
      </c>
      <c r="J23" s="62">
        <v>642.999047634249</v>
      </c>
      <c r="K23" s="63">
        <v>1.3368342085521301</v>
      </c>
      <c r="N23" s="3">
        <f t="shared" si="0"/>
        <v>643.13388182498102</v>
      </c>
      <c r="O23" s="4">
        <f t="shared" si="1"/>
        <v>38095.238095237997</v>
      </c>
      <c r="P23" s="3">
        <f t="shared" si="2"/>
        <v>643.28064252097397</v>
      </c>
      <c r="Q23" s="4">
        <f t="shared" si="3"/>
        <v>2.48960758810545E-4</v>
      </c>
      <c r="R23" s="3">
        <f t="shared" si="4"/>
        <v>673.57098955132096</v>
      </c>
      <c r="S23" s="4">
        <f t="shared" si="5"/>
        <v>1.0803869975233</v>
      </c>
      <c r="T23" s="3">
        <f t="shared" si="6"/>
        <v>642.999047634249</v>
      </c>
      <c r="U23" s="4">
        <f t="shared" si="7"/>
        <v>1.3368342085521301</v>
      </c>
    </row>
    <row r="24" spans="2:24">
      <c r="B24" s="62">
        <v>668.26919154144298</v>
      </c>
      <c r="C24" s="63">
        <v>352.81385281385201</v>
      </c>
      <c r="D24" s="64"/>
      <c r="E24" s="64"/>
      <c r="F24" s="62">
        <v>668.45904951913201</v>
      </c>
      <c r="G24" s="63">
        <v>253.93488200053301</v>
      </c>
      <c r="H24" s="62">
        <v>697.54148740012204</v>
      </c>
      <c r="I24" s="63">
        <v>1.0359196510075801</v>
      </c>
      <c r="J24" s="62">
        <v>668.51579916255605</v>
      </c>
      <c r="K24" s="63">
        <v>1.41380345086271</v>
      </c>
      <c r="N24" s="3">
        <f t="shared" si="0"/>
        <v>668.26919154144298</v>
      </c>
      <c r="O24" s="4">
        <f t="shared" si="1"/>
        <v>35281.385281385199</v>
      </c>
      <c r="P24" s="3">
        <f t="shared" si="2"/>
        <v>668.45904951913201</v>
      </c>
      <c r="Q24" s="4">
        <f t="shared" si="3"/>
        <v>2.5393488200053298E-4</v>
      </c>
      <c r="R24" s="86">
        <f t="shared" si="4"/>
        <v>697.54148740012204</v>
      </c>
      <c r="S24" s="73">
        <f t="shared" si="5"/>
        <v>1.0359196510075801</v>
      </c>
      <c r="T24" s="3">
        <f t="shared" si="6"/>
        <v>668.51579916255605</v>
      </c>
      <c r="U24" s="4">
        <f t="shared" si="7"/>
        <v>1.41380345086271</v>
      </c>
    </row>
    <row r="25" spans="2:24">
      <c r="B25" s="62">
        <v>692.22785068334804</v>
      </c>
      <c r="C25" s="63">
        <v>316.01731601731501</v>
      </c>
      <c r="D25" s="64"/>
      <c r="E25" s="64"/>
      <c r="F25" s="62">
        <v>692.43848475547395</v>
      </c>
      <c r="G25" s="63">
        <v>269.09411457954297</v>
      </c>
      <c r="H25" s="62">
        <v>723.35586969883195</v>
      </c>
      <c r="I25" s="63">
        <v>0.99810229012630702</v>
      </c>
      <c r="J25" s="62">
        <v>692.25152032689004</v>
      </c>
      <c r="K25" s="63">
        <v>1.5312828207051701</v>
      </c>
      <c r="N25" s="86">
        <f t="shared" si="0"/>
        <v>692.22785068334804</v>
      </c>
      <c r="O25" s="73">
        <f t="shared" si="1"/>
        <v>31601.731601731502</v>
      </c>
      <c r="P25" s="86">
        <f t="shared" si="2"/>
        <v>692.43848475547395</v>
      </c>
      <c r="Q25" s="73">
        <f t="shared" si="3"/>
        <v>2.6909411457954295E-4</v>
      </c>
      <c r="R25" s="3">
        <f t="shared" si="4"/>
        <v>723.35586969883195</v>
      </c>
      <c r="S25" s="4">
        <f t="shared" si="5"/>
        <v>0.99810229012630702</v>
      </c>
      <c r="T25" s="86">
        <f t="shared" si="6"/>
        <v>692.25152032689004</v>
      </c>
      <c r="U25" s="73">
        <f t="shared" si="7"/>
        <v>1.5312828207051701</v>
      </c>
      <c r="X25">
        <f>O25*Q25^2/S24*T25</f>
        <v>1.5291747755581373</v>
      </c>
    </row>
    <row r="26" spans="2:24">
      <c r="B26" s="62">
        <v>716.96811042360798</v>
      </c>
      <c r="C26" s="63">
        <v>303.030303030303</v>
      </c>
      <c r="D26" s="64"/>
      <c r="E26" s="64"/>
      <c r="F26" s="62">
        <v>717.21723449969295</v>
      </c>
      <c r="G26" s="63">
        <v>268.62038856144898</v>
      </c>
      <c r="H26" s="62">
        <v>773.50952673632401</v>
      </c>
      <c r="I26" s="63">
        <v>0.95131917748933403</v>
      </c>
      <c r="J26" s="62">
        <v>716.71189073864196</v>
      </c>
      <c r="K26" s="63">
        <v>1.5704426106526601</v>
      </c>
      <c r="N26" s="3">
        <f t="shared" si="0"/>
        <v>716.96811042360798</v>
      </c>
      <c r="O26" s="4">
        <f t="shared" si="1"/>
        <v>30303.0303030303</v>
      </c>
      <c r="P26" s="3">
        <f t="shared" si="2"/>
        <v>717.21723449969295</v>
      </c>
      <c r="Q26" s="4">
        <f t="shared" si="3"/>
        <v>2.6862038856144898E-4</v>
      </c>
      <c r="R26" s="3">
        <f t="shared" si="4"/>
        <v>773.50952673632401</v>
      </c>
      <c r="S26" s="4">
        <f t="shared" si="5"/>
        <v>0.95131917748933403</v>
      </c>
      <c r="T26" s="3">
        <f t="shared" si="6"/>
        <v>716.71189073864196</v>
      </c>
      <c r="U26" s="4">
        <f t="shared" si="7"/>
        <v>1.5704426106526601</v>
      </c>
    </row>
    <row r="27" spans="2:24">
      <c r="B27" s="62">
        <v>740.92608961718895</v>
      </c>
      <c r="C27" s="63">
        <v>270.56277056277003</v>
      </c>
      <c r="D27" s="64"/>
      <c r="E27" s="64"/>
      <c r="F27" s="62">
        <v>740.79701248209506</v>
      </c>
      <c r="G27" s="63">
        <v>281.41099104998898</v>
      </c>
      <c r="H27" s="62">
        <v>823.29440688383499</v>
      </c>
      <c r="I27" s="63">
        <v>0.94225932216334496</v>
      </c>
      <c r="J27" s="62">
        <v>740.81366086202399</v>
      </c>
      <c r="K27" s="63">
        <v>1.6298574643660899</v>
      </c>
      <c r="N27" s="3">
        <f t="shared" si="0"/>
        <v>740.92608961718895</v>
      </c>
      <c r="O27" s="4">
        <f t="shared" si="1"/>
        <v>27056.277056277002</v>
      </c>
      <c r="P27" s="3">
        <f t="shared" si="2"/>
        <v>740.79701248209506</v>
      </c>
      <c r="Q27" s="4">
        <f t="shared" si="3"/>
        <v>2.8141099104998899E-4</v>
      </c>
      <c r="R27" s="86">
        <f t="shared" si="4"/>
        <v>823.29440688383499</v>
      </c>
      <c r="S27" s="73">
        <f t="shared" si="5"/>
        <v>0.94225932216334496</v>
      </c>
      <c r="T27" s="3">
        <f t="shared" si="6"/>
        <v>740.81366086202399</v>
      </c>
      <c r="U27" s="4">
        <f t="shared" si="7"/>
        <v>1.6298574643660899</v>
      </c>
    </row>
    <row r="28" spans="2:24">
      <c r="B28" s="62">
        <v>765.27299925205705</v>
      </c>
      <c r="C28" s="63">
        <v>261.90476190476102</v>
      </c>
      <c r="D28" s="64"/>
      <c r="E28" s="64"/>
      <c r="F28" s="62">
        <v>765.57576222631496</v>
      </c>
      <c r="G28" s="63">
        <v>281.88471706808298</v>
      </c>
      <c r="H28" s="64"/>
      <c r="I28" s="64"/>
      <c r="J28" s="62">
        <v>765.27163705819999</v>
      </c>
      <c r="K28" s="63">
        <v>1.68117029257314</v>
      </c>
      <c r="N28" s="3">
        <f t="shared" si="0"/>
        <v>765.27299925205705</v>
      </c>
      <c r="O28" s="4">
        <f t="shared" si="1"/>
        <v>26190.476190476104</v>
      </c>
      <c r="P28" s="3">
        <f t="shared" si="2"/>
        <v>765.57576222631496</v>
      </c>
      <c r="Q28" s="4">
        <f t="shared" si="3"/>
        <v>2.8188471706808296E-4</v>
      </c>
      <c r="R28" s="2"/>
      <c r="S28" s="1"/>
      <c r="T28" s="3">
        <f t="shared" si="6"/>
        <v>765.27163705819999</v>
      </c>
      <c r="U28" s="4">
        <f t="shared" si="7"/>
        <v>1.68117029257314</v>
      </c>
    </row>
    <row r="29" spans="2:24">
      <c r="B29" s="62">
        <v>813.96885836676404</v>
      </c>
      <c r="C29" s="63">
        <v>231.60173160173099</v>
      </c>
      <c r="D29" s="64"/>
      <c r="E29" s="64"/>
      <c r="F29" s="62">
        <v>813.93428995293596</v>
      </c>
      <c r="G29" s="63">
        <v>288.75374433044698</v>
      </c>
      <c r="H29" s="64"/>
      <c r="I29" s="64"/>
      <c r="J29" s="62">
        <v>813.849206982596</v>
      </c>
      <c r="K29" s="63">
        <v>1.70142535633908</v>
      </c>
      <c r="N29" s="86">
        <f t="shared" si="0"/>
        <v>813.96885836676404</v>
      </c>
      <c r="O29" s="73">
        <f t="shared" si="1"/>
        <v>23160.173160173101</v>
      </c>
      <c r="P29" s="86">
        <f t="shared" si="2"/>
        <v>813.93428995293596</v>
      </c>
      <c r="Q29" s="73">
        <f t="shared" si="3"/>
        <v>2.8875374433044699E-4</v>
      </c>
      <c r="R29" s="2"/>
      <c r="S29" s="1"/>
      <c r="T29" s="86">
        <f t="shared" si="6"/>
        <v>813.849206982596</v>
      </c>
      <c r="U29" s="73">
        <f t="shared" si="7"/>
        <v>1.70142535633908</v>
      </c>
      <c r="X29">
        <f>O29*Q29^2/S27*T29</f>
        <v>1.6679020905233852</v>
      </c>
    </row>
    <row r="30" spans="2:24">
      <c r="B30" s="62">
        <v>863.05704766437702</v>
      </c>
      <c r="C30" s="63">
        <v>203.463203463203</v>
      </c>
      <c r="D30" s="64"/>
      <c r="E30" s="64"/>
      <c r="F30" s="62">
        <v>863.09213218743605</v>
      </c>
      <c r="G30" s="63">
        <v>297.04394964709297</v>
      </c>
      <c r="H30" s="64"/>
      <c r="I30" s="64"/>
      <c r="J30" s="62">
        <v>862.78936755465395</v>
      </c>
      <c r="K30" s="63">
        <v>1.68117029257314</v>
      </c>
      <c r="N30" s="3">
        <f t="shared" si="0"/>
        <v>863.05704766437702</v>
      </c>
      <c r="O30" s="4">
        <f t="shared" si="1"/>
        <v>20346.320346320299</v>
      </c>
      <c r="P30" s="3">
        <f t="shared" si="2"/>
        <v>863.09213218743605</v>
      </c>
      <c r="Q30" s="4">
        <f t="shared" si="3"/>
        <v>2.9704394964709293E-4</v>
      </c>
      <c r="R30" s="2"/>
      <c r="S30" s="1"/>
      <c r="T30" s="3">
        <f t="shared" si="6"/>
        <v>862.78936755465395</v>
      </c>
      <c r="U30" s="4">
        <f t="shared" si="7"/>
        <v>1.68117029257314</v>
      </c>
    </row>
    <row r="31" spans="2:24">
      <c r="N31"/>
      <c r="O31"/>
      <c r="P31"/>
      <c r="Q31"/>
      <c r="R31"/>
      <c r="S31"/>
      <c r="T31"/>
      <c r="U31"/>
    </row>
    <row r="32" spans="2:24">
      <c r="J32" t="s">
        <v>62</v>
      </c>
      <c r="K32" t="s">
        <v>62</v>
      </c>
      <c r="N32"/>
      <c r="O32"/>
      <c r="P32"/>
      <c r="Q32"/>
      <c r="R32"/>
      <c r="S32"/>
      <c r="T32"/>
      <c r="U32"/>
    </row>
    <row r="33" spans="2:21">
      <c r="B33" s="39" t="s">
        <v>57</v>
      </c>
      <c r="C33" s="39" t="s">
        <v>57</v>
      </c>
      <c r="F33" s="39" t="s">
        <v>57</v>
      </c>
      <c r="G33" s="39" t="s">
        <v>57</v>
      </c>
      <c r="H33" t="s">
        <v>57</v>
      </c>
      <c r="I33" t="s">
        <v>57</v>
      </c>
      <c r="J33" t="s">
        <v>57</v>
      </c>
      <c r="K33" t="s">
        <v>57</v>
      </c>
      <c r="N33"/>
      <c r="O33"/>
      <c r="P33"/>
      <c r="Q33"/>
      <c r="R33"/>
      <c r="S33"/>
      <c r="T33"/>
      <c r="U33"/>
    </row>
    <row r="34" spans="2:21">
      <c r="B34" s="39" t="s">
        <v>58</v>
      </c>
      <c r="C34" s="39" t="s">
        <v>58</v>
      </c>
      <c r="F34" s="39" t="s">
        <v>58</v>
      </c>
      <c r="G34" s="39" t="s">
        <v>58</v>
      </c>
      <c r="H34" t="s">
        <v>58</v>
      </c>
      <c r="I34" t="s">
        <v>58</v>
      </c>
      <c r="J34" t="s">
        <v>58</v>
      </c>
      <c r="K34" t="s">
        <v>58</v>
      </c>
    </row>
    <row r="35" spans="2:21">
      <c r="B35" s="39" t="s">
        <v>59</v>
      </c>
      <c r="C35" s="39" t="s">
        <v>59</v>
      </c>
      <c r="F35" s="39" t="s">
        <v>59</v>
      </c>
      <c r="G35" s="39" t="s">
        <v>59</v>
      </c>
      <c r="H35" t="s">
        <v>59</v>
      </c>
      <c r="I35" t="s">
        <v>59</v>
      </c>
      <c r="J35" t="s">
        <v>59</v>
      </c>
      <c r="K35" t="s">
        <v>59</v>
      </c>
    </row>
    <row r="36" spans="2:21">
      <c r="B36" s="87">
        <v>45027</v>
      </c>
      <c r="C36" s="87">
        <v>45027</v>
      </c>
      <c r="F36" s="87">
        <v>45027</v>
      </c>
      <c r="G36" s="87">
        <v>45027</v>
      </c>
      <c r="H36" s="52">
        <v>44650</v>
      </c>
      <c r="I36" s="52">
        <v>44650</v>
      </c>
      <c r="J36" s="52">
        <v>44650</v>
      </c>
      <c r="K36" s="52">
        <v>44650</v>
      </c>
    </row>
    <row r="37" spans="2:21">
      <c r="F37" s="52"/>
      <c r="G37" s="52"/>
      <c r="H37" s="52" t="s">
        <v>61</v>
      </c>
      <c r="I37" s="52" t="s">
        <v>61</v>
      </c>
      <c r="J37" s="52" t="s">
        <v>60</v>
      </c>
      <c r="K37" s="52" t="s">
        <v>60</v>
      </c>
    </row>
    <row r="39" spans="2:21">
      <c r="C39">
        <f>(D39-250)/650*600+300</f>
        <v>300.9166153846154</v>
      </c>
      <c r="D39" s="48">
        <v>250.99299999999999</v>
      </c>
      <c r="E39" s="49">
        <v>2512.25</v>
      </c>
      <c r="G39">
        <v>298.42931937172699</v>
      </c>
      <c r="H39">
        <v>2293.1442080378201</v>
      </c>
      <c r="J39" t="s">
        <v>86</v>
      </c>
      <c r="K39">
        <v>2519.4805194805099</v>
      </c>
    </row>
    <row r="40" spans="2:21">
      <c r="C40">
        <f t="shared" ref="C40:C60" si="8">(D40-250)/650*600+300</f>
        <v>323.73876923076921</v>
      </c>
      <c r="D40" s="48">
        <v>275.71699999999998</v>
      </c>
      <c r="E40" s="49">
        <v>2226.9499999999998</v>
      </c>
      <c r="G40">
        <v>320.02617801047103</v>
      </c>
      <c r="H40">
        <v>2031.1268715524</v>
      </c>
      <c r="J40" t="s">
        <v>87</v>
      </c>
      <c r="K40">
        <v>2231.6017316017301</v>
      </c>
    </row>
    <row r="41" spans="2:21">
      <c r="C41">
        <f t="shared" si="8"/>
        <v>347.988</v>
      </c>
      <c r="D41" s="50">
        <v>301.98700000000002</v>
      </c>
      <c r="E41" s="51">
        <v>1886.17</v>
      </c>
      <c r="G41">
        <v>344.371727748691</v>
      </c>
      <c r="H41">
        <v>1719.8581560283601</v>
      </c>
      <c r="J41" t="s">
        <v>88</v>
      </c>
      <c r="K41">
        <v>1889.61038961038</v>
      </c>
    </row>
    <row r="42" spans="2:21">
      <c r="C42">
        <f t="shared" si="8"/>
        <v>373.66246153846151</v>
      </c>
      <c r="D42" s="50">
        <v>329.80099999999999</v>
      </c>
      <c r="E42" s="51">
        <v>1680.12</v>
      </c>
      <c r="G42">
        <v>369.89528795811498</v>
      </c>
      <c r="H42">
        <v>1528.7628053585399</v>
      </c>
      <c r="J42" t="s">
        <v>89</v>
      </c>
      <c r="K42">
        <v>1679.65367965367</v>
      </c>
    </row>
    <row r="43" spans="2:21">
      <c r="C43">
        <f t="shared" si="8"/>
        <v>396.48461538461538</v>
      </c>
      <c r="D43" s="50">
        <v>354.52499999999998</v>
      </c>
      <c r="E43" s="51">
        <v>1402.74</v>
      </c>
      <c r="G43">
        <v>394.63350785340299</v>
      </c>
      <c r="H43">
        <v>1274.6256895193001</v>
      </c>
      <c r="J43" t="s">
        <v>90</v>
      </c>
      <c r="K43">
        <v>1400.4329004328899</v>
      </c>
    </row>
    <row r="44" spans="2:21">
      <c r="C44">
        <f t="shared" si="8"/>
        <v>423.58615384615382</v>
      </c>
      <c r="D44" s="50">
        <v>383.88499999999999</v>
      </c>
      <c r="E44" s="51">
        <v>1236.31</v>
      </c>
      <c r="G44">
        <v>420.549738219895</v>
      </c>
      <c r="H44">
        <v>1132.7817178881</v>
      </c>
      <c r="J44" t="s">
        <v>91</v>
      </c>
      <c r="K44">
        <v>1244.5887445887399</v>
      </c>
    </row>
    <row r="45" spans="2:21">
      <c r="C45">
        <f t="shared" si="8"/>
        <v>446.40830769230769</v>
      </c>
      <c r="D45" s="50">
        <v>408.60899999999998</v>
      </c>
      <c r="E45" s="51">
        <v>1030.26</v>
      </c>
      <c r="G45">
        <v>444.50261780104699</v>
      </c>
      <c r="H45">
        <v>939.71631205673702</v>
      </c>
      <c r="J45" t="s">
        <v>92</v>
      </c>
      <c r="K45">
        <v>1032.46753246753</v>
      </c>
    </row>
    <row r="46" spans="2:21">
      <c r="C46">
        <f t="shared" si="8"/>
        <v>473.50984615384618</v>
      </c>
      <c r="D46" s="50">
        <v>437.96899999999999</v>
      </c>
      <c r="E46" s="51">
        <v>927.23299999999995</v>
      </c>
      <c r="G46">
        <v>470.41884816753901</v>
      </c>
      <c r="H46">
        <v>845.15366430259996</v>
      </c>
      <c r="J46" t="s">
        <v>93</v>
      </c>
      <c r="K46">
        <v>928.57142857142799</v>
      </c>
    </row>
    <row r="47" spans="2:21">
      <c r="C47">
        <f t="shared" si="8"/>
        <v>496.33199999999999</v>
      </c>
      <c r="D47" s="50">
        <v>462.69299999999998</v>
      </c>
      <c r="E47" s="51">
        <v>760.80700000000002</v>
      </c>
      <c r="G47">
        <v>494.76439790575898</v>
      </c>
      <c r="H47">
        <v>703.30969267139403</v>
      </c>
      <c r="J47" t="s">
        <v>94</v>
      </c>
      <c r="K47">
        <v>772.72727272727195</v>
      </c>
    </row>
    <row r="48" spans="2:21">
      <c r="C48">
        <f t="shared" si="8"/>
        <v>522.00738461538458</v>
      </c>
      <c r="D48" s="50">
        <v>490.50799999999998</v>
      </c>
      <c r="E48" s="51">
        <v>697.40599999999995</v>
      </c>
      <c r="G48">
        <v>520.28795811518296</v>
      </c>
      <c r="H48">
        <v>632.38770685579095</v>
      </c>
      <c r="J48" t="s">
        <v>95</v>
      </c>
      <c r="K48">
        <v>694.80519480519399</v>
      </c>
    </row>
    <row r="49" spans="3:11">
      <c r="C49">
        <f t="shared" si="8"/>
        <v>546.25569230769236</v>
      </c>
      <c r="D49" s="50">
        <v>516.77700000000004</v>
      </c>
      <c r="E49" s="51">
        <v>586.45500000000004</v>
      </c>
      <c r="G49">
        <v>545.02617801047097</v>
      </c>
      <c r="H49">
        <v>537.82505910165401</v>
      </c>
      <c r="J49" t="s">
        <v>96</v>
      </c>
      <c r="K49">
        <v>590.90909090909099</v>
      </c>
    </row>
    <row r="50" spans="3:11">
      <c r="C50">
        <f t="shared" si="8"/>
        <v>571.93107692307694</v>
      </c>
      <c r="D50" s="50">
        <v>544.59199999999998</v>
      </c>
      <c r="E50" s="51">
        <v>538.90499999999997</v>
      </c>
      <c r="G50">
        <v>570.54973821989495</v>
      </c>
      <c r="H50">
        <v>486.603624901496</v>
      </c>
      <c r="J50" t="s">
        <v>97</v>
      </c>
      <c r="K50">
        <v>534.63203463203399</v>
      </c>
    </row>
    <row r="51" spans="3:11">
      <c r="C51">
        <f t="shared" si="8"/>
        <v>594.75323076923087</v>
      </c>
      <c r="D51" s="50">
        <v>569.31600000000003</v>
      </c>
      <c r="E51" s="51">
        <v>451.72899999999998</v>
      </c>
      <c r="G51">
        <v>593.71727748691001</v>
      </c>
      <c r="H51">
        <v>421.59180457052798</v>
      </c>
      <c r="J51" t="s">
        <v>98</v>
      </c>
      <c r="K51">
        <v>463.203463203463</v>
      </c>
    </row>
    <row r="52" spans="3:11">
      <c r="C52">
        <f t="shared" si="8"/>
        <v>621.85384615384612</v>
      </c>
      <c r="D52" s="50">
        <v>598.67499999999995</v>
      </c>
      <c r="E52" s="51">
        <v>420.029</v>
      </c>
      <c r="G52">
        <v>619.63350785340299</v>
      </c>
      <c r="H52">
        <v>384.16075650118103</v>
      </c>
      <c r="J52" t="s">
        <v>99</v>
      </c>
      <c r="K52">
        <v>422.07792207792102</v>
      </c>
    </row>
    <row r="53" spans="3:11">
      <c r="C53">
        <f t="shared" si="8"/>
        <v>644.676923076923</v>
      </c>
      <c r="D53" s="50">
        <v>623.4</v>
      </c>
      <c r="E53" s="51">
        <v>372.47800000000001</v>
      </c>
      <c r="G53">
        <v>643.19371727748603</v>
      </c>
      <c r="H53">
        <v>346.72970843183498</v>
      </c>
      <c r="J53" t="s">
        <v>100</v>
      </c>
      <c r="K53">
        <v>380.95238095238</v>
      </c>
    </row>
    <row r="54" spans="3:11">
      <c r="C54">
        <f t="shared" si="8"/>
        <v>668.92523076923078</v>
      </c>
      <c r="D54" s="50">
        <v>649.66899999999998</v>
      </c>
      <c r="E54" s="51">
        <v>348.70299999999997</v>
      </c>
      <c r="G54">
        <v>668.32460732984202</v>
      </c>
      <c r="H54">
        <v>321.118991331757</v>
      </c>
      <c r="J54" t="s">
        <v>101</v>
      </c>
      <c r="K54">
        <v>352.81385281385201</v>
      </c>
    </row>
    <row r="55" spans="3:11">
      <c r="C55">
        <f t="shared" si="8"/>
        <v>693.17353846153844</v>
      </c>
      <c r="D55" s="50">
        <v>675.93799999999999</v>
      </c>
      <c r="E55" s="51">
        <v>317.00299999999999</v>
      </c>
      <c r="G55">
        <v>692.27748691099396</v>
      </c>
      <c r="H55">
        <v>287.628053585499</v>
      </c>
      <c r="J55" t="s">
        <v>102</v>
      </c>
      <c r="K55">
        <v>316.01731601731501</v>
      </c>
    </row>
    <row r="56" spans="3:11">
      <c r="C56">
        <f t="shared" si="8"/>
        <v>717.42276923076929</v>
      </c>
      <c r="D56" s="50">
        <v>702.20799999999997</v>
      </c>
      <c r="E56" s="51">
        <v>301.15300000000002</v>
      </c>
      <c r="G56">
        <v>717.01570680628197</v>
      </c>
      <c r="H56">
        <v>275.80772261623298</v>
      </c>
      <c r="J56" t="s">
        <v>103</v>
      </c>
      <c r="K56">
        <v>303.030303030303</v>
      </c>
    </row>
    <row r="57" spans="3:11">
      <c r="C57">
        <f t="shared" si="8"/>
        <v>741.67107692307695</v>
      </c>
      <c r="D57" s="50">
        <v>728.47699999999998</v>
      </c>
      <c r="E57" s="51">
        <v>261.52699999999999</v>
      </c>
      <c r="G57">
        <v>740.96858638743402</v>
      </c>
      <c r="H57">
        <v>246.256895193064</v>
      </c>
      <c r="J57" t="s">
        <v>104</v>
      </c>
      <c r="K57">
        <v>270.56277056277003</v>
      </c>
    </row>
    <row r="58" spans="3:11">
      <c r="C58">
        <f t="shared" si="8"/>
        <v>765.91938461538462</v>
      </c>
      <c r="D58" s="50">
        <v>754.74599999999998</v>
      </c>
      <c r="E58" s="51">
        <v>261.52699999999999</v>
      </c>
      <c r="G58">
        <v>765.31413612565404</v>
      </c>
      <c r="H58">
        <v>238.37667454688699</v>
      </c>
      <c r="J58" t="s">
        <v>105</v>
      </c>
      <c r="K58">
        <v>261.90476190476102</v>
      </c>
    </row>
    <row r="59" spans="3:11">
      <c r="C59">
        <f t="shared" si="8"/>
        <v>814.41692307692301</v>
      </c>
      <c r="D59" s="50">
        <v>807.28499999999997</v>
      </c>
      <c r="E59" s="51">
        <v>221.90199999999999</v>
      </c>
      <c r="G59">
        <v>814.00523560209399</v>
      </c>
      <c r="H59">
        <v>210.795902285263</v>
      </c>
      <c r="J59" t="s">
        <v>106</v>
      </c>
      <c r="K59">
        <v>231.60173160173099</v>
      </c>
    </row>
    <row r="60" spans="3:11">
      <c r="C60">
        <f t="shared" si="8"/>
        <v>862.91353846153845</v>
      </c>
      <c r="D60" s="50">
        <v>859.82299999999998</v>
      </c>
      <c r="E60" s="51">
        <v>206.05199999999999</v>
      </c>
      <c r="G60">
        <v>863.08900523560203</v>
      </c>
      <c r="H60">
        <v>185.18518518518499</v>
      </c>
      <c r="J60" t="s">
        <v>107</v>
      </c>
      <c r="K60">
        <v>203.463203463203</v>
      </c>
    </row>
    <row r="65" spans="6:7">
      <c r="F65" t="s">
        <v>64</v>
      </c>
      <c r="G65">
        <v>62.549570690533301</v>
      </c>
    </row>
    <row r="66" spans="6:7">
      <c r="F66" t="s">
        <v>65</v>
      </c>
      <c r="G66">
        <v>74.629584151931795</v>
      </c>
    </row>
    <row r="67" spans="6:7">
      <c r="F67" t="s">
        <v>66</v>
      </c>
      <c r="G67">
        <v>84.577830531906997</v>
      </c>
    </row>
    <row r="68" spans="6:7">
      <c r="F68" t="s">
        <v>67</v>
      </c>
      <c r="G68">
        <v>99.737063110916907</v>
      </c>
    </row>
    <row r="69" spans="6:7">
      <c r="F69" t="s">
        <v>68</v>
      </c>
      <c r="G69">
        <v>111.817076572315</v>
      </c>
    </row>
    <row r="70" spans="6:7">
      <c r="F70" t="s">
        <v>69</v>
      </c>
      <c r="G70">
        <v>129.344939241795</v>
      </c>
    </row>
    <row r="71" spans="6:7">
      <c r="F71" t="s">
        <v>70</v>
      </c>
      <c r="G71">
        <v>144.977897838899</v>
      </c>
    </row>
    <row r="72" spans="6:7">
      <c r="F72" t="s">
        <v>71</v>
      </c>
      <c r="G72">
        <v>161.32144546314399</v>
      </c>
    </row>
    <row r="73" spans="6:7">
      <c r="F73" t="s">
        <v>72</v>
      </c>
      <c r="G73">
        <v>177.66499308738901</v>
      </c>
    </row>
    <row r="74" spans="6:7">
      <c r="F74" t="s">
        <v>73</v>
      </c>
      <c r="G74">
        <v>188.56069150355299</v>
      </c>
    </row>
    <row r="75" spans="6:7">
      <c r="F75" t="s">
        <v>74</v>
      </c>
      <c r="G75">
        <v>207.272869218268</v>
      </c>
    </row>
    <row r="76" spans="6:7">
      <c r="F76" t="s">
        <v>75</v>
      </c>
      <c r="G76">
        <v>212.24699240825601</v>
      </c>
    </row>
    <row r="77" spans="6:7">
      <c r="F77" t="s">
        <v>76</v>
      </c>
      <c r="G77">
        <v>232.61721118630001</v>
      </c>
    </row>
    <row r="78" spans="6:7">
      <c r="F78" t="s">
        <v>77</v>
      </c>
      <c r="G78">
        <v>235.459567294865</v>
      </c>
    </row>
    <row r="79" spans="6:7">
      <c r="F79" t="s">
        <v>78</v>
      </c>
      <c r="G79">
        <v>248.960758810545</v>
      </c>
    </row>
    <row r="80" spans="6:7">
      <c r="F80" t="s">
        <v>79</v>
      </c>
      <c r="G80">
        <v>253.93488200053301</v>
      </c>
    </row>
    <row r="81" spans="6:7">
      <c r="F81" t="s">
        <v>80</v>
      </c>
      <c r="G81">
        <v>269.09411457954297</v>
      </c>
    </row>
    <row r="82" spans="6:7">
      <c r="F82" t="s">
        <v>81</v>
      </c>
      <c r="G82">
        <v>268.62038856144898</v>
      </c>
    </row>
    <row r="83" spans="6:7">
      <c r="F83" t="s">
        <v>82</v>
      </c>
      <c r="G83">
        <v>281.41099104998898</v>
      </c>
    </row>
    <row r="84" spans="6:7">
      <c r="F84" t="s">
        <v>83</v>
      </c>
      <c r="G84">
        <v>281.88471706808298</v>
      </c>
    </row>
    <row r="85" spans="6:7">
      <c r="F85" t="s">
        <v>84</v>
      </c>
      <c r="G85">
        <v>288.75374433044698</v>
      </c>
    </row>
    <row r="86" spans="6:7">
      <c r="F86" t="s">
        <v>85</v>
      </c>
      <c r="G86">
        <v>297.04394964709297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V22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  <c r="O5" s="46"/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16</v>
      </c>
      <c r="D8" s="11" t="s">
        <v>4</v>
      </c>
      <c r="E8" s="10" t="s">
        <v>26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0" t="s">
        <v>37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3"/>
      <c r="C9" s="4"/>
      <c r="D9" s="55">
        <v>306.57100000000003</v>
      </c>
      <c r="E9" s="55">
        <v>4.9305700000000003</v>
      </c>
      <c r="F9" s="55">
        <v>305.00200000000001</v>
      </c>
      <c r="G9" s="55">
        <v>68.736000000000004</v>
      </c>
      <c r="H9" s="55">
        <v>303.16199999999998</v>
      </c>
      <c r="I9" s="55">
        <v>3.41445</v>
      </c>
      <c r="J9" s="55">
        <v>304.98099999999999</v>
      </c>
      <c r="K9" s="55">
        <v>8.9802099999999996E-2</v>
      </c>
      <c r="N9" s="30">
        <f>D9</f>
        <v>306.57100000000003</v>
      </c>
      <c r="O9" s="21">
        <f>1/(E9*10^-6)</f>
        <v>202816.3072423675</v>
      </c>
      <c r="P9" s="30">
        <f>F9</f>
        <v>305.00200000000001</v>
      </c>
      <c r="Q9" s="17">
        <f>G9*0.000001</f>
        <v>6.8736000000000001E-5</v>
      </c>
      <c r="R9" s="30">
        <f>H9</f>
        <v>303.16199999999998</v>
      </c>
      <c r="S9" s="24">
        <f>I9</f>
        <v>3.41445</v>
      </c>
      <c r="T9" s="30">
        <f>J9</f>
        <v>304.98099999999999</v>
      </c>
      <c r="U9" s="24">
        <f>K9</f>
        <v>8.9802099999999996E-2</v>
      </c>
      <c r="V9" s="22">
        <f>((O9*(Q9)^2)/S9)*T9</f>
        <v>8.5590075292713494E-2</v>
      </c>
    </row>
    <row r="10" spans="1:22">
      <c r="B10" s="3"/>
      <c r="C10" s="4"/>
      <c r="D10" s="3">
        <v>325.709</v>
      </c>
      <c r="E10" s="4">
        <v>5.30206</v>
      </c>
      <c r="F10" s="3">
        <v>325.78699999999998</v>
      </c>
      <c r="G10" s="4">
        <v>76.012600000000006</v>
      </c>
      <c r="H10" s="3">
        <v>324.779</v>
      </c>
      <c r="I10" s="4">
        <v>3.2625700000000002</v>
      </c>
      <c r="J10" s="3">
        <v>325.02300000000002</v>
      </c>
      <c r="K10" s="4">
        <v>0.10707</v>
      </c>
      <c r="N10" s="30">
        <f t="shared" ref="N10:N22" si="0">D10</f>
        <v>325.709</v>
      </c>
      <c r="O10" s="21">
        <f t="shared" ref="O10:O22" si="1">1/(E10*10^-6)</f>
        <v>188605.93806935419</v>
      </c>
      <c r="P10" s="30">
        <f t="shared" ref="P10:P22" si="2">F10</f>
        <v>325.78699999999998</v>
      </c>
      <c r="Q10" s="17">
        <f t="shared" ref="Q10:Q22" si="3">G10*0.000001</f>
        <v>7.6012600000000005E-5</v>
      </c>
      <c r="R10" s="30">
        <f t="shared" ref="R10:U22" si="4">H10</f>
        <v>324.779</v>
      </c>
      <c r="S10" s="24">
        <f t="shared" si="4"/>
        <v>3.2625700000000002</v>
      </c>
      <c r="T10" s="30">
        <f t="shared" si="4"/>
        <v>325.02300000000002</v>
      </c>
      <c r="U10" s="24">
        <f t="shared" si="4"/>
        <v>0.10707</v>
      </c>
      <c r="V10" s="22">
        <f t="shared" ref="V10:V21" si="5">((O10*(Q10)^2)/S10)*T10</f>
        <v>0.10856273943110789</v>
      </c>
    </row>
    <row r="11" spans="1:22">
      <c r="B11" s="2"/>
      <c r="C11" s="1"/>
      <c r="D11" s="2">
        <v>368.08499999999998</v>
      </c>
      <c r="E11" s="1">
        <v>6.16852</v>
      </c>
      <c r="F11" s="2">
        <v>370.14400000000001</v>
      </c>
      <c r="G11" s="1">
        <v>96.438000000000002</v>
      </c>
      <c r="H11" s="2">
        <v>369.43</v>
      </c>
      <c r="I11" s="1">
        <v>2.6327400000000001</v>
      </c>
      <c r="J11" s="2">
        <v>370.81200000000001</v>
      </c>
      <c r="K11" s="1">
        <v>0.21035999999999999</v>
      </c>
      <c r="N11" s="30">
        <f t="shared" si="0"/>
        <v>368.08499999999998</v>
      </c>
      <c r="O11" s="21">
        <f t="shared" si="1"/>
        <v>162113.44050112506</v>
      </c>
      <c r="P11" s="30">
        <f t="shared" si="2"/>
        <v>370.14400000000001</v>
      </c>
      <c r="Q11" s="17">
        <f t="shared" si="3"/>
        <v>9.6438000000000001E-5</v>
      </c>
      <c r="R11" s="30">
        <f t="shared" si="4"/>
        <v>369.43</v>
      </c>
      <c r="S11" s="24">
        <f t="shared" si="4"/>
        <v>2.6327400000000001</v>
      </c>
      <c r="T11" s="30">
        <f t="shared" si="4"/>
        <v>370.81200000000001</v>
      </c>
      <c r="U11" s="24">
        <f t="shared" si="4"/>
        <v>0.21035999999999999</v>
      </c>
      <c r="V11" s="22">
        <f t="shared" si="5"/>
        <v>0.21235437907402824</v>
      </c>
    </row>
    <row r="12" spans="1:22">
      <c r="B12" s="2"/>
      <c r="C12" s="1"/>
      <c r="D12" s="2">
        <v>415.91300000000001</v>
      </c>
      <c r="E12" s="1">
        <v>8.0186100000000007</v>
      </c>
      <c r="F12" s="2">
        <v>417.28399999999999</v>
      </c>
      <c r="G12" s="1">
        <v>121.265</v>
      </c>
      <c r="H12" s="2">
        <v>415.39400000000001</v>
      </c>
      <c r="I12" s="1">
        <v>2.1768399999999999</v>
      </c>
      <c r="J12" s="2">
        <v>416.589</v>
      </c>
      <c r="K12" s="1">
        <v>0.35144999999999998</v>
      </c>
      <c r="N12" s="30">
        <f t="shared" si="0"/>
        <v>415.91300000000001</v>
      </c>
      <c r="O12" s="21">
        <f t="shared" si="1"/>
        <v>124709.89360998975</v>
      </c>
      <c r="P12" s="30">
        <f t="shared" si="2"/>
        <v>417.28399999999999</v>
      </c>
      <c r="Q12" s="17">
        <f t="shared" si="3"/>
        <v>1.21265E-4</v>
      </c>
      <c r="R12" s="30">
        <f t="shared" si="4"/>
        <v>415.39400000000001</v>
      </c>
      <c r="S12" s="24">
        <f t="shared" si="4"/>
        <v>2.1768399999999999</v>
      </c>
      <c r="T12" s="30">
        <f t="shared" si="4"/>
        <v>416.589</v>
      </c>
      <c r="U12" s="24">
        <f t="shared" si="4"/>
        <v>0.35144999999999998</v>
      </c>
      <c r="V12" s="22">
        <f t="shared" si="5"/>
        <v>0.35095637858930617</v>
      </c>
    </row>
    <row r="13" spans="1:22">
      <c r="B13" s="2"/>
      <c r="C13" s="1"/>
      <c r="D13" s="2">
        <v>463.73399999999998</v>
      </c>
      <c r="E13" s="1">
        <v>10.237299999999999</v>
      </c>
      <c r="F13" s="2">
        <v>465.81299999999999</v>
      </c>
      <c r="G13" s="1">
        <v>147.55699999999999</v>
      </c>
      <c r="H13" s="2">
        <v>465.37799999999999</v>
      </c>
      <c r="I13" s="1">
        <v>1.8514299999999999</v>
      </c>
      <c r="J13" s="2">
        <v>464.25700000000001</v>
      </c>
      <c r="K13" s="1">
        <v>0.54753099999999999</v>
      </c>
      <c r="N13" s="30">
        <f t="shared" si="0"/>
        <v>463.73399999999998</v>
      </c>
      <c r="O13" s="21">
        <f t="shared" si="1"/>
        <v>97682.00599767518</v>
      </c>
      <c r="P13" s="30">
        <f t="shared" si="2"/>
        <v>465.81299999999999</v>
      </c>
      <c r="Q13" s="17">
        <f t="shared" si="3"/>
        <v>1.4755699999999998E-4</v>
      </c>
      <c r="R13" s="30">
        <f t="shared" si="4"/>
        <v>465.37799999999999</v>
      </c>
      <c r="S13" s="24">
        <f t="shared" si="4"/>
        <v>1.8514299999999999</v>
      </c>
      <c r="T13" s="30">
        <f t="shared" si="4"/>
        <v>464.25700000000001</v>
      </c>
      <c r="U13" s="24">
        <f t="shared" si="4"/>
        <v>0.54753099999999999</v>
      </c>
      <c r="V13" s="22">
        <f t="shared" si="5"/>
        <v>0.53331692656470464</v>
      </c>
    </row>
    <row r="14" spans="1:22">
      <c r="B14" s="2"/>
      <c r="C14" s="1"/>
      <c r="D14" s="2">
        <v>511.53899999999999</v>
      </c>
      <c r="E14" s="1">
        <v>13.315799999999999</v>
      </c>
      <c r="F14" s="2">
        <v>512.96199999999999</v>
      </c>
      <c r="G14" s="1">
        <v>175.32599999999999</v>
      </c>
      <c r="H14" s="2">
        <v>512.654</v>
      </c>
      <c r="I14" s="1">
        <v>1.5694600000000001</v>
      </c>
      <c r="J14" s="2">
        <v>511.91800000000001</v>
      </c>
      <c r="K14" s="1">
        <v>0.76079399999999997</v>
      </c>
      <c r="N14" s="30">
        <f t="shared" si="0"/>
        <v>511.53899999999999</v>
      </c>
      <c r="O14" s="21">
        <f t="shared" si="1"/>
        <v>75098.75486264439</v>
      </c>
      <c r="P14" s="30">
        <f t="shared" si="2"/>
        <v>512.96199999999999</v>
      </c>
      <c r="Q14" s="17">
        <f t="shared" si="3"/>
        <v>1.7532599999999998E-4</v>
      </c>
      <c r="R14" s="30">
        <f t="shared" si="4"/>
        <v>512.654</v>
      </c>
      <c r="S14" s="24">
        <f t="shared" si="4"/>
        <v>1.5694600000000001</v>
      </c>
      <c r="T14" s="30">
        <f t="shared" si="4"/>
        <v>511.91800000000001</v>
      </c>
      <c r="U14" s="24">
        <f t="shared" si="4"/>
        <v>0.76079399999999997</v>
      </c>
      <c r="V14" s="22">
        <f t="shared" si="5"/>
        <v>0.75296629207290267</v>
      </c>
    </row>
    <row r="15" spans="1:22">
      <c r="B15" s="2"/>
      <c r="C15" s="1"/>
      <c r="D15" s="2">
        <v>559.33000000000004</v>
      </c>
      <c r="E15" s="1">
        <v>17.131499999999999</v>
      </c>
      <c r="F15" s="2">
        <v>560.11099999999999</v>
      </c>
      <c r="G15" s="1">
        <v>203.09399999999999</v>
      </c>
      <c r="H15" s="2">
        <v>559.91</v>
      </c>
      <c r="I15" s="1">
        <v>1.3853200000000001</v>
      </c>
      <c r="J15" s="2">
        <v>560.53300000000002</v>
      </c>
      <c r="K15" s="1">
        <v>0.98093399999999997</v>
      </c>
      <c r="N15" s="30">
        <f t="shared" si="0"/>
        <v>559.33000000000004</v>
      </c>
      <c r="O15" s="21">
        <f t="shared" si="1"/>
        <v>58372.004786504403</v>
      </c>
      <c r="P15" s="30">
        <f t="shared" si="2"/>
        <v>560.11099999999999</v>
      </c>
      <c r="Q15" s="17">
        <f t="shared" si="3"/>
        <v>2.0309399999999999E-4</v>
      </c>
      <c r="R15" s="30">
        <f t="shared" si="4"/>
        <v>559.91</v>
      </c>
      <c r="S15" s="24">
        <f t="shared" si="4"/>
        <v>1.3853200000000001</v>
      </c>
      <c r="T15" s="30">
        <f t="shared" si="4"/>
        <v>560.53300000000002</v>
      </c>
      <c r="U15" s="24">
        <f t="shared" si="4"/>
        <v>0.98093399999999997</v>
      </c>
      <c r="V15" s="22">
        <f t="shared" si="5"/>
        <v>0.97420393039144193</v>
      </c>
    </row>
    <row r="16" spans="1:22">
      <c r="B16" s="2"/>
      <c r="C16" s="1"/>
      <c r="D16" s="2">
        <v>608.495</v>
      </c>
      <c r="E16" s="1">
        <v>20.578900000000001</v>
      </c>
      <c r="F16" s="2">
        <v>608.601</v>
      </c>
      <c r="G16" s="1">
        <v>217.62200000000001</v>
      </c>
      <c r="H16" s="2">
        <v>608.50400000000002</v>
      </c>
      <c r="I16" s="1">
        <v>1.2555400000000001</v>
      </c>
      <c r="J16" s="2">
        <v>608.21</v>
      </c>
      <c r="K16" s="1">
        <v>1.1495200000000001</v>
      </c>
      <c r="N16" s="30">
        <f t="shared" si="0"/>
        <v>608.495</v>
      </c>
      <c r="O16" s="21">
        <f t="shared" si="1"/>
        <v>48593.462235590821</v>
      </c>
      <c r="P16" s="30">
        <f t="shared" si="2"/>
        <v>608.601</v>
      </c>
      <c r="Q16" s="17">
        <f t="shared" si="3"/>
        <v>2.17622E-4</v>
      </c>
      <c r="R16" s="30">
        <f t="shared" si="4"/>
        <v>608.50400000000002</v>
      </c>
      <c r="S16" s="24">
        <f t="shared" si="4"/>
        <v>1.2555400000000001</v>
      </c>
      <c r="T16" s="30">
        <f t="shared" si="4"/>
        <v>608.21</v>
      </c>
      <c r="U16" s="24">
        <f t="shared" si="4"/>
        <v>1.1495200000000001</v>
      </c>
      <c r="V16" s="22">
        <f t="shared" si="5"/>
        <v>1.1148243365191617</v>
      </c>
    </row>
    <row r="17" spans="2:22">
      <c r="B17" s="2"/>
      <c r="C17" s="1"/>
      <c r="D17" s="2">
        <v>656.32500000000005</v>
      </c>
      <c r="E17" s="1">
        <v>22.306100000000001</v>
      </c>
      <c r="F17" s="2">
        <v>658.45600000000002</v>
      </c>
      <c r="G17" s="1">
        <v>226.262</v>
      </c>
      <c r="H17" s="2">
        <v>657.08900000000006</v>
      </c>
      <c r="I17" s="1">
        <v>1.1692400000000001</v>
      </c>
      <c r="J17" s="2">
        <v>656.83799999999997</v>
      </c>
      <c r="K17" s="1">
        <v>1.32843</v>
      </c>
      <c r="N17" s="30">
        <f t="shared" si="0"/>
        <v>656.32500000000005</v>
      </c>
      <c r="O17" s="21">
        <f t="shared" si="1"/>
        <v>44830.786197497546</v>
      </c>
      <c r="P17" s="30">
        <f t="shared" si="2"/>
        <v>658.45600000000002</v>
      </c>
      <c r="Q17" s="17">
        <f t="shared" si="3"/>
        <v>2.26262E-4</v>
      </c>
      <c r="R17" s="30">
        <f t="shared" si="4"/>
        <v>657.08900000000006</v>
      </c>
      <c r="S17" s="24">
        <f t="shared" si="4"/>
        <v>1.1692400000000001</v>
      </c>
      <c r="T17" s="30">
        <f t="shared" si="4"/>
        <v>656.83799999999997</v>
      </c>
      <c r="U17" s="24">
        <f t="shared" si="4"/>
        <v>1.32843</v>
      </c>
      <c r="V17" s="22">
        <f t="shared" si="5"/>
        <v>1.2893006578993584</v>
      </c>
    </row>
    <row r="18" spans="2:22">
      <c r="B18" s="2"/>
      <c r="C18" s="1"/>
      <c r="D18" s="2">
        <v>702.8</v>
      </c>
      <c r="E18" s="1">
        <v>23.418900000000001</v>
      </c>
      <c r="F18" s="2">
        <v>706.92700000000002</v>
      </c>
      <c r="G18" s="1">
        <v>234.90700000000001</v>
      </c>
      <c r="H18" s="2">
        <v>707.02</v>
      </c>
      <c r="I18" s="1">
        <v>1.0938399999999999</v>
      </c>
      <c r="J18" s="2">
        <v>704.505</v>
      </c>
      <c r="K18" s="1">
        <v>1.52451</v>
      </c>
      <c r="N18" s="30">
        <f t="shared" si="0"/>
        <v>702.8</v>
      </c>
      <c r="O18" s="21">
        <f t="shared" si="1"/>
        <v>42700.553826183124</v>
      </c>
      <c r="P18" s="30">
        <f t="shared" si="2"/>
        <v>706.92700000000002</v>
      </c>
      <c r="Q18" s="17">
        <f t="shared" si="3"/>
        <v>2.3490699999999999E-4</v>
      </c>
      <c r="R18" s="30">
        <f t="shared" si="4"/>
        <v>707.02</v>
      </c>
      <c r="S18" s="24">
        <f t="shared" si="4"/>
        <v>1.0938399999999999</v>
      </c>
      <c r="T18" s="30">
        <f t="shared" si="4"/>
        <v>704.505</v>
      </c>
      <c r="U18" s="24">
        <f t="shared" si="4"/>
        <v>1.52451</v>
      </c>
      <c r="V18" s="22">
        <f t="shared" si="5"/>
        <v>1.5175943598986181</v>
      </c>
    </row>
    <row r="19" spans="2:22">
      <c r="B19" s="2"/>
      <c r="C19" s="1"/>
      <c r="D19" s="2">
        <v>752.01400000000001</v>
      </c>
      <c r="E19" s="1">
        <v>24.2864</v>
      </c>
      <c r="F19" s="2">
        <v>756.76300000000003</v>
      </c>
      <c r="G19" s="1">
        <v>237.66499999999999</v>
      </c>
      <c r="H19" s="2">
        <v>754.24400000000003</v>
      </c>
      <c r="I19" s="1">
        <v>1.0618700000000001</v>
      </c>
      <c r="J19" s="2">
        <v>754.10400000000004</v>
      </c>
      <c r="K19" s="1">
        <v>1.6553</v>
      </c>
      <c r="N19" s="30">
        <f t="shared" si="0"/>
        <v>752.01400000000001</v>
      </c>
      <c r="O19" s="21">
        <f t="shared" si="1"/>
        <v>41175.30799130378</v>
      </c>
      <c r="P19" s="30">
        <f t="shared" si="2"/>
        <v>756.76300000000003</v>
      </c>
      <c r="Q19" s="17">
        <f t="shared" si="3"/>
        <v>2.3766499999999997E-4</v>
      </c>
      <c r="R19" s="30">
        <f t="shared" si="4"/>
        <v>754.24400000000003</v>
      </c>
      <c r="S19" s="24">
        <f t="shared" si="4"/>
        <v>1.0618700000000001</v>
      </c>
      <c r="T19" s="30">
        <f t="shared" si="4"/>
        <v>754.10400000000004</v>
      </c>
      <c r="U19" s="24">
        <f t="shared" si="4"/>
        <v>1.6553</v>
      </c>
      <c r="V19" s="22">
        <f t="shared" si="5"/>
        <v>1.6516849391216908</v>
      </c>
    </row>
    <row r="20" spans="2:22">
      <c r="B20" s="2"/>
      <c r="C20" s="1"/>
      <c r="D20" s="2">
        <v>801.226</v>
      </c>
      <c r="E20" s="1">
        <v>25.276800000000001</v>
      </c>
      <c r="F20" s="2">
        <v>803.83600000000001</v>
      </c>
      <c r="G20" s="1">
        <v>241.904</v>
      </c>
      <c r="H20" s="2">
        <v>804.15800000000002</v>
      </c>
      <c r="I20" s="1">
        <v>1.07342</v>
      </c>
      <c r="J20" s="2">
        <v>801.80499999999995</v>
      </c>
      <c r="K20" s="1">
        <v>1.75173</v>
      </c>
      <c r="N20" s="30">
        <f t="shared" si="0"/>
        <v>801.226</v>
      </c>
      <c r="O20" s="21">
        <f t="shared" si="1"/>
        <v>39561.969869603745</v>
      </c>
      <c r="P20" s="30">
        <f t="shared" si="2"/>
        <v>803.83600000000001</v>
      </c>
      <c r="Q20" s="17">
        <f t="shared" si="3"/>
        <v>2.4190399999999998E-4</v>
      </c>
      <c r="R20" s="30">
        <f t="shared" si="4"/>
        <v>804.15800000000002</v>
      </c>
      <c r="S20" s="24">
        <f t="shared" si="4"/>
        <v>1.07342</v>
      </c>
      <c r="T20" s="30">
        <f t="shared" si="4"/>
        <v>801.80499999999995</v>
      </c>
      <c r="U20" s="24">
        <f t="shared" si="4"/>
        <v>1.75173</v>
      </c>
      <c r="V20" s="22">
        <f t="shared" si="5"/>
        <v>1.7292711042638276</v>
      </c>
    </row>
    <row r="21" spans="2:22">
      <c r="B21" s="2"/>
      <c r="C21" s="1"/>
      <c r="D21" s="2">
        <v>849.06799999999998</v>
      </c>
      <c r="E21" s="1">
        <v>26.389800000000001</v>
      </c>
      <c r="F21" s="2">
        <v>855.03700000000003</v>
      </c>
      <c r="G21" s="1">
        <v>238.77500000000001</v>
      </c>
      <c r="H21" s="2">
        <v>852.71500000000003</v>
      </c>
      <c r="I21" s="1">
        <v>1.11755</v>
      </c>
      <c r="J21" s="2">
        <v>850.50300000000004</v>
      </c>
      <c r="K21" s="1">
        <v>1.71757</v>
      </c>
      <c r="N21" s="30">
        <f t="shared" si="0"/>
        <v>849.06799999999998</v>
      </c>
      <c r="O21" s="21">
        <f t="shared" si="1"/>
        <v>37893.428521625778</v>
      </c>
      <c r="P21" s="30">
        <f t="shared" si="2"/>
        <v>855.03700000000003</v>
      </c>
      <c r="Q21" s="17">
        <f t="shared" si="3"/>
        <v>2.3877499999999999E-4</v>
      </c>
      <c r="R21" s="30">
        <f t="shared" si="4"/>
        <v>852.71500000000003</v>
      </c>
      <c r="S21" s="24">
        <f t="shared" si="4"/>
        <v>1.11755</v>
      </c>
      <c r="T21" s="30">
        <f t="shared" si="4"/>
        <v>850.50300000000004</v>
      </c>
      <c r="U21" s="24">
        <f t="shared" si="4"/>
        <v>1.71757</v>
      </c>
      <c r="V21" s="22">
        <f t="shared" si="5"/>
        <v>1.6441842950313821</v>
      </c>
    </row>
    <row r="22" spans="2:22">
      <c r="B22" s="2"/>
      <c r="C22" s="1"/>
      <c r="D22" s="56">
        <v>899.64499999999998</v>
      </c>
      <c r="E22" s="56">
        <v>27.5032</v>
      </c>
      <c r="F22" s="56">
        <v>903.48900000000003</v>
      </c>
      <c r="G22" s="56">
        <v>241.53800000000001</v>
      </c>
      <c r="H22" s="56">
        <v>903.96100000000001</v>
      </c>
      <c r="I22" s="56">
        <v>1.2052099999999999</v>
      </c>
      <c r="J22" s="56">
        <v>901.13</v>
      </c>
      <c r="K22" s="56">
        <v>1.6284400000000001</v>
      </c>
      <c r="N22" s="30">
        <f t="shared" si="0"/>
        <v>899.64499999999998</v>
      </c>
      <c r="O22" s="21">
        <f t="shared" si="1"/>
        <v>36359.405451002065</v>
      </c>
      <c r="P22" s="30">
        <f t="shared" si="2"/>
        <v>903.48900000000003</v>
      </c>
      <c r="Q22" s="17">
        <f t="shared" si="3"/>
        <v>2.4153799999999999E-4</v>
      </c>
      <c r="R22" s="30">
        <f t="shared" si="4"/>
        <v>903.96100000000001</v>
      </c>
      <c r="S22" s="24">
        <f t="shared" si="4"/>
        <v>1.2052099999999999</v>
      </c>
      <c r="T22" s="30">
        <f t="shared" si="4"/>
        <v>901.13</v>
      </c>
      <c r="U22" s="24">
        <f t="shared" si="4"/>
        <v>1.6284400000000001</v>
      </c>
      <c r="V22" s="22">
        <f>((O22*(Q22)^2)/S22)*T22</f>
        <v>1.5860337571277898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V34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16</v>
      </c>
      <c r="D8" s="11" t="s">
        <v>4</v>
      </c>
      <c r="E8" s="10" t="s">
        <v>26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0" t="s">
        <v>37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3"/>
      <c r="C9" s="4"/>
      <c r="D9" s="55">
        <v>301.10700000000003</v>
      </c>
      <c r="E9" s="55">
        <v>4.5611899999999999</v>
      </c>
      <c r="F9" s="55">
        <v>307.339</v>
      </c>
      <c r="G9" s="55">
        <v>-63.627099999999999</v>
      </c>
      <c r="H9" s="3">
        <v>305.79199999999997</v>
      </c>
      <c r="I9" s="4">
        <v>3.74058</v>
      </c>
      <c r="J9" s="55">
        <v>304.98899999999998</v>
      </c>
      <c r="K9" s="55">
        <v>6.5747100000000003E-2</v>
      </c>
      <c r="N9" s="30">
        <f>D9</f>
        <v>301.10700000000003</v>
      </c>
      <c r="O9" s="21">
        <f>1/(E9*10^-6)</f>
        <v>219241.03139750811</v>
      </c>
      <c r="P9" s="30">
        <f>F9</f>
        <v>307.339</v>
      </c>
      <c r="Q9" s="17">
        <f>G9*0.000001</f>
        <v>-6.3627099999999999E-5</v>
      </c>
      <c r="R9" s="30">
        <f>H9</f>
        <v>305.79199999999997</v>
      </c>
      <c r="S9" s="24">
        <f>I9</f>
        <v>3.74058</v>
      </c>
      <c r="T9" s="30">
        <f>J9</f>
        <v>304.98899999999998</v>
      </c>
      <c r="U9" s="24">
        <f>K9</f>
        <v>6.5747100000000003E-2</v>
      </c>
      <c r="V9" s="22">
        <f>((O9*(Q9)^2)/S9)*T9</f>
        <v>7.2368792079017349E-2</v>
      </c>
    </row>
    <row r="10" spans="1:22">
      <c r="B10" s="3"/>
      <c r="C10" s="4"/>
      <c r="D10" s="3">
        <v>324.34399999999999</v>
      </c>
      <c r="E10" s="4">
        <v>5.1790000000000003</v>
      </c>
      <c r="F10" s="3">
        <v>328.08100000000002</v>
      </c>
      <c r="G10" s="4">
        <v>-69.585800000000006</v>
      </c>
      <c r="H10" s="3">
        <v>326.084</v>
      </c>
      <c r="I10" s="4">
        <v>3.4691100000000001</v>
      </c>
      <c r="J10" s="3">
        <v>324.077</v>
      </c>
      <c r="K10" s="4">
        <v>7.9574800000000001E-2</v>
      </c>
      <c r="N10" s="30">
        <f t="shared" ref="N10:N34" si="0">D10</f>
        <v>324.34399999999999</v>
      </c>
      <c r="O10" s="21">
        <f t="shared" ref="O10:O34" si="1">1/(E10*10^-6)</f>
        <v>193087.46862328635</v>
      </c>
      <c r="P10" s="30">
        <f t="shared" ref="P10:P34" si="2">F10</f>
        <v>328.08100000000002</v>
      </c>
      <c r="Q10" s="17">
        <f t="shared" ref="Q10:Q34" si="3">G10*0.000001</f>
        <v>-6.9585800000000007E-5</v>
      </c>
      <c r="R10" s="30">
        <f t="shared" ref="R10:U22" si="4">H10</f>
        <v>326.084</v>
      </c>
      <c r="S10" s="24">
        <f t="shared" si="4"/>
        <v>3.4691100000000001</v>
      </c>
      <c r="T10" s="30">
        <f t="shared" si="4"/>
        <v>324.077</v>
      </c>
      <c r="U10" s="24">
        <f t="shared" si="4"/>
        <v>7.9574800000000001E-2</v>
      </c>
    </row>
    <row r="11" spans="1:22">
      <c r="B11" s="2"/>
      <c r="C11" s="1"/>
      <c r="D11" s="2">
        <v>348.935</v>
      </c>
      <c r="E11" s="1">
        <v>6.4112799999999996</v>
      </c>
      <c r="F11" s="2">
        <v>351.577</v>
      </c>
      <c r="G11" s="1">
        <v>-79.966399999999993</v>
      </c>
      <c r="H11" s="2">
        <v>372.07299999999998</v>
      </c>
      <c r="I11" s="1">
        <v>2.8936500000000001</v>
      </c>
      <c r="J11" s="2">
        <v>370.83300000000003</v>
      </c>
      <c r="K11" s="1">
        <v>0.148504</v>
      </c>
      <c r="N11" s="30">
        <f t="shared" si="0"/>
        <v>348.935</v>
      </c>
      <c r="O11" s="21">
        <f t="shared" si="1"/>
        <v>155975.09389700653</v>
      </c>
      <c r="P11" s="30">
        <f t="shared" si="2"/>
        <v>351.577</v>
      </c>
      <c r="Q11" s="17">
        <f t="shared" si="3"/>
        <v>-7.9966399999999987E-5</v>
      </c>
      <c r="R11" s="30">
        <f t="shared" si="4"/>
        <v>372.07299999999998</v>
      </c>
      <c r="S11" s="24">
        <f t="shared" si="4"/>
        <v>2.8936500000000001</v>
      </c>
      <c r="T11" s="30">
        <f t="shared" si="4"/>
        <v>370.83300000000003</v>
      </c>
      <c r="U11" s="24">
        <f t="shared" si="4"/>
        <v>0.148504</v>
      </c>
    </row>
    <row r="12" spans="1:22">
      <c r="B12" s="2"/>
      <c r="C12" s="1"/>
      <c r="D12" s="2">
        <v>370.82499999999999</v>
      </c>
      <c r="E12" s="1">
        <v>5.9232399999999998</v>
      </c>
      <c r="F12" s="2">
        <v>372.33300000000003</v>
      </c>
      <c r="G12" s="1">
        <v>-81.513300000000001</v>
      </c>
      <c r="H12" s="2">
        <v>418.04199999999997</v>
      </c>
      <c r="I12" s="1">
        <v>2.41601</v>
      </c>
      <c r="J12" s="2">
        <v>417.57900000000001</v>
      </c>
      <c r="K12" s="1">
        <v>0.244925</v>
      </c>
      <c r="N12" s="30">
        <f t="shared" si="0"/>
        <v>370.82499999999999</v>
      </c>
      <c r="O12" s="21">
        <f t="shared" si="1"/>
        <v>168826.52062047124</v>
      </c>
      <c r="P12" s="30">
        <f t="shared" si="2"/>
        <v>372.33300000000003</v>
      </c>
      <c r="Q12" s="17">
        <f t="shared" si="3"/>
        <v>-8.1513299999999998E-5</v>
      </c>
      <c r="R12" s="30">
        <f t="shared" si="4"/>
        <v>418.04199999999997</v>
      </c>
      <c r="S12" s="24">
        <f t="shared" si="4"/>
        <v>2.41601</v>
      </c>
      <c r="T12" s="30">
        <f t="shared" si="4"/>
        <v>417.57900000000001</v>
      </c>
      <c r="U12" s="24">
        <f t="shared" si="4"/>
        <v>0.244925</v>
      </c>
    </row>
    <row r="13" spans="1:22">
      <c r="B13" s="2"/>
      <c r="C13" s="1"/>
      <c r="D13" s="2">
        <v>392.68200000000002</v>
      </c>
      <c r="E13" s="1">
        <v>7.1551</v>
      </c>
      <c r="F13" s="2">
        <v>395.82900000000001</v>
      </c>
      <c r="G13" s="1">
        <v>-91.894000000000005</v>
      </c>
      <c r="H13" s="2">
        <v>465.32499999999999</v>
      </c>
      <c r="I13" s="1">
        <v>2.1014300000000001</v>
      </c>
      <c r="J13" s="2">
        <v>465.26799999999997</v>
      </c>
      <c r="K13" s="1">
        <v>0.37571399999999999</v>
      </c>
      <c r="N13" s="30">
        <f t="shared" si="0"/>
        <v>392.68200000000002</v>
      </c>
      <c r="O13" s="21">
        <f t="shared" si="1"/>
        <v>139760.4505876927</v>
      </c>
      <c r="P13" s="30">
        <f t="shared" si="2"/>
        <v>395.82900000000001</v>
      </c>
      <c r="Q13" s="17">
        <f t="shared" si="3"/>
        <v>-9.1893999999999998E-5</v>
      </c>
      <c r="R13" s="30">
        <f t="shared" si="4"/>
        <v>465.32499999999999</v>
      </c>
      <c r="S13" s="24">
        <f t="shared" si="4"/>
        <v>2.1014300000000001</v>
      </c>
      <c r="T13" s="30">
        <f t="shared" si="4"/>
        <v>465.26799999999997</v>
      </c>
      <c r="U13" s="24">
        <f t="shared" si="4"/>
        <v>0.37571399999999999</v>
      </c>
    </row>
    <row r="14" spans="1:22">
      <c r="B14" s="2"/>
      <c r="C14" s="1"/>
      <c r="D14" s="2">
        <v>415.93700000000001</v>
      </c>
      <c r="E14" s="1">
        <v>6.7901199999999999</v>
      </c>
      <c r="F14" s="2">
        <v>417.95</v>
      </c>
      <c r="G14" s="1">
        <v>-99.328299999999999</v>
      </c>
      <c r="H14" s="2">
        <v>515.30200000000002</v>
      </c>
      <c r="I14" s="1">
        <v>1.80863</v>
      </c>
      <c r="J14" s="2">
        <v>512.94500000000005</v>
      </c>
      <c r="K14" s="1">
        <v>0.54430299999999998</v>
      </c>
      <c r="N14" s="30">
        <f t="shared" si="0"/>
        <v>415.93700000000001</v>
      </c>
      <c r="O14" s="21">
        <f t="shared" si="1"/>
        <v>147272.80224797208</v>
      </c>
      <c r="P14" s="30">
        <f t="shared" si="2"/>
        <v>417.95</v>
      </c>
      <c r="Q14" s="17">
        <f t="shared" si="3"/>
        <v>-9.9328299999999989E-5</v>
      </c>
      <c r="R14" s="30">
        <f t="shared" si="4"/>
        <v>515.30200000000002</v>
      </c>
      <c r="S14" s="24">
        <f t="shared" si="4"/>
        <v>1.80863</v>
      </c>
      <c r="T14" s="30">
        <f t="shared" si="4"/>
        <v>512.94500000000005</v>
      </c>
      <c r="U14" s="24">
        <f t="shared" si="4"/>
        <v>0.54430299999999998</v>
      </c>
    </row>
    <row r="15" spans="1:22">
      <c r="B15" s="2"/>
      <c r="C15" s="1"/>
      <c r="D15" s="2">
        <v>440.53300000000002</v>
      </c>
      <c r="E15" s="1">
        <v>7.7766999999999999</v>
      </c>
      <c r="F15" s="2">
        <v>442.82900000000001</v>
      </c>
      <c r="G15" s="1">
        <v>-109.714</v>
      </c>
      <c r="H15" s="2">
        <v>562.56500000000005</v>
      </c>
      <c r="I15" s="1">
        <v>1.59188</v>
      </c>
      <c r="J15" s="2">
        <v>560.61300000000006</v>
      </c>
      <c r="K15" s="1">
        <v>0.74038400000000004</v>
      </c>
      <c r="N15" s="30">
        <f t="shared" si="0"/>
        <v>440.53300000000002</v>
      </c>
      <c r="O15" s="21">
        <f t="shared" si="1"/>
        <v>128589.24736713516</v>
      </c>
      <c r="P15" s="30">
        <f t="shared" si="2"/>
        <v>442.82900000000001</v>
      </c>
      <c r="Q15" s="17">
        <f t="shared" si="3"/>
        <v>-1.09714E-4</v>
      </c>
      <c r="R15" s="30">
        <f t="shared" si="4"/>
        <v>562.56500000000005</v>
      </c>
      <c r="S15" s="24">
        <f t="shared" si="4"/>
        <v>1.59188</v>
      </c>
      <c r="T15" s="30">
        <f t="shared" si="4"/>
        <v>560.61300000000006</v>
      </c>
      <c r="U15" s="24">
        <f t="shared" si="4"/>
        <v>0.74038400000000004</v>
      </c>
    </row>
    <row r="16" spans="1:22">
      <c r="B16" s="2"/>
      <c r="C16" s="1"/>
      <c r="D16" s="2">
        <v>461.04899999999998</v>
      </c>
      <c r="E16" s="1">
        <v>7.657</v>
      </c>
      <c r="F16" s="2">
        <v>466.34899999999999</v>
      </c>
      <c r="G16" s="1">
        <v>-112.742</v>
      </c>
      <c r="H16" s="2">
        <v>609.82299999999998</v>
      </c>
      <c r="I16" s="1">
        <v>1.39686</v>
      </c>
      <c r="J16" s="2">
        <v>609.22699999999998</v>
      </c>
      <c r="K16" s="1">
        <v>0.96052400000000004</v>
      </c>
      <c r="N16" s="30">
        <f t="shared" si="0"/>
        <v>461.04899999999998</v>
      </c>
      <c r="O16" s="21">
        <f t="shared" si="1"/>
        <v>130599.45148230378</v>
      </c>
      <c r="P16" s="30">
        <f t="shared" si="2"/>
        <v>466.34899999999999</v>
      </c>
      <c r="Q16" s="17">
        <f t="shared" si="3"/>
        <v>-1.12742E-4</v>
      </c>
      <c r="R16" s="30">
        <f t="shared" si="4"/>
        <v>609.82299999999998</v>
      </c>
      <c r="S16" s="24">
        <f t="shared" si="4"/>
        <v>1.39686</v>
      </c>
      <c r="T16" s="30">
        <f t="shared" si="4"/>
        <v>609.22699999999998</v>
      </c>
      <c r="U16" s="24">
        <f t="shared" si="4"/>
        <v>0.96052400000000004</v>
      </c>
      <c r="V16" s="22">
        <f>((O22*(Q22)^2)/S16)*T16</f>
        <v>0.90549185390185449</v>
      </c>
    </row>
    <row r="17" spans="2:22">
      <c r="B17" s="2"/>
      <c r="C17" s="1"/>
      <c r="D17" s="2">
        <v>487.00799999999998</v>
      </c>
      <c r="E17" s="1">
        <v>8.8894800000000007</v>
      </c>
      <c r="F17" s="2">
        <v>488.45600000000002</v>
      </c>
      <c r="G17" s="1">
        <v>-124.58799999999999</v>
      </c>
      <c r="H17" s="2">
        <v>655.71400000000006</v>
      </c>
      <c r="I17" s="1">
        <v>1.2887900000000001</v>
      </c>
      <c r="J17" s="2">
        <v>656.899</v>
      </c>
      <c r="K17" s="1">
        <v>1.14286</v>
      </c>
      <c r="N17" s="30">
        <f t="shared" si="0"/>
        <v>487.00799999999998</v>
      </c>
      <c r="O17" s="21">
        <f t="shared" si="1"/>
        <v>112492.51924747003</v>
      </c>
      <c r="P17" s="30">
        <f t="shared" si="2"/>
        <v>488.45600000000002</v>
      </c>
      <c r="Q17" s="17">
        <f t="shared" si="3"/>
        <v>-1.2458799999999999E-4</v>
      </c>
      <c r="R17" s="30">
        <f t="shared" si="4"/>
        <v>655.71400000000006</v>
      </c>
      <c r="S17" s="24">
        <f t="shared" si="4"/>
        <v>1.2887900000000001</v>
      </c>
      <c r="T17" s="30">
        <f t="shared" si="4"/>
        <v>656.899</v>
      </c>
      <c r="U17" s="24">
        <f t="shared" si="4"/>
        <v>1.14286</v>
      </c>
      <c r="V17"/>
    </row>
    <row r="18" spans="2:22">
      <c r="B18" s="2"/>
      <c r="C18" s="1"/>
      <c r="D18" s="2">
        <v>512.99800000000005</v>
      </c>
      <c r="E18" s="1">
        <v>8.5249199999999998</v>
      </c>
      <c r="F18" s="2">
        <v>513.35900000000004</v>
      </c>
      <c r="G18" s="1">
        <v>-127.621</v>
      </c>
      <c r="H18" s="2">
        <v>705.64800000000002</v>
      </c>
      <c r="I18" s="1">
        <v>1.20251</v>
      </c>
      <c r="J18" s="2">
        <v>704.58900000000006</v>
      </c>
      <c r="K18" s="1">
        <v>1.2736499999999999</v>
      </c>
      <c r="N18" s="30">
        <f t="shared" si="0"/>
        <v>512.99800000000005</v>
      </c>
      <c r="O18" s="21">
        <f t="shared" si="1"/>
        <v>117303.15357798079</v>
      </c>
      <c r="P18" s="30">
        <f t="shared" si="2"/>
        <v>513.35900000000004</v>
      </c>
      <c r="Q18" s="17">
        <f t="shared" si="3"/>
        <v>-1.2762099999999999E-4</v>
      </c>
      <c r="R18" s="30">
        <f t="shared" si="4"/>
        <v>705.64800000000002</v>
      </c>
      <c r="S18" s="24">
        <f t="shared" si="4"/>
        <v>1.20251</v>
      </c>
      <c r="T18" s="30">
        <f t="shared" si="4"/>
        <v>704.58900000000006</v>
      </c>
      <c r="U18" s="24">
        <f t="shared" si="4"/>
        <v>1.2736499999999999</v>
      </c>
      <c r="V18"/>
    </row>
    <row r="19" spans="2:22">
      <c r="B19" s="2"/>
      <c r="C19" s="1"/>
      <c r="D19" s="2">
        <v>537.58699999999999</v>
      </c>
      <c r="E19" s="1">
        <v>9.8800500000000007</v>
      </c>
      <c r="F19" s="2">
        <v>535.46600000000001</v>
      </c>
      <c r="G19" s="1">
        <v>-139.46700000000001</v>
      </c>
      <c r="H19" s="2">
        <v>754.22799999999995</v>
      </c>
      <c r="I19" s="1">
        <v>1.1379600000000001</v>
      </c>
      <c r="J19" s="2">
        <v>753.23699999999997</v>
      </c>
      <c r="K19" s="1">
        <v>1.3907</v>
      </c>
      <c r="N19" s="30">
        <f t="shared" si="0"/>
        <v>537.58699999999999</v>
      </c>
      <c r="O19" s="21">
        <f t="shared" si="1"/>
        <v>101214.06268186902</v>
      </c>
      <c r="P19" s="30">
        <f t="shared" si="2"/>
        <v>535.46600000000001</v>
      </c>
      <c r="Q19" s="17">
        <f t="shared" si="3"/>
        <v>-1.39467E-4</v>
      </c>
      <c r="R19" s="30">
        <f t="shared" si="4"/>
        <v>754.22799999999995</v>
      </c>
      <c r="S19" s="24">
        <f t="shared" si="4"/>
        <v>1.1379600000000001</v>
      </c>
      <c r="T19" s="30">
        <f t="shared" si="4"/>
        <v>753.23699999999997</v>
      </c>
      <c r="U19" s="24">
        <f t="shared" si="4"/>
        <v>1.3907</v>
      </c>
      <c r="V19"/>
    </row>
    <row r="20" spans="2:22">
      <c r="B20" s="2"/>
      <c r="C20" s="1"/>
      <c r="D20" s="2">
        <v>559.47500000000002</v>
      </c>
      <c r="E20" s="1">
        <v>9.5148600000000005</v>
      </c>
      <c r="F20" s="2">
        <v>561.76300000000003</v>
      </c>
      <c r="G20" s="1">
        <v>-139.56299999999999</v>
      </c>
      <c r="H20" s="2">
        <v>801.44799999999998</v>
      </c>
      <c r="I20" s="1">
        <v>1.1277299999999999</v>
      </c>
      <c r="J20" s="56">
        <v>800.98099999999999</v>
      </c>
      <c r="K20" s="56">
        <v>1.3565400000000001</v>
      </c>
      <c r="N20" s="30">
        <f t="shared" si="0"/>
        <v>559.47500000000002</v>
      </c>
      <c r="O20" s="21">
        <f t="shared" si="1"/>
        <v>105098.76130599924</v>
      </c>
      <c r="P20" s="30">
        <f t="shared" si="2"/>
        <v>561.76300000000003</v>
      </c>
      <c r="Q20" s="17">
        <f t="shared" si="3"/>
        <v>-1.3956299999999999E-4</v>
      </c>
      <c r="R20" s="30">
        <f t="shared" si="4"/>
        <v>801.44799999999998</v>
      </c>
      <c r="S20" s="24">
        <f t="shared" si="4"/>
        <v>1.1277299999999999</v>
      </c>
      <c r="T20" s="30">
        <f t="shared" si="4"/>
        <v>800.98099999999999</v>
      </c>
      <c r="U20" s="24">
        <f t="shared" si="4"/>
        <v>1.3565400000000001</v>
      </c>
      <c r="V20"/>
    </row>
    <row r="21" spans="2:22">
      <c r="B21" s="2"/>
      <c r="C21" s="1"/>
      <c r="D21" s="2">
        <v>585.41999999999996</v>
      </c>
      <c r="E21" s="1">
        <v>11.484400000000001</v>
      </c>
      <c r="F21" s="2">
        <v>583.86500000000001</v>
      </c>
      <c r="G21" s="1">
        <v>-152.88</v>
      </c>
      <c r="H21" s="2">
        <v>851.35699999999997</v>
      </c>
      <c r="I21" s="1">
        <v>1.1610100000000001</v>
      </c>
      <c r="J21" s="2">
        <v>849.69600000000003</v>
      </c>
      <c r="K21" s="1">
        <v>1.27427</v>
      </c>
      <c r="N21" s="30">
        <f t="shared" si="0"/>
        <v>585.41999999999996</v>
      </c>
      <c r="O21" s="21">
        <f t="shared" si="1"/>
        <v>87074.640381735226</v>
      </c>
      <c r="P21" s="30">
        <f t="shared" si="2"/>
        <v>583.86500000000001</v>
      </c>
      <c r="Q21" s="17">
        <f t="shared" si="3"/>
        <v>-1.5287999999999999E-4</v>
      </c>
      <c r="R21" s="30">
        <f t="shared" si="4"/>
        <v>851.35699999999997</v>
      </c>
      <c r="S21" s="24">
        <f t="shared" si="4"/>
        <v>1.1610100000000001</v>
      </c>
      <c r="T21" s="30">
        <f t="shared" si="4"/>
        <v>849.69600000000003</v>
      </c>
      <c r="U21" s="24">
        <f t="shared" si="4"/>
        <v>1.27427</v>
      </c>
      <c r="V21"/>
    </row>
    <row r="22" spans="2:22">
      <c r="B22" s="2"/>
      <c r="C22" s="1"/>
      <c r="D22" s="2">
        <v>608.66800000000001</v>
      </c>
      <c r="E22" s="1">
        <v>11.488</v>
      </c>
      <c r="F22" s="2">
        <v>607.39</v>
      </c>
      <c r="G22" s="1">
        <v>-154.43700000000001</v>
      </c>
      <c r="H22" s="2">
        <v>901.245</v>
      </c>
      <c r="I22" s="1">
        <v>1.29213</v>
      </c>
      <c r="J22" s="56">
        <v>898.45299999999997</v>
      </c>
      <c r="K22" s="56">
        <v>1.0648599999999999</v>
      </c>
      <c r="N22" s="30">
        <f t="shared" si="0"/>
        <v>608.66800000000001</v>
      </c>
      <c r="O22" s="21">
        <f t="shared" si="1"/>
        <v>87047.353760445694</v>
      </c>
      <c r="P22" s="30">
        <f t="shared" si="2"/>
        <v>607.39</v>
      </c>
      <c r="Q22" s="17">
        <f t="shared" si="3"/>
        <v>-1.54437E-4</v>
      </c>
      <c r="R22" s="30">
        <f t="shared" si="4"/>
        <v>901.245</v>
      </c>
      <c r="S22" s="24">
        <f t="shared" si="4"/>
        <v>1.29213</v>
      </c>
      <c r="T22" s="30">
        <f t="shared" si="4"/>
        <v>898.45299999999997</v>
      </c>
      <c r="U22" s="24">
        <f t="shared" si="4"/>
        <v>1.0648599999999999</v>
      </c>
      <c r="V22" s="22">
        <f>((O34*(Q34)^2)/S22)*T22</f>
        <v>1.0496469960302459</v>
      </c>
    </row>
    <row r="23" spans="2:22">
      <c r="B23" s="2"/>
      <c r="C23" s="1"/>
      <c r="D23" s="2">
        <v>631.88300000000004</v>
      </c>
      <c r="E23" s="1">
        <v>13.211499999999999</v>
      </c>
      <c r="F23" s="2">
        <v>633.62900000000002</v>
      </c>
      <c r="G23" s="1">
        <v>-172.18100000000001</v>
      </c>
      <c r="H23" s="2"/>
      <c r="I23" s="1"/>
      <c r="J23" s="2"/>
      <c r="K23" s="1"/>
      <c r="N23" s="30">
        <f t="shared" si="0"/>
        <v>631.88300000000004</v>
      </c>
      <c r="O23" s="21">
        <f t="shared" si="1"/>
        <v>75691.632290050344</v>
      </c>
      <c r="P23" s="30">
        <f t="shared" si="2"/>
        <v>633.62900000000002</v>
      </c>
      <c r="Q23" s="17">
        <f t="shared" si="3"/>
        <v>-1.7218100000000001E-4</v>
      </c>
      <c r="R23" s="30"/>
      <c r="S23" s="24"/>
      <c r="T23" s="30"/>
      <c r="U23" s="24"/>
      <c r="V23"/>
    </row>
    <row r="24" spans="2:22">
      <c r="B24" s="2"/>
      <c r="C24" s="1"/>
      <c r="D24" s="2">
        <v>653.76099999999997</v>
      </c>
      <c r="E24" s="1">
        <v>13.3377</v>
      </c>
      <c r="F24" s="2">
        <v>657.16300000000001</v>
      </c>
      <c r="G24" s="1">
        <v>-170.797</v>
      </c>
      <c r="H24" s="2"/>
      <c r="I24" s="1"/>
      <c r="J24" s="2"/>
      <c r="K24" s="1"/>
      <c r="N24" s="30">
        <f t="shared" si="0"/>
        <v>653.76099999999997</v>
      </c>
      <c r="O24" s="21">
        <f t="shared" si="1"/>
        <v>74975.445541585141</v>
      </c>
      <c r="P24" s="30">
        <f t="shared" si="2"/>
        <v>657.16300000000001</v>
      </c>
      <c r="Q24" s="17">
        <f t="shared" si="3"/>
        <v>-1.7079699999999998E-4</v>
      </c>
      <c r="R24" s="30"/>
      <c r="S24" s="24"/>
      <c r="T24" s="30"/>
      <c r="U24" s="24"/>
      <c r="V24"/>
    </row>
    <row r="25" spans="2:22">
      <c r="B25" s="2"/>
      <c r="C25" s="1"/>
      <c r="D25" s="2">
        <v>679.69899999999996</v>
      </c>
      <c r="E25" s="1">
        <v>15.675800000000001</v>
      </c>
      <c r="F25" s="2">
        <v>684.80200000000002</v>
      </c>
      <c r="G25" s="1">
        <v>-184.13399999999999</v>
      </c>
      <c r="H25" s="2"/>
      <c r="I25" s="1"/>
      <c r="J25" s="2"/>
      <c r="K25" s="1"/>
      <c r="N25" s="30">
        <f t="shared" si="0"/>
        <v>679.69899999999996</v>
      </c>
      <c r="O25" s="21">
        <f t="shared" si="1"/>
        <v>63792.597506985287</v>
      </c>
      <c r="P25" s="30">
        <f t="shared" si="2"/>
        <v>684.80200000000002</v>
      </c>
      <c r="Q25" s="17">
        <f t="shared" si="3"/>
        <v>-1.8413399999999997E-4</v>
      </c>
      <c r="R25" s="30"/>
      <c r="S25" s="24"/>
      <c r="T25" s="30"/>
      <c r="U25" s="24"/>
      <c r="V25"/>
    </row>
    <row r="26" spans="2:22">
      <c r="B26" s="2"/>
      <c r="C26" s="1"/>
      <c r="D26" s="2">
        <v>701.56100000000004</v>
      </c>
      <c r="E26" s="1">
        <v>16.661999999999999</v>
      </c>
      <c r="F26" s="2">
        <v>704.16899999999998</v>
      </c>
      <c r="G26" s="1">
        <v>-187.14599999999999</v>
      </c>
      <c r="H26" s="2"/>
      <c r="I26" s="1"/>
      <c r="J26" s="2"/>
      <c r="K26" s="1"/>
      <c r="N26" s="30">
        <f t="shared" si="0"/>
        <v>701.56100000000004</v>
      </c>
      <c r="O26" s="21">
        <f t="shared" si="1"/>
        <v>60016.804705317496</v>
      </c>
      <c r="P26" s="30">
        <f t="shared" si="2"/>
        <v>704.16899999999998</v>
      </c>
      <c r="Q26" s="17">
        <f t="shared" si="3"/>
        <v>-1.8714599999999999E-4</v>
      </c>
      <c r="R26" s="30"/>
      <c r="S26" s="24"/>
      <c r="T26" s="30"/>
      <c r="U26" s="24"/>
      <c r="V26"/>
    </row>
    <row r="27" spans="2:22">
      <c r="B27" s="2"/>
      <c r="C27" s="1"/>
      <c r="D27" s="2">
        <v>727.49900000000002</v>
      </c>
      <c r="E27" s="1">
        <v>19.0001</v>
      </c>
      <c r="F27" s="2">
        <v>729.04899999999998</v>
      </c>
      <c r="G27" s="1">
        <v>-197.53200000000001</v>
      </c>
      <c r="H27" s="2"/>
      <c r="I27" s="1"/>
      <c r="J27" s="2"/>
      <c r="K27" s="1"/>
      <c r="N27" s="30">
        <f t="shared" si="0"/>
        <v>727.49900000000002</v>
      </c>
      <c r="O27" s="21">
        <f t="shared" si="1"/>
        <v>52631.30194051611</v>
      </c>
      <c r="P27" s="30">
        <f t="shared" si="2"/>
        <v>729.04899999999998</v>
      </c>
      <c r="Q27" s="17">
        <f t="shared" si="3"/>
        <v>-1.9753199999999999E-4</v>
      </c>
      <c r="R27" s="30"/>
      <c r="S27" s="24"/>
      <c r="T27" s="30"/>
      <c r="U27" s="24"/>
      <c r="V27"/>
    </row>
    <row r="28" spans="2:22">
      <c r="B28" s="2"/>
      <c r="C28" s="1"/>
      <c r="D28" s="2">
        <v>750.71900000000005</v>
      </c>
      <c r="E28" s="1">
        <v>20.477900000000002</v>
      </c>
      <c r="F28" s="2">
        <v>755.322</v>
      </c>
      <c r="G28" s="1">
        <v>-204.982</v>
      </c>
      <c r="H28" s="2"/>
      <c r="I28" s="1"/>
      <c r="J28" s="2"/>
      <c r="K28" s="1"/>
      <c r="N28" s="30">
        <f t="shared" si="0"/>
        <v>750.71900000000005</v>
      </c>
      <c r="O28" s="21">
        <f t="shared" si="1"/>
        <v>48833.132303605351</v>
      </c>
      <c r="P28" s="30">
        <f t="shared" si="2"/>
        <v>755.322</v>
      </c>
      <c r="Q28" s="17">
        <f t="shared" si="3"/>
        <v>-2.0498199999999998E-4</v>
      </c>
      <c r="R28" s="31"/>
      <c r="S28" s="25"/>
      <c r="T28" s="30"/>
      <c r="U28" s="24"/>
      <c r="V28"/>
    </row>
    <row r="29" spans="2:22">
      <c r="B29" s="2"/>
      <c r="C29" s="1"/>
      <c r="D29" s="2">
        <v>775.28800000000001</v>
      </c>
      <c r="E29" s="1">
        <v>22.938600000000001</v>
      </c>
      <c r="F29" s="2">
        <v>780.21100000000001</v>
      </c>
      <c r="G29" s="1">
        <v>-212.42599999999999</v>
      </c>
      <c r="H29" s="2"/>
      <c r="I29" s="1"/>
      <c r="J29" s="2"/>
      <c r="K29" s="1"/>
      <c r="N29" s="30">
        <f t="shared" si="0"/>
        <v>775.28800000000001</v>
      </c>
      <c r="O29" s="21">
        <f t="shared" si="1"/>
        <v>43594.639603114396</v>
      </c>
      <c r="P29" s="30">
        <f t="shared" si="2"/>
        <v>780.21100000000001</v>
      </c>
      <c r="Q29" s="17">
        <f t="shared" si="3"/>
        <v>-2.1242599999999999E-4</v>
      </c>
      <c r="R29" s="31"/>
      <c r="S29" s="25"/>
      <c r="T29" s="30"/>
      <c r="U29" s="24"/>
      <c r="V29"/>
    </row>
    <row r="30" spans="2:22">
      <c r="B30" s="2"/>
      <c r="C30" s="1"/>
      <c r="D30" s="2">
        <v>799.85400000000004</v>
      </c>
      <c r="E30" s="1">
        <v>25.522300000000001</v>
      </c>
      <c r="F30" s="2">
        <v>802.33699999999999</v>
      </c>
      <c r="G30" s="1">
        <v>-218.39</v>
      </c>
      <c r="H30" s="2"/>
      <c r="I30" s="1"/>
      <c r="J30" s="2"/>
      <c r="K30" s="1"/>
      <c r="N30" s="30">
        <f t="shared" si="0"/>
        <v>799.85400000000004</v>
      </c>
      <c r="O30" s="21">
        <f t="shared" si="1"/>
        <v>39181.421737069148</v>
      </c>
      <c r="P30" s="30">
        <f t="shared" si="2"/>
        <v>802.33699999999999</v>
      </c>
      <c r="Q30" s="17">
        <f t="shared" si="3"/>
        <v>-2.1838999999999997E-4</v>
      </c>
      <c r="R30" s="31"/>
      <c r="S30" s="25"/>
      <c r="T30" s="30"/>
      <c r="U30" s="24"/>
      <c r="V30"/>
    </row>
    <row r="31" spans="2:22">
      <c r="B31" s="2"/>
      <c r="C31" s="1"/>
      <c r="D31" s="2">
        <v>823.06700000000001</v>
      </c>
      <c r="E31" s="1">
        <v>27.368600000000001</v>
      </c>
      <c r="F31" s="2">
        <v>825.85199999999998</v>
      </c>
      <c r="G31" s="1">
        <v>-222.88800000000001</v>
      </c>
      <c r="H31" s="2"/>
      <c r="I31" s="1"/>
      <c r="J31" s="2"/>
      <c r="K31" s="1"/>
      <c r="N31" s="31">
        <f t="shared" si="0"/>
        <v>823.06700000000001</v>
      </c>
      <c r="O31" s="35">
        <f t="shared" si="1"/>
        <v>36538.222634698155</v>
      </c>
      <c r="P31" s="31">
        <f t="shared" si="2"/>
        <v>825.85199999999998</v>
      </c>
      <c r="Q31" s="36">
        <f t="shared" si="3"/>
        <v>-2.22888E-4</v>
      </c>
      <c r="R31" s="31"/>
      <c r="S31" s="25"/>
      <c r="T31" s="31"/>
      <c r="U31" s="25"/>
      <c r="V31"/>
    </row>
    <row r="32" spans="2:22">
      <c r="B32" s="2"/>
      <c r="C32" s="1"/>
      <c r="D32" s="2">
        <v>848.98599999999999</v>
      </c>
      <c r="E32" s="1">
        <v>30.689499999999999</v>
      </c>
      <c r="F32" s="2">
        <v>852.13</v>
      </c>
      <c r="G32" s="1">
        <v>-228.86699999999999</v>
      </c>
      <c r="H32" s="2"/>
      <c r="I32" s="1"/>
      <c r="J32" s="2"/>
      <c r="K32" s="1"/>
      <c r="N32" s="31">
        <f t="shared" si="0"/>
        <v>848.98599999999999</v>
      </c>
      <c r="O32" s="35">
        <f t="shared" si="1"/>
        <v>32584.434415679632</v>
      </c>
      <c r="P32" s="31">
        <f t="shared" si="2"/>
        <v>852.13</v>
      </c>
      <c r="Q32" s="36">
        <f t="shared" si="3"/>
        <v>-2.2886699999999998E-4</v>
      </c>
      <c r="R32" s="31"/>
      <c r="S32" s="25"/>
      <c r="T32" s="31"/>
      <c r="U32" s="25"/>
      <c r="V32"/>
    </row>
    <row r="33" spans="2:22">
      <c r="B33" s="2"/>
      <c r="C33" s="1"/>
      <c r="D33" s="2">
        <v>870.84299999999996</v>
      </c>
      <c r="E33" s="1">
        <v>31.921399999999998</v>
      </c>
      <c r="F33" s="2">
        <v>874.29399999999998</v>
      </c>
      <c r="G33" s="1">
        <v>-223.066</v>
      </c>
      <c r="H33" s="2"/>
      <c r="I33" s="1"/>
      <c r="J33" s="2"/>
      <c r="K33" s="1"/>
      <c r="N33" s="31">
        <f t="shared" si="0"/>
        <v>870.84299999999996</v>
      </c>
      <c r="O33" s="35">
        <f t="shared" si="1"/>
        <v>31326.946813109706</v>
      </c>
      <c r="P33" s="31">
        <f t="shared" si="2"/>
        <v>874.29399999999998</v>
      </c>
      <c r="Q33" s="36">
        <f t="shared" si="3"/>
        <v>-2.2306599999999998E-4</v>
      </c>
      <c r="R33" s="31"/>
      <c r="S33" s="25"/>
      <c r="T33" s="31"/>
      <c r="U33" s="25"/>
      <c r="V33"/>
    </row>
    <row r="34" spans="2:22">
      <c r="B34" s="2"/>
      <c r="C34" s="1"/>
      <c r="D34" s="56">
        <v>898.14</v>
      </c>
      <c r="E34" s="56">
        <v>34.751100000000001</v>
      </c>
      <c r="F34" s="56">
        <v>899.18799999999999</v>
      </c>
      <c r="G34" s="56">
        <v>-229.04</v>
      </c>
      <c r="H34" s="2"/>
      <c r="I34" s="1"/>
      <c r="J34" s="2"/>
      <c r="K34" s="1"/>
      <c r="N34" s="31">
        <f t="shared" si="0"/>
        <v>898.14</v>
      </c>
      <c r="O34" s="35">
        <f t="shared" si="1"/>
        <v>28776.06752016483</v>
      </c>
      <c r="P34" s="31">
        <f t="shared" si="2"/>
        <v>899.18799999999999</v>
      </c>
      <c r="Q34" s="36">
        <f t="shared" si="3"/>
        <v>-2.2903999999999999E-4</v>
      </c>
      <c r="R34" s="31"/>
      <c r="S34" s="25"/>
      <c r="T34" s="31"/>
      <c r="U34" s="25"/>
      <c r="V3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V38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  <c r="O5" s="46"/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0" t="s">
        <v>37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3">
        <v>299.45100000000002</v>
      </c>
      <c r="C9" s="4">
        <v>720.62699999999995</v>
      </c>
      <c r="D9" s="3"/>
      <c r="E9" s="4"/>
      <c r="F9" s="57">
        <v>300</v>
      </c>
      <c r="G9" s="55">
        <v>234.62100000000001</v>
      </c>
      <c r="H9" s="57">
        <v>298.904</v>
      </c>
      <c r="I9" s="55">
        <v>0.68537899999999996</v>
      </c>
      <c r="J9" s="57">
        <v>299.37099999999998</v>
      </c>
      <c r="K9" s="55">
        <v>1.7197800000000001</v>
      </c>
      <c r="N9" s="30">
        <f>B9</f>
        <v>299.45100000000002</v>
      </c>
      <c r="O9" s="21">
        <f>C9*100</f>
        <v>72062.7</v>
      </c>
      <c r="P9" s="30">
        <f>F9</f>
        <v>300</v>
      </c>
      <c r="Q9" s="17">
        <f>G9*0.000001</f>
        <v>2.3462099999999999E-4</v>
      </c>
      <c r="R9" s="30">
        <f>H9</f>
        <v>298.904</v>
      </c>
      <c r="S9" s="24">
        <f>I9</f>
        <v>0.68537899999999996</v>
      </c>
      <c r="T9" s="30">
        <f>J9</f>
        <v>299.37099999999998</v>
      </c>
      <c r="U9" s="24">
        <f>K9</f>
        <v>1.7197800000000001</v>
      </c>
      <c r="V9" s="22">
        <f t="shared" ref="V9:V16" si="0">((O9*(Q9)^2)/S9)*T9</f>
        <v>1.7326994098998878</v>
      </c>
    </row>
    <row r="10" spans="1:22">
      <c r="B10" s="3">
        <v>319.77999999999997</v>
      </c>
      <c r="C10" s="4">
        <v>644.90899999999999</v>
      </c>
      <c r="D10" s="3"/>
      <c r="E10" s="4"/>
      <c r="F10" s="57">
        <v>319.77999999999997</v>
      </c>
      <c r="G10" s="55">
        <v>241.828</v>
      </c>
      <c r="H10" s="57">
        <v>320.274</v>
      </c>
      <c r="I10" s="55">
        <v>0.65247999999999995</v>
      </c>
      <c r="J10" s="57">
        <v>320.12599999999998</v>
      </c>
      <c r="K10" s="55">
        <v>1.85714</v>
      </c>
      <c r="N10" s="30">
        <f t="shared" ref="N10:N16" si="1">B10</f>
        <v>319.77999999999997</v>
      </c>
      <c r="O10" s="21">
        <f t="shared" ref="O10:O16" si="2">C10*100</f>
        <v>64490.9</v>
      </c>
      <c r="P10" s="30">
        <f t="shared" ref="P10:P16" si="3">F10</f>
        <v>319.77999999999997</v>
      </c>
      <c r="Q10" s="17">
        <f t="shared" ref="Q10:Q16" si="4">G10*0.000001</f>
        <v>2.41828E-4</v>
      </c>
      <c r="R10" s="30">
        <f t="shared" ref="R10:U16" si="5">H10</f>
        <v>320.274</v>
      </c>
      <c r="S10" s="24">
        <f t="shared" si="5"/>
        <v>0.65247999999999995</v>
      </c>
      <c r="T10" s="30">
        <f t="shared" si="5"/>
        <v>320.12599999999998</v>
      </c>
      <c r="U10" s="24">
        <f t="shared" si="5"/>
        <v>1.85714</v>
      </c>
      <c r="V10" s="22">
        <f t="shared" si="0"/>
        <v>1.8503988507167368</v>
      </c>
    </row>
    <row r="11" spans="1:22">
      <c r="B11" s="2">
        <v>340.11</v>
      </c>
      <c r="C11" s="1">
        <v>579.63400000000001</v>
      </c>
      <c r="D11" s="2"/>
      <c r="E11" s="1"/>
      <c r="F11" s="58">
        <v>340.65899999999999</v>
      </c>
      <c r="G11" s="56">
        <v>245.90100000000001</v>
      </c>
      <c r="H11" s="58">
        <v>339.452</v>
      </c>
      <c r="I11" s="56">
        <v>0.64778100000000005</v>
      </c>
      <c r="J11" s="58">
        <v>340.25200000000001</v>
      </c>
      <c r="K11" s="56">
        <v>1.85714</v>
      </c>
      <c r="N11" s="30">
        <f t="shared" si="1"/>
        <v>340.11</v>
      </c>
      <c r="O11" s="21">
        <f t="shared" si="2"/>
        <v>57963.4</v>
      </c>
      <c r="P11" s="30">
        <f t="shared" si="3"/>
        <v>340.65899999999999</v>
      </c>
      <c r="Q11" s="17">
        <f t="shared" si="4"/>
        <v>2.4590099999999998E-4</v>
      </c>
      <c r="R11" s="30">
        <f t="shared" si="5"/>
        <v>339.452</v>
      </c>
      <c r="S11" s="24">
        <f t="shared" si="5"/>
        <v>0.64778100000000005</v>
      </c>
      <c r="T11" s="30">
        <f t="shared" si="5"/>
        <v>340.25200000000001</v>
      </c>
      <c r="U11" s="24">
        <f t="shared" si="5"/>
        <v>1.85714</v>
      </c>
      <c r="V11" s="22">
        <f t="shared" si="0"/>
        <v>1.840970897252642</v>
      </c>
    </row>
    <row r="12" spans="1:22">
      <c r="B12" s="2">
        <v>360.44</v>
      </c>
      <c r="C12" s="1">
        <v>522.19299999999998</v>
      </c>
      <c r="D12" s="2"/>
      <c r="E12" s="1"/>
      <c r="F12" s="58">
        <v>360.44</v>
      </c>
      <c r="G12" s="56">
        <v>247.78100000000001</v>
      </c>
      <c r="H12" s="58">
        <v>359.726</v>
      </c>
      <c r="I12" s="56">
        <v>0.66657999999999995</v>
      </c>
      <c r="J12" s="58">
        <v>359.74799999999999</v>
      </c>
      <c r="K12" s="56">
        <v>1.7747299999999999</v>
      </c>
      <c r="N12" s="30">
        <f t="shared" si="1"/>
        <v>360.44</v>
      </c>
      <c r="O12" s="21">
        <f t="shared" si="2"/>
        <v>52219.299999999996</v>
      </c>
      <c r="P12" s="30">
        <f t="shared" si="3"/>
        <v>360.44</v>
      </c>
      <c r="Q12" s="17">
        <f t="shared" si="4"/>
        <v>2.4778099999999998E-4</v>
      </c>
      <c r="R12" s="30">
        <f t="shared" si="5"/>
        <v>359.726</v>
      </c>
      <c r="S12" s="24">
        <f t="shared" si="5"/>
        <v>0.66657999999999995</v>
      </c>
      <c r="T12" s="30">
        <f t="shared" si="5"/>
        <v>359.74799999999999</v>
      </c>
      <c r="U12" s="24">
        <f t="shared" si="5"/>
        <v>1.7747299999999999</v>
      </c>
      <c r="V12" s="22">
        <f t="shared" si="0"/>
        <v>1.7302671305965618</v>
      </c>
    </row>
    <row r="13" spans="1:22">
      <c r="B13" s="2">
        <v>379.67</v>
      </c>
      <c r="C13" s="1">
        <v>483.029</v>
      </c>
      <c r="D13" s="2"/>
      <c r="E13" s="1"/>
      <c r="F13" s="58">
        <v>380.76900000000001</v>
      </c>
      <c r="G13" s="56">
        <v>246.214</v>
      </c>
      <c r="H13" s="58">
        <v>380</v>
      </c>
      <c r="I13" s="56">
        <v>0.69477800000000001</v>
      </c>
      <c r="J13" s="58">
        <v>379.87400000000002</v>
      </c>
      <c r="K13" s="56">
        <v>1.61538</v>
      </c>
      <c r="N13" s="30">
        <f t="shared" si="1"/>
        <v>379.67</v>
      </c>
      <c r="O13" s="21">
        <f t="shared" si="2"/>
        <v>48302.9</v>
      </c>
      <c r="P13" s="30">
        <f t="shared" si="3"/>
        <v>380.76900000000001</v>
      </c>
      <c r="Q13" s="17">
        <f t="shared" si="4"/>
        <v>2.4621399999999997E-4</v>
      </c>
      <c r="R13" s="30">
        <f t="shared" si="5"/>
        <v>380</v>
      </c>
      <c r="S13" s="24">
        <f t="shared" si="5"/>
        <v>0.69477800000000001</v>
      </c>
      <c r="T13" s="30">
        <f t="shared" si="5"/>
        <v>379.87400000000002</v>
      </c>
      <c r="U13" s="24">
        <f t="shared" si="5"/>
        <v>1.61538</v>
      </c>
      <c r="V13" s="22">
        <f t="shared" si="0"/>
        <v>1.6010032179161917</v>
      </c>
    </row>
    <row r="14" spans="1:22">
      <c r="B14" s="2">
        <v>400.54899999999998</v>
      </c>
      <c r="C14" s="1">
        <v>449.08600000000001</v>
      </c>
      <c r="D14" s="2"/>
      <c r="E14" s="1"/>
      <c r="F14" s="58">
        <v>400.54899999999998</v>
      </c>
      <c r="G14" s="56">
        <v>240.57400000000001</v>
      </c>
      <c r="H14" s="58">
        <v>399.178</v>
      </c>
      <c r="I14" s="56">
        <v>0.73707599999999995</v>
      </c>
      <c r="J14" s="58">
        <v>400</v>
      </c>
      <c r="K14" s="56">
        <v>1.4175800000000001</v>
      </c>
      <c r="N14" s="30">
        <f t="shared" si="1"/>
        <v>400.54899999999998</v>
      </c>
      <c r="O14" s="21">
        <f t="shared" si="2"/>
        <v>44908.6</v>
      </c>
      <c r="P14" s="30">
        <f t="shared" si="3"/>
        <v>400.54899999999998</v>
      </c>
      <c r="Q14" s="17">
        <f t="shared" si="4"/>
        <v>2.4057399999999999E-4</v>
      </c>
      <c r="R14" s="30">
        <f t="shared" si="5"/>
        <v>399.178</v>
      </c>
      <c r="S14" s="24">
        <f t="shared" si="5"/>
        <v>0.73707599999999995</v>
      </c>
      <c r="T14" s="30">
        <f t="shared" si="5"/>
        <v>400</v>
      </c>
      <c r="U14" s="24">
        <f t="shared" si="5"/>
        <v>1.4175800000000001</v>
      </c>
      <c r="V14" s="22">
        <f t="shared" si="0"/>
        <v>1.4105049540497281</v>
      </c>
    </row>
    <row r="15" spans="1:22">
      <c r="B15" s="2">
        <v>440.11</v>
      </c>
      <c r="C15" s="1">
        <v>399.47800000000001</v>
      </c>
      <c r="D15" s="2"/>
      <c r="E15" s="1"/>
      <c r="F15" s="58">
        <v>440.11</v>
      </c>
      <c r="G15" s="56">
        <v>220.209</v>
      </c>
      <c r="H15" s="58">
        <v>439.726</v>
      </c>
      <c r="I15" s="56">
        <v>0.84516999999999998</v>
      </c>
      <c r="J15" s="58">
        <v>439.62299999999999</v>
      </c>
      <c r="K15" s="56">
        <v>1.0384599999999999</v>
      </c>
      <c r="N15" s="30">
        <f t="shared" si="1"/>
        <v>440.11</v>
      </c>
      <c r="O15" s="21">
        <f t="shared" si="2"/>
        <v>39947.800000000003</v>
      </c>
      <c r="P15" s="30">
        <f t="shared" si="3"/>
        <v>440.11</v>
      </c>
      <c r="Q15" s="17">
        <f t="shared" si="4"/>
        <v>2.2020899999999999E-4</v>
      </c>
      <c r="R15" s="30">
        <f t="shared" si="5"/>
        <v>439.726</v>
      </c>
      <c r="S15" s="24">
        <f t="shared" si="5"/>
        <v>0.84516999999999998</v>
      </c>
      <c r="T15" s="30">
        <f t="shared" si="5"/>
        <v>439.62299999999999</v>
      </c>
      <c r="U15" s="24">
        <f t="shared" si="5"/>
        <v>1.0384599999999999</v>
      </c>
      <c r="V15" s="22">
        <f t="shared" si="0"/>
        <v>1.0076259158785601</v>
      </c>
    </row>
    <row r="16" spans="1:22">
      <c r="B16" s="2">
        <v>480.22</v>
      </c>
      <c r="C16" s="1">
        <v>381.20100000000002</v>
      </c>
      <c r="D16" s="2"/>
      <c r="E16" s="1"/>
      <c r="F16" s="58">
        <v>480.76900000000001</v>
      </c>
      <c r="G16" s="56">
        <v>192.32400000000001</v>
      </c>
      <c r="H16" s="58">
        <v>479.726</v>
      </c>
      <c r="I16" s="56">
        <v>1.0002599999999999</v>
      </c>
      <c r="J16" s="58">
        <v>479.87400000000002</v>
      </c>
      <c r="K16" s="56">
        <v>0.69230800000000003</v>
      </c>
      <c r="N16" s="30">
        <f t="shared" si="1"/>
        <v>480.22</v>
      </c>
      <c r="O16" s="21">
        <f t="shared" si="2"/>
        <v>38120.100000000006</v>
      </c>
      <c r="P16" s="30">
        <f t="shared" si="3"/>
        <v>480.76900000000001</v>
      </c>
      <c r="Q16" s="17">
        <f t="shared" si="4"/>
        <v>1.9232400000000001E-4</v>
      </c>
      <c r="R16" s="30">
        <f t="shared" si="5"/>
        <v>479.726</v>
      </c>
      <c r="S16" s="24">
        <f t="shared" si="5"/>
        <v>1.0002599999999999</v>
      </c>
      <c r="T16" s="30">
        <f t="shared" si="5"/>
        <v>479.87400000000002</v>
      </c>
      <c r="U16" s="24">
        <f t="shared" si="5"/>
        <v>0.69230800000000003</v>
      </c>
      <c r="V16" s="22">
        <f t="shared" si="0"/>
        <v>0.67644939924473557</v>
      </c>
    </row>
    <row r="21" spans="6:11">
      <c r="F21">
        <v>300</v>
      </c>
      <c r="G21">
        <v>234.31372549019599</v>
      </c>
      <c r="H21">
        <v>300</v>
      </c>
      <c r="I21">
        <v>0.68871877518130498</v>
      </c>
      <c r="J21">
        <v>300</v>
      </c>
      <c r="K21">
        <v>1.71747805267358</v>
      </c>
    </row>
    <row r="22" spans="6:11">
      <c r="F22">
        <v>320.05141388174798</v>
      </c>
      <c r="G22">
        <v>241.96078431372499</v>
      </c>
      <c r="H22">
        <v>320.15241320914402</v>
      </c>
      <c r="I22">
        <v>0.65825946817083003</v>
      </c>
      <c r="J22">
        <v>319.87237921604299</v>
      </c>
      <c r="K22">
        <v>1.8579409417398201</v>
      </c>
    </row>
    <row r="23" spans="6:11">
      <c r="F23">
        <v>340.10282776349601</v>
      </c>
      <c r="G23">
        <v>246.37254901960699</v>
      </c>
      <c r="H23">
        <v>340.13547840812799</v>
      </c>
      <c r="I23">
        <v>0.65825946817082903</v>
      </c>
      <c r="J23">
        <v>340.10938924339098</v>
      </c>
      <c r="K23">
        <v>1.8579409417398201</v>
      </c>
    </row>
    <row r="24" spans="6:11">
      <c r="F24">
        <v>360.32562125107103</v>
      </c>
      <c r="G24">
        <v>248.13725490196001</v>
      </c>
      <c r="H24">
        <v>360.11854360711197</v>
      </c>
      <c r="I24">
        <v>0.67421434327155505</v>
      </c>
      <c r="J24">
        <v>359.98176845943402</v>
      </c>
      <c r="K24">
        <v>1.7669592976855499</v>
      </c>
    </row>
    <row r="25" spans="6:11">
      <c r="F25">
        <v>380.03427592116498</v>
      </c>
      <c r="G25">
        <v>246.07843137254801</v>
      </c>
      <c r="H25">
        <v>380.10160880609601</v>
      </c>
      <c r="I25">
        <v>0.70032232070910505</v>
      </c>
      <c r="J25">
        <v>379.85414767547798</v>
      </c>
      <c r="K25">
        <v>1.6009577015163601</v>
      </c>
    </row>
    <row r="26" spans="6:11">
      <c r="F26">
        <v>400.08568980291301</v>
      </c>
      <c r="G26">
        <v>240.588235294117</v>
      </c>
      <c r="H26">
        <v>399.91532599491899</v>
      </c>
      <c r="I26">
        <v>0.74383561643835505</v>
      </c>
      <c r="J26">
        <v>400.091157702825</v>
      </c>
      <c r="K26">
        <v>1.41260973663208</v>
      </c>
    </row>
    <row r="27" spans="6:11">
      <c r="F27">
        <v>440.01713796058198</v>
      </c>
      <c r="G27">
        <v>219.99999999999901</v>
      </c>
      <c r="H27">
        <v>439.881456392887</v>
      </c>
      <c r="I27">
        <v>0.85116841257050702</v>
      </c>
      <c r="J27">
        <v>440.01823154056501</v>
      </c>
      <c r="K27">
        <v>1.0311252992817199</v>
      </c>
    </row>
    <row r="28" spans="6:11">
      <c r="F28">
        <v>479.77720651242498</v>
      </c>
      <c r="G28">
        <v>192.058823529411</v>
      </c>
      <c r="H28">
        <v>480.01693480101602</v>
      </c>
      <c r="I28">
        <v>1.0034649476228801</v>
      </c>
      <c r="J28">
        <v>480.12762078395599</v>
      </c>
      <c r="K28">
        <v>0.68794892258579399</v>
      </c>
    </row>
    <row r="31" spans="6:11">
      <c r="F31" s="54">
        <f>F9/F21-1</f>
        <v>0</v>
      </c>
      <c r="G31" s="54">
        <f t="shared" ref="G31:H37" si="6">G9/G21-1</f>
        <v>1.3113807531384136E-3</v>
      </c>
      <c r="H31" s="54">
        <f>H9/H21-1</f>
        <v>-3.6533333333333973E-3</v>
      </c>
      <c r="I31" s="54">
        <f t="shared" ref="I31:K37" si="7">I9/I21-1</f>
        <v>-4.849258219257635E-3</v>
      </c>
      <c r="J31" s="54">
        <f>J9/J21-1</f>
        <v>-2.0966666666667466E-3</v>
      </c>
      <c r="K31" s="54">
        <f t="shared" si="7"/>
        <v>1.3403066914519091E-3</v>
      </c>
    </row>
    <row r="32" spans="6:11">
      <c r="F32" s="54">
        <f t="shared" ref="F32" si="8">F10/F22-1</f>
        <v>-8.4803212851380927E-4</v>
      </c>
      <c r="G32" s="54">
        <f t="shared" si="6"/>
        <v>-5.4878444084072164E-4</v>
      </c>
      <c r="H32" s="54">
        <f t="shared" si="6"/>
        <v>3.7977783655351871E-4</v>
      </c>
      <c r="I32" s="54">
        <f t="shared" si="7"/>
        <v>-8.7799241033176267E-3</v>
      </c>
      <c r="J32" s="54">
        <f t="shared" ref="J32" si="9">J10/J22-1</f>
        <v>7.9288116272668852E-4</v>
      </c>
      <c r="K32" s="54">
        <f t="shared" si="7"/>
        <v>-4.3109106528971264E-4</v>
      </c>
    </row>
    <row r="33" spans="6:11">
      <c r="F33" s="54">
        <f t="shared" ref="F33" si="10">F11/F23-1</f>
        <v>1.6353061224494425E-3</v>
      </c>
      <c r="G33" s="54">
        <f t="shared" si="6"/>
        <v>-1.9139673696741966E-3</v>
      </c>
      <c r="H33" s="54">
        <f t="shared" si="6"/>
        <v>-2.0094299228259338E-3</v>
      </c>
      <c r="I33" s="54">
        <f t="shared" si="7"/>
        <v>-1.5918446566285716E-2</v>
      </c>
      <c r="J33" s="54">
        <f t="shared" ref="J33" si="11">J11/J23-1</f>
        <v>4.1930849638194267E-4</v>
      </c>
      <c r="K33" s="54">
        <f t="shared" si="7"/>
        <v>-4.3109106528971264E-4</v>
      </c>
    </row>
    <row r="34" spans="6:11">
      <c r="F34" s="54">
        <f t="shared" ref="F34" si="12">F12/F24-1</f>
        <v>3.1743162901332056E-4</v>
      </c>
      <c r="G34" s="54">
        <f t="shared" si="6"/>
        <v>-1.4357171078593911E-3</v>
      </c>
      <c r="H34" s="54">
        <f t="shared" si="6"/>
        <v>-1.090039971782808E-3</v>
      </c>
      <c r="I34" s="54">
        <f t="shared" si="7"/>
        <v>-1.1323317796103627E-2</v>
      </c>
      <c r="J34" s="54">
        <f t="shared" ref="J34" si="13">J12/J24-1</f>
        <v>-6.4938971891403963E-4</v>
      </c>
      <c r="K34" s="54">
        <f t="shared" si="7"/>
        <v>4.3977822944922806E-3</v>
      </c>
    </row>
    <row r="35" spans="6:11">
      <c r="F35" s="54">
        <f t="shared" ref="F35" si="14">F13/F25-1</f>
        <v>1.9333100338230214E-3</v>
      </c>
      <c r="G35" s="54">
        <f t="shared" si="6"/>
        <v>5.5091633466552992E-4</v>
      </c>
      <c r="H35" s="54">
        <f t="shared" si="6"/>
        <v>-2.6732011583729953E-4</v>
      </c>
      <c r="I35" s="54">
        <f t="shared" si="7"/>
        <v>-7.9168127948444633E-3</v>
      </c>
      <c r="J35" s="54">
        <f t="shared" ref="J35" si="15">J13/J25-1</f>
        <v>5.2263018960108099E-5</v>
      </c>
      <c r="K35" s="54">
        <f t="shared" si="7"/>
        <v>9.0085443668996845E-3</v>
      </c>
    </row>
    <row r="36" spans="6:11">
      <c r="F36" s="54">
        <f t="shared" ref="F36" si="16">F14/F26-1</f>
        <v>1.1580274148650371E-3</v>
      </c>
      <c r="G36" s="54">
        <f t="shared" si="6"/>
        <v>-5.9168704153678142E-5</v>
      </c>
      <c r="H36" s="54">
        <f t="shared" si="6"/>
        <v>-1.8437052720714497E-3</v>
      </c>
      <c r="I36" s="54">
        <f t="shared" si="7"/>
        <v>-9.0875138121532251E-3</v>
      </c>
      <c r="J36" s="54">
        <f t="shared" ref="J36" si="17">J14/J26-1</f>
        <v>-2.2784233310324531E-4</v>
      </c>
      <c r="K36" s="54">
        <f t="shared" si="7"/>
        <v>3.5184971751434091E-3</v>
      </c>
    </row>
    <row r="37" spans="6:11">
      <c r="F37" s="54">
        <f t="shared" ref="F37" si="18">F15/F27-1</f>
        <v>2.1104186952447535E-4</v>
      </c>
      <c r="G37" s="54">
        <f t="shared" si="6"/>
        <v>9.5000000000444729E-4</v>
      </c>
      <c r="H37" s="54">
        <f t="shared" si="6"/>
        <v>-3.5340519730420183E-4</v>
      </c>
      <c r="I37" s="54">
        <f t="shared" si="7"/>
        <v>-7.047268768341608E-3</v>
      </c>
      <c r="J37" s="54">
        <f t="shared" ref="J37" si="19">J15/J27-1</f>
        <v>-8.9821628340547299E-4</v>
      </c>
      <c r="K37" s="54">
        <f t="shared" si="7"/>
        <v>7.1132972136260797E-3</v>
      </c>
    </row>
    <row r="38" spans="6:11">
      <c r="F38" s="54">
        <f t="shared" ref="F38:K38" si="20">F16/F28-1</f>
        <v>2.0671959278444341E-3</v>
      </c>
      <c r="G38" s="54">
        <f t="shared" si="20"/>
        <v>1.3807044410454328E-3</v>
      </c>
      <c r="H38" s="54">
        <f t="shared" si="20"/>
        <v>-6.0609278532353095E-4</v>
      </c>
      <c r="I38" s="54">
        <f t="shared" si="20"/>
        <v>-3.1938809925273759E-3</v>
      </c>
      <c r="J38" s="54">
        <f t="shared" si="20"/>
        <v>-5.2823618758246482E-4</v>
      </c>
      <c r="K38" s="54">
        <f t="shared" si="20"/>
        <v>6.3363387471000454E-3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V64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16</v>
      </c>
      <c r="D8" s="11" t="s">
        <v>4</v>
      </c>
      <c r="E8" s="10" t="s">
        <v>27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0" t="s">
        <v>37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3"/>
      <c r="C9" s="4"/>
      <c r="D9" s="55">
        <v>300.02699999999999</v>
      </c>
      <c r="E9" s="55">
        <v>0.92199799999999998</v>
      </c>
      <c r="F9" s="75">
        <v>305.30200000000002</v>
      </c>
      <c r="G9" s="75">
        <v>98.005600000000001</v>
      </c>
      <c r="H9" s="55">
        <v>303.18599999999998</v>
      </c>
      <c r="I9" s="55">
        <v>2.0721400000000001</v>
      </c>
      <c r="J9" s="55">
        <v>300.39334678261503</v>
      </c>
      <c r="K9" s="55">
        <v>0.146115702479339</v>
      </c>
      <c r="N9" s="30">
        <f>D9</f>
        <v>300.02699999999999</v>
      </c>
      <c r="O9" s="21">
        <f>1/(E9*0.001)*100</f>
        <v>108460.10511953388</v>
      </c>
      <c r="P9" s="30">
        <f>F9</f>
        <v>305.30200000000002</v>
      </c>
      <c r="Q9" s="17">
        <f>G9*0.000001</f>
        <v>9.8005599999999996E-5</v>
      </c>
      <c r="R9" s="30">
        <f>H9</f>
        <v>303.18599999999998</v>
      </c>
      <c r="S9" s="24">
        <f>I9</f>
        <v>2.0721400000000001</v>
      </c>
      <c r="T9" s="30">
        <f>J9</f>
        <v>300.39334678261503</v>
      </c>
      <c r="U9" s="24">
        <f>K9</f>
        <v>0.146115702479339</v>
      </c>
      <c r="V9" s="22">
        <f>((O9*(Q9)^2)/S9)*T9</f>
        <v>0.15102297454424793</v>
      </c>
    </row>
    <row r="10" spans="1:22">
      <c r="B10" s="3"/>
      <c r="C10" s="4"/>
      <c r="D10" s="3">
        <v>346.392</v>
      </c>
      <c r="E10" s="4">
        <v>0.98499800000000004</v>
      </c>
      <c r="F10" s="3">
        <v>309.83699999999999</v>
      </c>
      <c r="G10" s="4">
        <v>104.548</v>
      </c>
      <c r="H10" s="3">
        <v>349.76799999999997</v>
      </c>
      <c r="I10" s="4">
        <v>1.8208599999999999</v>
      </c>
      <c r="J10" s="55">
        <v>324.53724376084602</v>
      </c>
      <c r="K10" s="55">
        <v>0.208429752066115</v>
      </c>
      <c r="N10" s="30">
        <f t="shared" ref="N10:N22" si="0">D10</f>
        <v>346.392</v>
      </c>
      <c r="O10" s="21">
        <f t="shared" ref="O10:O22" si="1">1/(E10*0.001)*100</f>
        <v>101523.04877776399</v>
      </c>
      <c r="P10" s="30">
        <f t="shared" ref="P10:P28" si="2">F10</f>
        <v>309.83699999999999</v>
      </c>
      <c r="Q10" s="17">
        <f t="shared" ref="Q10:Q28" si="3">G10*0.000001</f>
        <v>1.04548E-4</v>
      </c>
      <c r="R10" s="30">
        <f t="shared" ref="R10:U23" si="4">H10</f>
        <v>349.76799999999997</v>
      </c>
      <c r="S10" s="24">
        <f t="shared" si="4"/>
        <v>1.8208599999999999</v>
      </c>
      <c r="T10" s="30">
        <f t="shared" si="4"/>
        <v>324.53724376084602</v>
      </c>
      <c r="U10" s="24">
        <f t="shared" si="4"/>
        <v>0.208429752066115</v>
      </c>
    </row>
    <row r="11" spans="1:22">
      <c r="B11" s="2"/>
      <c r="C11" s="1"/>
      <c r="D11" s="2">
        <v>379.12599999999998</v>
      </c>
      <c r="E11" s="1">
        <v>1.19295</v>
      </c>
      <c r="F11" s="2">
        <v>351.61500000000001</v>
      </c>
      <c r="G11" s="1">
        <v>129.488</v>
      </c>
      <c r="H11" s="2">
        <v>399.97699999999998</v>
      </c>
      <c r="I11" s="1">
        <v>1.5791900000000001</v>
      </c>
      <c r="J11" s="56">
        <v>349.70405463038003</v>
      </c>
      <c r="K11" s="56">
        <v>0.28148760330578498</v>
      </c>
      <c r="N11" s="30">
        <f t="shared" si="0"/>
        <v>379.12599999999998</v>
      </c>
      <c r="O11" s="21">
        <f t="shared" si="1"/>
        <v>83825.809966888817</v>
      </c>
      <c r="P11" s="30">
        <f t="shared" si="2"/>
        <v>351.61500000000001</v>
      </c>
      <c r="Q11" s="17">
        <f t="shared" si="3"/>
        <v>1.29488E-4</v>
      </c>
      <c r="R11" s="30">
        <f t="shared" si="4"/>
        <v>399.97699999999998</v>
      </c>
      <c r="S11" s="24">
        <f t="shared" si="4"/>
        <v>1.5791900000000001</v>
      </c>
      <c r="T11" s="30">
        <f t="shared" si="4"/>
        <v>349.70405463038003</v>
      </c>
      <c r="U11" s="24">
        <f t="shared" si="4"/>
        <v>0.28148760330578498</v>
      </c>
    </row>
    <row r="12" spans="1:22">
      <c r="B12" s="2"/>
      <c r="C12" s="1"/>
      <c r="D12" s="2">
        <v>410.95</v>
      </c>
      <c r="E12" s="1">
        <v>1.4010499999999999</v>
      </c>
      <c r="F12" s="2">
        <v>379.78100000000001</v>
      </c>
      <c r="G12" s="1">
        <v>140.024</v>
      </c>
      <c r="H12" s="2">
        <v>446.48500000000001</v>
      </c>
      <c r="I12" s="1">
        <v>1.4136200000000001</v>
      </c>
      <c r="J12" s="56">
        <v>375.34412937524002</v>
      </c>
      <c r="K12" s="56">
        <v>0.36421487603305802</v>
      </c>
      <c r="N12" s="30">
        <f t="shared" si="0"/>
        <v>410.95</v>
      </c>
      <c r="O12" s="21">
        <f t="shared" si="1"/>
        <v>71375.040148460088</v>
      </c>
      <c r="P12" s="30">
        <f t="shared" si="2"/>
        <v>379.78100000000001</v>
      </c>
      <c r="Q12" s="17">
        <f t="shared" si="3"/>
        <v>1.4002399999999999E-4</v>
      </c>
      <c r="R12" s="30">
        <f t="shared" si="4"/>
        <v>446.48500000000001</v>
      </c>
      <c r="S12" s="24">
        <f t="shared" si="4"/>
        <v>1.4136200000000001</v>
      </c>
      <c r="T12" s="30">
        <f t="shared" si="4"/>
        <v>375.34412937524002</v>
      </c>
      <c r="U12" s="24">
        <f t="shared" si="4"/>
        <v>0.36421487603305802</v>
      </c>
    </row>
    <row r="13" spans="1:22">
      <c r="B13" s="2"/>
      <c r="C13" s="1"/>
      <c r="D13" s="2">
        <v>444.58800000000002</v>
      </c>
      <c r="E13" s="1">
        <v>1.4663200000000001</v>
      </c>
      <c r="F13" s="2">
        <v>399.75200000000001</v>
      </c>
      <c r="G13" s="1">
        <v>158.36600000000001</v>
      </c>
      <c r="H13" s="2">
        <v>499.39699999999999</v>
      </c>
      <c r="I13" s="1">
        <v>1.20059</v>
      </c>
      <c r="J13" s="56">
        <v>400.233386317986</v>
      </c>
      <c r="K13" s="56">
        <v>0.45231404958677701</v>
      </c>
      <c r="N13" s="30">
        <f t="shared" si="0"/>
        <v>444.58800000000002</v>
      </c>
      <c r="O13" s="21">
        <f t="shared" si="1"/>
        <v>68197.937694364111</v>
      </c>
      <c r="P13" s="30">
        <f t="shared" si="2"/>
        <v>399.75200000000001</v>
      </c>
      <c r="Q13" s="17">
        <f t="shared" si="3"/>
        <v>1.5836600000000001E-4</v>
      </c>
      <c r="R13" s="30">
        <f t="shared" si="4"/>
        <v>499.39699999999999</v>
      </c>
      <c r="S13" s="24">
        <f t="shared" si="4"/>
        <v>1.20059</v>
      </c>
      <c r="T13" s="30">
        <f t="shared" si="4"/>
        <v>400.233386317986</v>
      </c>
      <c r="U13" s="24">
        <f t="shared" si="4"/>
        <v>0.45231404958677701</v>
      </c>
    </row>
    <row r="14" spans="1:22">
      <c r="B14" s="2"/>
      <c r="C14" s="1"/>
      <c r="D14" s="2">
        <v>475.50700000000001</v>
      </c>
      <c r="E14" s="1">
        <v>1.81711</v>
      </c>
      <c r="F14" s="2">
        <v>407.935</v>
      </c>
      <c r="G14" s="1">
        <v>157.08699999999999</v>
      </c>
      <c r="H14" s="2">
        <v>548.58199999999999</v>
      </c>
      <c r="I14" s="1">
        <v>1.0922400000000001</v>
      </c>
      <c r="J14" s="56">
        <v>425.09875669611802</v>
      </c>
      <c r="K14" s="56">
        <v>0.54471074380165296</v>
      </c>
      <c r="N14" s="30">
        <f t="shared" si="0"/>
        <v>475.50700000000001</v>
      </c>
      <c r="O14" s="21">
        <f t="shared" si="1"/>
        <v>55032.441624337545</v>
      </c>
      <c r="P14" s="30">
        <f t="shared" si="2"/>
        <v>407.935</v>
      </c>
      <c r="Q14" s="17">
        <f t="shared" si="3"/>
        <v>1.5708699999999998E-4</v>
      </c>
      <c r="R14" s="30">
        <f t="shared" si="4"/>
        <v>548.58199999999999</v>
      </c>
      <c r="S14" s="24">
        <f t="shared" si="4"/>
        <v>1.0922400000000001</v>
      </c>
      <c r="T14" s="30">
        <f t="shared" si="4"/>
        <v>425.09875669611802</v>
      </c>
      <c r="U14" s="24">
        <f t="shared" si="4"/>
        <v>0.54471074380165296</v>
      </c>
    </row>
    <row r="15" spans="1:22">
      <c r="B15" s="2"/>
      <c r="C15" s="1"/>
      <c r="D15" s="2">
        <v>509.15</v>
      </c>
      <c r="E15" s="1">
        <v>2.0249000000000001</v>
      </c>
      <c r="F15" s="2">
        <v>417.92500000000001</v>
      </c>
      <c r="G15" s="1">
        <v>163.64699999999999</v>
      </c>
      <c r="H15" s="2">
        <v>602.30799999999999</v>
      </c>
      <c r="I15" s="1">
        <v>0.98875000000000002</v>
      </c>
      <c r="J15" s="56">
        <v>450.32726961556102</v>
      </c>
      <c r="K15" s="56">
        <v>0.63495867768595005</v>
      </c>
      <c r="N15" s="30">
        <f t="shared" si="0"/>
        <v>509.15</v>
      </c>
      <c r="O15" s="21">
        <f t="shared" si="1"/>
        <v>49385.154822460368</v>
      </c>
      <c r="P15" s="30">
        <f t="shared" si="2"/>
        <v>417.92500000000001</v>
      </c>
      <c r="Q15" s="17">
        <f t="shared" si="3"/>
        <v>1.6364699999999997E-4</v>
      </c>
      <c r="R15" s="30">
        <f t="shared" si="4"/>
        <v>602.30799999999999</v>
      </c>
      <c r="S15" s="24">
        <f t="shared" si="4"/>
        <v>0.98875000000000002</v>
      </c>
      <c r="T15" s="30">
        <f t="shared" si="4"/>
        <v>450.32726961556102</v>
      </c>
      <c r="U15" s="24">
        <f t="shared" si="4"/>
        <v>0.63495867768595005</v>
      </c>
    </row>
    <row r="16" spans="1:22">
      <c r="B16" s="2"/>
      <c r="C16" s="1"/>
      <c r="D16" s="2">
        <v>541.88699999999994</v>
      </c>
      <c r="E16" s="1">
        <v>2.3753600000000001</v>
      </c>
      <c r="F16" s="2">
        <v>439.733</v>
      </c>
      <c r="G16" s="1">
        <v>170.24600000000001</v>
      </c>
      <c r="H16" s="56">
        <v>650.54600000000005</v>
      </c>
      <c r="I16" s="56">
        <v>0.92323</v>
      </c>
      <c r="J16" s="56">
        <v>475.18146681766598</v>
      </c>
      <c r="K16" s="56">
        <v>0.72090909090909105</v>
      </c>
      <c r="N16" s="30">
        <f t="shared" si="0"/>
        <v>541.88699999999994</v>
      </c>
      <c r="O16" s="21">
        <f t="shared" si="1"/>
        <v>42098.881853697967</v>
      </c>
      <c r="P16" s="30">
        <f t="shared" si="2"/>
        <v>439.733</v>
      </c>
      <c r="Q16" s="17">
        <f t="shared" si="3"/>
        <v>1.7024600000000001E-4</v>
      </c>
      <c r="R16" s="30">
        <f t="shared" si="4"/>
        <v>650.54600000000005</v>
      </c>
      <c r="S16" s="24">
        <f t="shared" si="4"/>
        <v>0.92323</v>
      </c>
      <c r="T16" s="30">
        <f t="shared" si="4"/>
        <v>475.18146681766598</v>
      </c>
      <c r="U16" s="24">
        <f t="shared" si="4"/>
        <v>0.72090909090909105</v>
      </c>
    </row>
    <row r="17" spans="2:22">
      <c r="B17" s="2"/>
      <c r="C17" s="1"/>
      <c r="D17" s="2">
        <v>570.98800000000006</v>
      </c>
      <c r="E17" s="1">
        <v>2.72648</v>
      </c>
      <c r="F17" s="2">
        <v>441.541</v>
      </c>
      <c r="G17" s="1">
        <v>176.779</v>
      </c>
      <c r="H17" s="2"/>
      <c r="I17" s="1"/>
      <c r="J17" s="56">
        <v>500.09513707086802</v>
      </c>
      <c r="K17" s="56">
        <v>0.79719008264462798</v>
      </c>
      <c r="N17" s="30">
        <f t="shared" si="0"/>
        <v>570.98800000000006</v>
      </c>
      <c r="O17" s="21">
        <f t="shared" si="1"/>
        <v>36677.327543205894</v>
      </c>
      <c r="P17" s="30">
        <f t="shared" si="2"/>
        <v>441.541</v>
      </c>
      <c r="Q17" s="17">
        <f t="shared" si="3"/>
        <v>1.7677899999999998E-4</v>
      </c>
      <c r="R17" s="30"/>
      <c r="S17" s="24"/>
      <c r="T17" s="30">
        <f t="shared" si="4"/>
        <v>500.09513707086802</v>
      </c>
      <c r="U17" s="24">
        <f t="shared" si="4"/>
        <v>0.79719008264462798</v>
      </c>
      <c r="V17"/>
    </row>
    <row r="18" spans="2:22">
      <c r="B18" s="2"/>
      <c r="C18" s="1"/>
      <c r="D18" s="2">
        <v>603.73199999999997</v>
      </c>
      <c r="E18" s="1">
        <v>3.2907199999999999</v>
      </c>
      <c r="F18" s="2">
        <v>466.98500000000001</v>
      </c>
      <c r="G18" s="1">
        <v>183.39</v>
      </c>
      <c r="H18" s="2"/>
      <c r="I18" s="1"/>
      <c r="J18" s="56">
        <v>525.625848669535</v>
      </c>
      <c r="K18" s="56">
        <v>0.86272727272727201</v>
      </c>
      <c r="N18" s="30">
        <f t="shared" si="0"/>
        <v>603.73199999999997</v>
      </c>
      <c r="O18" s="21">
        <f t="shared" si="1"/>
        <v>30388.486410268877</v>
      </c>
      <c r="P18" s="30">
        <f t="shared" si="2"/>
        <v>466.98500000000001</v>
      </c>
      <c r="Q18" s="17">
        <f t="shared" si="3"/>
        <v>1.8338999999999999E-4</v>
      </c>
      <c r="R18" s="30"/>
      <c r="S18" s="24"/>
      <c r="T18" s="30">
        <f t="shared" si="4"/>
        <v>525.625848669535</v>
      </c>
      <c r="U18" s="24">
        <f t="shared" si="4"/>
        <v>0.86272727272727201</v>
      </c>
      <c r="V18"/>
    </row>
    <row r="19" spans="2:22">
      <c r="B19" s="2"/>
      <c r="C19" s="1"/>
      <c r="D19" s="2">
        <v>635.56899999999996</v>
      </c>
      <c r="E19" s="1">
        <v>3.92639</v>
      </c>
      <c r="F19" s="2">
        <v>473.35199999999998</v>
      </c>
      <c r="G19" s="1">
        <v>180.79900000000001</v>
      </c>
      <c r="H19" s="2"/>
      <c r="I19" s="1"/>
      <c r="J19" s="56">
        <v>550.29254938542601</v>
      </c>
      <c r="K19" s="56">
        <v>0.91644628099173497</v>
      </c>
      <c r="N19" s="30">
        <f t="shared" si="0"/>
        <v>635.56899999999996</v>
      </c>
      <c r="O19" s="21">
        <f t="shared" si="1"/>
        <v>25468.687522125922</v>
      </c>
      <c r="P19" s="30">
        <f t="shared" si="2"/>
        <v>473.35199999999998</v>
      </c>
      <c r="Q19" s="17">
        <f t="shared" si="3"/>
        <v>1.8079899999999999E-4</v>
      </c>
      <c r="R19" s="30"/>
      <c r="S19" s="24"/>
      <c r="T19" s="30">
        <f t="shared" si="4"/>
        <v>550.29254938542601</v>
      </c>
      <c r="U19" s="24">
        <f t="shared" si="4"/>
        <v>0.91644628099173497</v>
      </c>
      <c r="V19"/>
    </row>
    <row r="20" spans="2:22">
      <c r="B20" s="2"/>
      <c r="C20" s="1"/>
      <c r="D20" s="2">
        <v>662.85799999999995</v>
      </c>
      <c r="E20" s="1">
        <v>4.4916</v>
      </c>
      <c r="F20" s="2">
        <v>500.60199999999998</v>
      </c>
      <c r="G20" s="1">
        <v>195.249</v>
      </c>
      <c r="H20" s="2"/>
      <c r="I20" s="1"/>
      <c r="J20" s="56">
        <v>576.116815174929</v>
      </c>
      <c r="K20" s="56">
        <v>0.95619834710743801</v>
      </c>
      <c r="N20" s="30">
        <f t="shared" si="0"/>
        <v>662.85799999999995</v>
      </c>
      <c r="O20" s="21">
        <f t="shared" si="1"/>
        <v>22263.7812806127</v>
      </c>
      <c r="P20" s="30">
        <f t="shared" si="2"/>
        <v>500.60199999999998</v>
      </c>
      <c r="Q20" s="17">
        <f t="shared" si="3"/>
        <v>1.9524899999999999E-4</v>
      </c>
      <c r="R20" s="30"/>
      <c r="S20" s="24"/>
      <c r="T20" s="30">
        <f t="shared" si="4"/>
        <v>576.116815174929</v>
      </c>
      <c r="U20" s="24">
        <f t="shared" si="4"/>
        <v>0.95619834710743801</v>
      </c>
      <c r="V20"/>
    </row>
    <row r="21" spans="2:22">
      <c r="B21" s="2"/>
      <c r="C21" s="1"/>
      <c r="D21" s="2">
        <v>678.32899999999995</v>
      </c>
      <c r="E21" s="1">
        <v>5.0589199999999996</v>
      </c>
      <c r="F21" s="2">
        <v>514.226</v>
      </c>
      <c r="G21" s="1">
        <v>203.126</v>
      </c>
      <c r="H21" s="2"/>
      <c r="I21" s="1"/>
      <c r="J21" s="56">
        <v>599.99999999999898</v>
      </c>
      <c r="K21" s="56">
        <v>0.98198347107438</v>
      </c>
      <c r="N21" s="30">
        <f t="shared" si="0"/>
        <v>678.32899999999995</v>
      </c>
      <c r="O21" s="21">
        <f t="shared" si="1"/>
        <v>19767.064907134329</v>
      </c>
      <c r="P21" s="30">
        <f t="shared" si="2"/>
        <v>514.226</v>
      </c>
      <c r="Q21" s="17">
        <f t="shared" si="3"/>
        <v>2.0312600000000001E-4</v>
      </c>
      <c r="R21" s="30"/>
      <c r="S21" s="24"/>
      <c r="T21" s="30">
        <f t="shared" si="4"/>
        <v>599.99999999999898</v>
      </c>
      <c r="U21" s="24">
        <f t="shared" si="4"/>
        <v>0.98198347107438</v>
      </c>
      <c r="V21"/>
    </row>
    <row r="22" spans="2:22">
      <c r="B22" s="2"/>
      <c r="C22" s="1"/>
      <c r="D22" s="56">
        <v>683.79600000000005</v>
      </c>
      <c r="E22" s="56">
        <v>5.4855099999999997</v>
      </c>
      <c r="F22" s="2">
        <v>533.31299999999999</v>
      </c>
      <c r="G22" s="1">
        <v>205.79900000000001</v>
      </c>
      <c r="H22" s="2"/>
      <c r="I22" s="1"/>
      <c r="J22" s="56">
        <v>624.87327312376794</v>
      </c>
      <c r="K22" s="56">
        <v>0.99487603305785099</v>
      </c>
      <c r="N22" s="30">
        <f t="shared" si="0"/>
        <v>683.79600000000005</v>
      </c>
      <c r="O22" s="21">
        <f t="shared" si="1"/>
        <v>18229.845538518755</v>
      </c>
      <c r="P22" s="30">
        <f t="shared" si="2"/>
        <v>533.31299999999999</v>
      </c>
      <c r="Q22" s="17">
        <f t="shared" si="3"/>
        <v>2.05799E-4</v>
      </c>
      <c r="R22" s="30"/>
      <c r="S22" s="24"/>
      <c r="T22" s="30">
        <f t="shared" si="4"/>
        <v>624.87327312376794</v>
      </c>
      <c r="U22" s="24">
        <f t="shared" si="4"/>
        <v>0.99487603305785099</v>
      </c>
      <c r="V22"/>
    </row>
    <row r="23" spans="2:22">
      <c r="B23" s="2"/>
      <c r="C23" s="1"/>
      <c r="D23" s="2"/>
      <c r="E23" s="1"/>
      <c r="F23" s="2">
        <v>566.92600000000004</v>
      </c>
      <c r="G23" s="1">
        <v>220.26900000000001</v>
      </c>
      <c r="H23" s="2"/>
      <c r="I23" s="1"/>
      <c r="J23" s="56">
        <v>649.92552539284202</v>
      </c>
      <c r="K23" s="56">
        <v>0.99487603305785099</v>
      </c>
      <c r="N23" s="30"/>
      <c r="O23" s="21"/>
      <c r="P23" s="30">
        <f t="shared" si="2"/>
        <v>566.92600000000004</v>
      </c>
      <c r="Q23" s="17">
        <f t="shared" si="3"/>
        <v>2.2026899999999999E-4</v>
      </c>
      <c r="R23" s="30"/>
      <c r="S23" s="24"/>
      <c r="T23" s="30">
        <f t="shared" si="4"/>
        <v>649.92552539284202</v>
      </c>
      <c r="U23" s="24">
        <f t="shared" si="4"/>
        <v>0.99487603305785099</v>
      </c>
      <c r="V23"/>
    </row>
    <row r="24" spans="2:22">
      <c r="B24" s="2"/>
      <c r="C24" s="1"/>
      <c r="D24" s="2"/>
      <c r="E24" s="1"/>
      <c r="F24" s="2">
        <v>573.27499999999998</v>
      </c>
      <c r="G24" s="1">
        <v>229.428</v>
      </c>
      <c r="H24" s="2"/>
      <c r="I24" s="1"/>
      <c r="J24" s="2"/>
      <c r="K24" s="1"/>
      <c r="N24" s="30"/>
      <c r="O24" s="21"/>
      <c r="P24" s="30">
        <f t="shared" si="2"/>
        <v>573.27499999999998</v>
      </c>
      <c r="Q24" s="17">
        <f t="shared" si="3"/>
        <v>2.29428E-4</v>
      </c>
      <c r="R24" s="30"/>
      <c r="S24" s="24"/>
      <c r="T24" s="30"/>
      <c r="U24" s="24"/>
      <c r="V24"/>
    </row>
    <row r="25" spans="2:22">
      <c r="B25" s="2"/>
      <c r="C25" s="1"/>
      <c r="D25" s="2"/>
      <c r="E25" s="1"/>
      <c r="F25" s="2">
        <v>602.35799999999995</v>
      </c>
      <c r="G25" s="1">
        <v>234.745</v>
      </c>
      <c r="H25" s="2"/>
      <c r="I25" s="1"/>
      <c r="J25" s="2"/>
      <c r="K25" s="1"/>
      <c r="N25" s="30"/>
      <c r="O25" s="21"/>
      <c r="P25" s="30">
        <f t="shared" si="2"/>
        <v>602.35799999999995</v>
      </c>
      <c r="Q25" s="17">
        <f t="shared" si="3"/>
        <v>2.3474499999999999E-4</v>
      </c>
      <c r="R25" s="30"/>
      <c r="S25" s="24"/>
      <c r="T25" s="30"/>
      <c r="U25" s="24"/>
      <c r="V25"/>
    </row>
    <row r="26" spans="2:22">
      <c r="B26" s="2"/>
      <c r="C26" s="1"/>
      <c r="D26" s="2"/>
      <c r="E26" s="1"/>
      <c r="F26" s="2">
        <v>635.05999999999995</v>
      </c>
      <c r="G26" s="1">
        <v>250.518</v>
      </c>
      <c r="H26" s="2"/>
      <c r="I26" s="1"/>
      <c r="J26" s="2"/>
      <c r="K26" s="1"/>
      <c r="N26" s="30"/>
      <c r="O26" s="21"/>
      <c r="P26" s="30">
        <f t="shared" si="2"/>
        <v>635.05999999999995</v>
      </c>
      <c r="Q26" s="17">
        <f t="shared" si="3"/>
        <v>2.5051799999999998E-4</v>
      </c>
      <c r="R26" s="30"/>
      <c r="S26" s="24"/>
      <c r="T26" s="30"/>
      <c r="U26" s="24"/>
      <c r="V26"/>
    </row>
    <row r="27" spans="2:22">
      <c r="B27" s="2"/>
      <c r="C27" s="1"/>
      <c r="D27" s="2"/>
      <c r="E27" s="1"/>
      <c r="F27" s="2">
        <v>669.59900000000005</v>
      </c>
      <c r="G27" s="1">
        <v>254.547</v>
      </c>
      <c r="H27" s="2"/>
      <c r="I27" s="1"/>
      <c r="J27" s="2"/>
      <c r="K27" s="1"/>
      <c r="N27" s="30"/>
      <c r="O27" s="21"/>
      <c r="P27" s="30">
        <f t="shared" si="2"/>
        <v>669.59900000000005</v>
      </c>
      <c r="Q27" s="17">
        <f t="shared" si="3"/>
        <v>2.5454699999999999E-4</v>
      </c>
      <c r="R27" s="30"/>
      <c r="S27" s="24"/>
      <c r="T27" s="30"/>
      <c r="U27" s="24"/>
      <c r="V27"/>
    </row>
    <row r="28" spans="2:22">
      <c r="B28" s="2"/>
      <c r="C28" s="1"/>
      <c r="D28" s="2"/>
      <c r="E28" s="1"/>
      <c r="F28" s="56">
        <v>675.94799999999998</v>
      </c>
      <c r="G28" s="56">
        <v>263.70600000000002</v>
      </c>
      <c r="H28" s="2"/>
      <c r="I28" s="1"/>
      <c r="J28" s="2"/>
      <c r="K28" s="1"/>
      <c r="N28" s="30"/>
      <c r="O28" s="21"/>
      <c r="P28" s="30">
        <f t="shared" si="2"/>
        <v>675.94799999999998</v>
      </c>
      <c r="Q28" s="17">
        <f t="shared" si="3"/>
        <v>2.63706E-4</v>
      </c>
      <c r="R28" s="31"/>
      <c r="S28" s="25"/>
      <c r="T28" s="30"/>
      <c r="U28" s="24"/>
      <c r="V28"/>
    </row>
    <row r="34" spans="10:11">
      <c r="J34">
        <v>300.39334678261503</v>
      </c>
      <c r="K34">
        <v>0.146115702479339</v>
      </c>
    </row>
    <row r="35" spans="10:11">
      <c r="J35">
        <v>324.53724376084602</v>
      </c>
      <c r="K35">
        <v>0.208429752066115</v>
      </c>
    </row>
    <row r="36" spans="10:11">
      <c r="J36">
        <v>349.70405463038003</v>
      </c>
      <c r="K36">
        <v>0.28148760330578498</v>
      </c>
    </row>
    <row r="37" spans="10:11">
      <c r="J37">
        <v>375.34412937524002</v>
      </c>
      <c r="K37">
        <v>0.36421487603305802</v>
      </c>
    </row>
    <row r="38" spans="10:11">
      <c r="J38">
        <v>400.233386317986</v>
      </c>
      <c r="K38">
        <v>0.45231404958677701</v>
      </c>
    </row>
    <row r="39" spans="10:11">
      <c r="J39">
        <v>425.09875669611802</v>
      </c>
      <c r="K39">
        <v>0.54471074380165296</v>
      </c>
    </row>
    <row r="40" spans="10:11">
      <c r="J40">
        <v>450.32726961556102</v>
      </c>
      <c r="K40">
        <v>0.63495867768595005</v>
      </c>
    </row>
    <row r="41" spans="10:11">
      <c r="J41">
        <v>475.18146681766598</v>
      </c>
      <c r="K41">
        <v>0.72090909090909105</v>
      </c>
    </row>
    <row r="42" spans="10:11">
      <c r="J42">
        <v>500.09513707086802</v>
      </c>
      <c r="K42">
        <v>0.79719008264462798</v>
      </c>
    </row>
    <row r="43" spans="10:11">
      <c r="J43">
        <v>525.625848669535</v>
      </c>
      <c r="K43">
        <v>0.86272727272727201</v>
      </c>
    </row>
    <row r="44" spans="10:11">
      <c r="J44">
        <v>550.29254938542601</v>
      </c>
      <c r="K44">
        <v>0.91644628099173497</v>
      </c>
    </row>
    <row r="45" spans="10:11">
      <c r="J45">
        <v>576.116815174929</v>
      </c>
      <c r="K45">
        <v>0.95619834710743801</v>
      </c>
    </row>
    <row r="46" spans="10:11">
      <c r="J46">
        <v>599.99999999999898</v>
      </c>
      <c r="K46">
        <v>0.98198347107438</v>
      </c>
    </row>
    <row r="47" spans="10:11">
      <c r="J47">
        <v>624.87327312376794</v>
      </c>
      <c r="K47">
        <v>0.99487603305785099</v>
      </c>
    </row>
    <row r="48" spans="10:11">
      <c r="J48">
        <v>649.92552539284202</v>
      </c>
      <c r="K48">
        <v>0.99487603305785099</v>
      </c>
    </row>
    <row r="50" spans="10:11">
      <c r="J50">
        <f>J9/J34-1</f>
        <v>0</v>
      </c>
      <c r="K50">
        <f t="shared" ref="K50:K64" si="5">K9/K34-1</f>
        <v>0</v>
      </c>
    </row>
    <row r="51" spans="10:11">
      <c r="J51">
        <f t="shared" ref="J51" si="6">J10/J35-1</f>
        <v>0</v>
      </c>
      <c r="K51">
        <f t="shared" si="5"/>
        <v>0</v>
      </c>
    </row>
    <row r="52" spans="10:11">
      <c r="J52">
        <f t="shared" ref="J52" si="7">J11/J36-1</f>
        <v>0</v>
      </c>
      <c r="K52">
        <f t="shared" si="5"/>
        <v>0</v>
      </c>
    </row>
    <row r="53" spans="10:11">
      <c r="J53">
        <f t="shared" ref="J53" si="8">J12/J37-1</f>
        <v>0</v>
      </c>
      <c r="K53">
        <f t="shared" si="5"/>
        <v>0</v>
      </c>
    </row>
    <row r="54" spans="10:11">
      <c r="J54">
        <f t="shared" ref="J54" si="9">J13/J38-1</f>
        <v>0</v>
      </c>
      <c r="K54">
        <f t="shared" si="5"/>
        <v>0</v>
      </c>
    </row>
    <row r="55" spans="10:11">
      <c r="J55">
        <f t="shared" ref="J55" si="10">J14/J39-1</f>
        <v>0</v>
      </c>
      <c r="K55">
        <f t="shared" si="5"/>
        <v>0</v>
      </c>
    </row>
    <row r="56" spans="10:11">
      <c r="J56">
        <f t="shared" ref="J56" si="11">J15/J40-1</f>
        <v>0</v>
      </c>
      <c r="K56">
        <f t="shared" si="5"/>
        <v>0</v>
      </c>
    </row>
    <row r="57" spans="10:11">
      <c r="J57">
        <f t="shared" ref="J57" si="12">J16/J41-1</f>
        <v>0</v>
      </c>
      <c r="K57">
        <f t="shared" si="5"/>
        <v>0</v>
      </c>
    </row>
    <row r="58" spans="10:11">
      <c r="J58">
        <f t="shared" ref="J58" si="13">J17/J42-1</f>
        <v>0</v>
      </c>
      <c r="K58">
        <f t="shared" si="5"/>
        <v>0</v>
      </c>
    </row>
    <row r="59" spans="10:11">
      <c r="J59">
        <f t="shared" ref="J59" si="14">J18/J43-1</f>
        <v>0</v>
      </c>
      <c r="K59">
        <f t="shared" si="5"/>
        <v>0</v>
      </c>
    </row>
    <row r="60" spans="10:11">
      <c r="J60">
        <f t="shared" ref="J60" si="15">J19/J44-1</f>
        <v>0</v>
      </c>
      <c r="K60">
        <f t="shared" si="5"/>
        <v>0</v>
      </c>
    </row>
    <row r="61" spans="10:11">
      <c r="J61">
        <f t="shared" ref="J61" si="16">J20/J45-1</f>
        <v>0</v>
      </c>
      <c r="K61">
        <f t="shared" si="5"/>
        <v>0</v>
      </c>
    </row>
    <row r="62" spans="10:11">
      <c r="J62">
        <f t="shared" ref="J62" si="17">J21/J46-1</f>
        <v>0</v>
      </c>
      <c r="K62">
        <f t="shared" si="5"/>
        <v>0</v>
      </c>
    </row>
    <row r="63" spans="10:11">
      <c r="J63">
        <f t="shared" ref="J63" si="18">J22/J47-1</f>
        <v>0</v>
      </c>
      <c r="K63">
        <f t="shared" si="5"/>
        <v>0</v>
      </c>
    </row>
    <row r="64" spans="10:11">
      <c r="J64">
        <f t="shared" ref="J64" si="19">J23/J48-1</f>
        <v>0</v>
      </c>
      <c r="K64">
        <f t="shared" si="5"/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V18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16</v>
      </c>
      <c r="D8" s="11" t="s">
        <v>28</v>
      </c>
      <c r="E8" s="10" t="s">
        <v>26</v>
      </c>
      <c r="F8" s="11" t="s">
        <v>28</v>
      </c>
      <c r="G8" s="10" t="s">
        <v>35</v>
      </c>
      <c r="H8" s="11" t="s">
        <v>28</v>
      </c>
      <c r="I8" s="10" t="s">
        <v>42</v>
      </c>
      <c r="J8" s="11" t="s">
        <v>28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3"/>
      <c r="C9" s="4"/>
      <c r="D9" s="55">
        <v>28.8809</v>
      </c>
      <c r="E9" s="55">
        <v>8.9222599999999996</v>
      </c>
      <c r="F9" s="55">
        <v>28.892399999999999</v>
      </c>
      <c r="G9" s="55">
        <v>-173.387</v>
      </c>
      <c r="H9" s="55">
        <v>29.411799999999999</v>
      </c>
      <c r="I9" s="55">
        <v>1.1304700000000001</v>
      </c>
      <c r="J9" s="55">
        <v>29.255700000000001</v>
      </c>
      <c r="K9" s="55">
        <v>0.90910899999999994</v>
      </c>
      <c r="N9" s="30">
        <f>D9+273.15</f>
        <v>302.03089999999997</v>
      </c>
      <c r="O9" s="21">
        <f>1/(E9*10^-6)</f>
        <v>112079.22656367334</v>
      </c>
      <c r="P9" s="30">
        <f>F9+273.15</f>
        <v>302.04239999999999</v>
      </c>
      <c r="Q9" s="17">
        <f>G9*0.000001</f>
        <v>-1.73387E-4</v>
      </c>
      <c r="R9" s="30">
        <f>H9+273.15</f>
        <v>302.56179999999995</v>
      </c>
      <c r="S9" s="24">
        <f>I9</f>
        <v>1.1304700000000001</v>
      </c>
      <c r="T9" s="30">
        <f>J9+273.15</f>
        <v>302.40569999999997</v>
      </c>
      <c r="U9" s="24">
        <f>K9</f>
        <v>0.90910899999999994</v>
      </c>
      <c r="V9" s="22">
        <f>((O9*(Q9)^2)/S9)*T9</f>
        <v>0.90134098876521651</v>
      </c>
    </row>
    <row r="10" spans="1:22">
      <c r="B10" s="3"/>
      <c r="C10" s="4"/>
      <c r="D10" s="3">
        <v>50.541499999999999</v>
      </c>
      <c r="E10" s="4">
        <v>9.7173099999999994</v>
      </c>
      <c r="F10" s="3">
        <v>49.831800000000001</v>
      </c>
      <c r="G10" s="4">
        <v>-180.46700000000001</v>
      </c>
      <c r="H10" s="3">
        <v>50.980400000000003</v>
      </c>
      <c r="I10" s="4">
        <v>1.1304700000000001</v>
      </c>
      <c r="J10" s="3">
        <v>51.303100000000001</v>
      </c>
      <c r="K10" s="4">
        <v>0.97150800000000004</v>
      </c>
      <c r="N10" s="30">
        <f t="shared" ref="N10:N18" si="0">D10+273.15</f>
        <v>323.69149999999996</v>
      </c>
      <c r="O10" s="21">
        <f t="shared" ref="O10:O18" si="1">1/(E10*10^-6)</f>
        <v>102909.13843440214</v>
      </c>
      <c r="P10" s="30">
        <f t="shared" ref="P10:P18" si="2">F10+273.15</f>
        <v>322.98179999999996</v>
      </c>
      <c r="Q10" s="17">
        <f t="shared" ref="Q10:Q18" si="3">G10*0.000001</f>
        <v>-1.8046699999999999E-4</v>
      </c>
      <c r="R10" s="30">
        <f t="shared" ref="R10:R18" si="4">H10+273.15</f>
        <v>324.13040000000001</v>
      </c>
      <c r="S10" s="24">
        <f t="shared" ref="S10:U18" si="5">I10</f>
        <v>1.1304700000000001</v>
      </c>
      <c r="T10" s="30">
        <f t="shared" ref="T10:T18" si="6">J10+273.15</f>
        <v>324.45309999999995</v>
      </c>
      <c r="U10" s="24">
        <f t="shared" si="5"/>
        <v>0.97150800000000004</v>
      </c>
    </row>
    <row r="11" spans="1:22">
      <c r="B11" s="2"/>
      <c r="C11" s="1"/>
      <c r="D11" s="2">
        <v>75.812299999999993</v>
      </c>
      <c r="E11" s="1">
        <v>10.5124</v>
      </c>
      <c r="F11" s="2">
        <v>74.502899999999997</v>
      </c>
      <c r="G11" s="1">
        <v>-184.35400000000001</v>
      </c>
      <c r="H11" s="2">
        <v>74.509799999999998</v>
      </c>
      <c r="I11" s="1">
        <v>1.1161300000000001</v>
      </c>
      <c r="J11" s="2">
        <v>75.288899999999998</v>
      </c>
      <c r="K11" s="1">
        <v>1.01979</v>
      </c>
      <c r="N11" s="30">
        <f t="shared" si="0"/>
        <v>348.96229999999997</v>
      </c>
      <c r="O11" s="21">
        <f t="shared" si="1"/>
        <v>95125.756249762184</v>
      </c>
      <c r="P11" s="30">
        <f t="shared" si="2"/>
        <v>347.65289999999999</v>
      </c>
      <c r="Q11" s="17">
        <f t="shared" si="3"/>
        <v>-1.8435400000000002E-4</v>
      </c>
      <c r="R11" s="30">
        <f t="shared" si="4"/>
        <v>347.65979999999996</v>
      </c>
      <c r="S11" s="24">
        <f t="shared" si="5"/>
        <v>1.1161300000000001</v>
      </c>
      <c r="T11" s="30">
        <f t="shared" si="6"/>
        <v>348.43889999999999</v>
      </c>
      <c r="U11" s="24">
        <f t="shared" si="5"/>
        <v>1.01979</v>
      </c>
    </row>
    <row r="12" spans="1:22">
      <c r="B12" s="2"/>
      <c r="C12" s="1"/>
      <c r="D12" s="2">
        <v>101.083</v>
      </c>
      <c r="E12" s="1">
        <v>11.307399999999999</v>
      </c>
      <c r="F12" s="2">
        <v>100.08799999999999</v>
      </c>
      <c r="G12" s="1">
        <v>-186.28899999999999</v>
      </c>
      <c r="H12" s="2">
        <v>100</v>
      </c>
      <c r="I12" s="1">
        <v>1.1125400000000001</v>
      </c>
      <c r="J12" s="2">
        <v>99.293199999999999</v>
      </c>
      <c r="K12" s="1">
        <v>1.05111</v>
      </c>
      <c r="N12" s="30">
        <f t="shared" si="0"/>
        <v>374.23299999999995</v>
      </c>
      <c r="O12" s="21">
        <f t="shared" si="1"/>
        <v>88437.66029325928</v>
      </c>
      <c r="P12" s="30">
        <f t="shared" si="2"/>
        <v>373.23799999999994</v>
      </c>
      <c r="Q12" s="17">
        <f t="shared" si="3"/>
        <v>-1.8628899999999999E-4</v>
      </c>
      <c r="R12" s="30">
        <f t="shared" si="4"/>
        <v>373.15</v>
      </c>
      <c r="S12" s="24">
        <f t="shared" si="5"/>
        <v>1.1125400000000001</v>
      </c>
      <c r="T12" s="30">
        <f t="shared" si="6"/>
        <v>372.44319999999999</v>
      </c>
      <c r="U12" s="24">
        <f t="shared" si="5"/>
        <v>1.05111</v>
      </c>
    </row>
    <row r="13" spans="1:22">
      <c r="B13" s="2"/>
      <c r="C13" s="1"/>
      <c r="D13" s="2">
        <v>126.354</v>
      </c>
      <c r="E13" s="1">
        <v>11.8375</v>
      </c>
      <c r="F13" s="2">
        <v>124.708</v>
      </c>
      <c r="G13" s="1">
        <v>-187.161</v>
      </c>
      <c r="H13" s="2">
        <v>124.51</v>
      </c>
      <c r="I13" s="1">
        <v>1.1161300000000001</v>
      </c>
      <c r="J13" s="2">
        <v>125.245</v>
      </c>
      <c r="K13" s="1">
        <v>1.0598399999999999</v>
      </c>
      <c r="N13" s="30">
        <f t="shared" si="0"/>
        <v>399.50399999999996</v>
      </c>
      <c r="O13" s="21">
        <f t="shared" si="1"/>
        <v>84477.296726504748</v>
      </c>
      <c r="P13" s="30">
        <f t="shared" si="2"/>
        <v>397.85799999999995</v>
      </c>
      <c r="Q13" s="17">
        <f t="shared" si="3"/>
        <v>-1.8716100000000001E-4</v>
      </c>
      <c r="R13" s="30">
        <f t="shared" si="4"/>
        <v>397.65999999999997</v>
      </c>
      <c r="S13" s="24">
        <f t="shared" si="5"/>
        <v>1.1161300000000001</v>
      </c>
      <c r="T13" s="30">
        <f t="shared" si="6"/>
        <v>398.39499999999998</v>
      </c>
      <c r="U13" s="24">
        <f t="shared" si="5"/>
        <v>1.0598399999999999</v>
      </c>
    </row>
    <row r="14" spans="1:22">
      <c r="B14" s="2"/>
      <c r="C14" s="1"/>
      <c r="D14" s="2">
        <v>151.625</v>
      </c>
      <c r="E14" s="1">
        <v>12.5442</v>
      </c>
      <c r="F14" s="2">
        <v>150.227</v>
      </c>
      <c r="G14" s="1">
        <v>-185.19499999999999</v>
      </c>
      <c r="H14" s="2">
        <v>150.97999999999999</v>
      </c>
      <c r="I14" s="1">
        <v>1.1412199999999999</v>
      </c>
      <c r="J14" s="2">
        <v>151.23099999999999</v>
      </c>
      <c r="K14" s="1">
        <v>1.0374699999999999</v>
      </c>
      <c r="N14" s="30">
        <f t="shared" si="0"/>
        <v>424.77499999999998</v>
      </c>
      <c r="O14" s="21">
        <f t="shared" si="1"/>
        <v>79718.116739210163</v>
      </c>
      <c r="P14" s="30">
        <f t="shared" si="2"/>
        <v>423.37699999999995</v>
      </c>
      <c r="Q14" s="17">
        <f t="shared" si="3"/>
        <v>-1.8519499999999998E-4</v>
      </c>
      <c r="R14" s="30">
        <f t="shared" si="4"/>
        <v>424.13</v>
      </c>
      <c r="S14" s="24">
        <f t="shared" si="5"/>
        <v>1.1412199999999999</v>
      </c>
      <c r="T14" s="30">
        <f t="shared" si="6"/>
        <v>424.38099999999997</v>
      </c>
      <c r="U14" s="24">
        <f t="shared" si="5"/>
        <v>1.0374699999999999</v>
      </c>
    </row>
    <row r="15" spans="1:22">
      <c r="B15" s="2"/>
      <c r="C15" s="1"/>
      <c r="D15" s="2">
        <v>175.09</v>
      </c>
      <c r="E15" s="1">
        <v>12.985900000000001</v>
      </c>
      <c r="F15" s="2">
        <v>175.77</v>
      </c>
      <c r="G15" s="1">
        <v>-184.648</v>
      </c>
      <c r="H15" s="2">
        <v>174.51</v>
      </c>
      <c r="I15" s="1">
        <v>1.18781</v>
      </c>
      <c r="J15" s="2">
        <v>174.34200000000001</v>
      </c>
      <c r="K15" s="1">
        <v>1.0065900000000001</v>
      </c>
      <c r="N15" s="30">
        <f t="shared" si="0"/>
        <v>448.24</v>
      </c>
      <c r="O15" s="21">
        <f t="shared" si="1"/>
        <v>77006.599465574196</v>
      </c>
      <c r="P15" s="30">
        <f t="shared" si="2"/>
        <v>448.91999999999996</v>
      </c>
      <c r="Q15" s="17">
        <f t="shared" si="3"/>
        <v>-1.8464799999999998E-4</v>
      </c>
      <c r="R15" s="30">
        <f t="shared" si="4"/>
        <v>447.65999999999997</v>
      </c>
      <c r="S15" s="24">
        <f t="shared" si="5"/>
        <v>1.18781</v>
      </c>
      <c r="T15" s="30">
        <f t="shared" si="6"/>
        <v>447.49199999999996</v>
      </c>
      <c r="U15" s="24">
        <f t="shared" si="5"/>
        <v>1.0065900000000001</v>
      </c>
    </row>
    <row r="16" spans="1:22">
      <c r="B16" s="2"/>
      <c r="C16" s="1"/>
      <c r="D16" s="2">
        <v>201.26400000000001</v>
      </c>
      <c r="E16" s="1">
        <v>13.3392</v>
      </c>
      <c r="F16" s="2">
        <v>199.363</v>
      </c>
      <c r="G16" s="1">
        <v>-180.73400000000001</v>
      </c>
      <c r="H16" s="2">
        <v>199.02</v>
      </c>
      <c r="I16" s="1">
        <v>1.24875</v>
      </c>
      <c r="J16" s="2">
        <v>199.41900000000001</v>
      </c>
      <c r="K16" s="1">
        <v>0.93615400000000004</v>
      </c>
      <c r="N16" s="30">
        <f t="shared" si="0"/>
        <v>474.41399999999999</v>
      </c>
      <c r="O16" s="21">
        <f t="shared" si="1"/>
        <v>74967.01451361402</v>
      </c>
      <c r="P16" s="30">
        <f t="shared" si="2"/>
        <v>472.51299999999998</v>
      </c>
      <c r="Q16" s="17">
        <f t="shared" si="3"/>
        <v>-1.8073399999999999E-4</v>
      </c>
      <c r="R16" s="30">
        <f t="shared" si="4"/>
        <v>472.16999999999996</v>
      </c>
      <c r="S16" s="24">
        <f t="shared" si="5"/>
        <v>1.24875</v>
      </c>
      <c r="T16" s="30">
        <f t="shared" si="6"/>
        <v>472.56899999999996</v>
      </c>
      <c r="U16" s="24">
        <f t="shared" si="5"/>
        <v>0.93615400000000004</v>
      </c>
    </row>
    <row r="17" spans="2:22">
      <c r="B17" s="2"/>
      <c r="C17" s="1"/>
      <c r="D17" s="2">
        <v>226.53399999999999</v>
      </c>
      <c r="E17" s="1">
        <v>13.780900000000001</v>
      </c>
      <c r="F17" s="2">
        <v>224.846</v>
      </c>
      <c r="G17" s="1">
        <v>-176.64</v>
      </c>
      <c r="H17" s="2">
        <v>225.49</v>
      </c>
      <c r="I17" s="1">
        <v>1.3240099999999999</v>
      </c>
      <c r="J17" s="2">
        <v>224.489</v>
      </c>
      <c r="K17" s="1">
        <v>0.87137299999999995</v>
      </c>
      <c r="N17" s="30">
        <f t="shared" si="0"/>
        <v>499.68399999999997</v>
      </c>
      <c r="O17" s="21">
        <f t="shared" si="1"/>
        <v>72564.201176991337</v>
      </c>
      <c r="P17" s="30">
        <f t="shared" si="2"/>
        <v>497.99599999999998</v>
      </c>
      <c r="Q17" s="17">
        <f t="shared" si="3"/>
        <v>-1.7663999999999999E-4</v>
      </c>
      <c r="R17" s="30">
        <f t="shared" si="4"/>
        <v>498.64</v>
      </c>
      <c r="S17" s="24">
        <f t="shared" si="5"/>
        <v>1.3240099999999999</v>
      </c>
      <c r="T17" s="30">
        <f t="shared" si="6"/>
        <v>497.63900000000001</v>
      </c>
      <c r="U17" s="24">
        <f t="shared" si="5"/>
        <v>0.87137299999999995</v>
      </c>
      <c r="V17"/>
    </row>
    <row r="18" spans="2:22">
      <c r="B18" s="2"/>
      <c r="C18" s="1"/>
      <c r="D18" s="56">
        <v>250.90299999999999</v>
      </c>
      <c r="E18" s="56">
        <v>13.957599999999999</v>
      </c>
      <c r="F18" s="56">
        <v>249.35900000000001</v>
      </c>
      <c r="G18" s="56">
        <v>-171.13</v>
      </c>
      <c r="H18" s="56">
        <v>250</v>
      </c>
      <c r="I18" s="56">
        <v>1.40645</v>
      </c>
      <c r="J18" s="56">
        <v>250.53100000000001</v>
      </c>
      <c r="K18" s="56">
        <v>0.79812000000000005</v>
      </c>
      <c r="N18" s="30">
        <f t="shared" si="0"/>
        <v>524.053</v>
      </c>
      <c r="O18" s="21">
        <f t="shared" si="1"/>
        <v>71645.555109761</v>
      </c>
      <c r="P18" s="30">
        <f t="shared" si="2"/>
        <v>522.50900000000001</v>
      </c>
      <c r="Q18" s="17">
        <f t="shared" si="3"/>
        <v>-1.7113E-4</v>
      </c>
      <c r="R18" s="30">
        <f t="shared" si="4"/>
        <v>523.15</v>
      </c>
      <c r="S18" s="24">
        <f t="shared" si="5"/>
        <v>1.40645</v>
      </c>
      <c r="T18" s="30">
        <f t="shared" si="6"/>
        <v>523.68100000000004</v>
      </c>
      <c r="U18" s="24">
        <f t="shared" si="5"/>
        <v>0.79812000000000005</v>
      </c>
      <c r="V18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V50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649999999999999" thickBot="1">
      <c r="B8" s="9" t="s">
        <v>4</v>
      </c>
      <c r="C8" s="10" t="s">
        <v>29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3">
        <v>8.7464700000000004</v>
      </c>
      <c r="C9" s="4">
        <v>24.4681</v>
      </c>
      <c r="D9" s="3"/>
      <c r="E9" s="4"/>
      <c r="F9" s="55">
        <v>300.63799999999998</v>
      </c>
      <c r="G9" s="55">
        <v>-156.61500000000001</v>
      </c>
      <c r="H9" s="55">
        <v>303.274</v>
      </c>
      <c r="I9" s="55">
        <v>2.7347100000000002</v>
      </c>
      <c r="J9" s="3">
        <v>300.49400000000003</v>
      </c>
      <c r="K9" s="4">
        <v>0.46699800000000002</v>
      </c>
      <c r="N9" s="30">
        <f>B9</f>
        <v>8.7464700000000004</v>
      </c>
      <c r="O9" s="21">
        <f>C9*10000</f>
        <v>244681</v>
      </c>
      <c r="P9" s="76">
        <f>F9</f>
        <v>300.63799999999998</v>
      </c>
      <c r="Q9" s="17">
        <f>G9*0.000001</f>
        <v>-1.56615E-4</v>
      </c>
      <c r="R9" s="30">
        <f>H9</f>
        <v>303.274</v>
      </c>
      <c r="S9" s="24">
        <f>I9</f>
        <v>2.7347100000000002</v>
      </c>
      <c r="T9" s="30">
        <f>J9</f>
        <v>300.49400000000003</v>
      </c>
      <c r="U9" s="24">
        <f>K9</f>
        <v>0.46699800000000002</v>
      </c>
      <c r="V9" s="22">
        <f>((O25*(Q9)^2)/S9)*T9</f>
        <v>0.44474867147954478</v>
      </c>
    </row>
    <row r="10" spans="1:22">
      <c r="B10" s="55">
        <v>27.0793</v>
      </c>
      <c r="C10" s="55">
        <v>19.854099999999999</v>
      </c>
      <c r="D10" s="3"/>
      <c r="E10" s="4"/>
      <c r="F10" s="3">
        <v>319.88600000000002</v>
      </c>
      <c r="G10" s="4">
        <v>-161.58199999999999</v>
      </c>
      <c r="H10" s="3">
        <v>322.495</v>
      </c>
      <c r="I10" s="4">
        <v>2.7229100000000002</v>
      </c>
      <c r="J10" s="3">
        <v>318.00299999999999</v>
      </c>
      <c r="K10" s="4">
        <v>0.50858599999999998</v>
      </c>
      <c r="N10" s="30">
        <f t="shared" ref="N10:N50" si="0">B10</f>
        <v>27.0793</v>
      </c>
      <c r="O10" s="21">
        <f t="shared" ref="O10:O50" si="1">C10*10000</f>
        <v>198541</v>
      </c>
      <c r="P10" s="76">
        <f t="shared" ref="P10:P30" si="2">F10</f>
        <v>319.88600000000002</v>
      </c>
      <c r="Q10" s="17">
        <f t="shared" ref="Q10:Q30" si="3">G10*0.000001</f>
        <v>-1.6158199999999999E-4</v>
      </c>
      <c r="R10" s="30">
        <f t="shared" ref="R10:U27" si="4">H10</f>
        <v>322.495</v>
      </c>
      <c r="S10" s="24">
        <f t="shared" si="4"/>
        <v>2.7229100000000002</v>
      </c>
      <c r="T10" s="30">
        <f t="shared" si="4"/>
        <v>318.00299999999999</v>
      </c>
      <c r="U10" s="24">
        <f t="shared" si="4"/>
        <v>0.50858599999999998</v>
      </c>
      <c r="V10" s="22">
        <f t="shared" ref="V10:V34" si="5">((O26*(Q10)^2)/S10)*T10</f>
        <v>0.50320408373864334</v>
      </c>
    </row>
    <row r="11" spans="1:22">
      <c r="B11" s="2">
        <v>46.838999999999999</v>
      </c>
      <c r="C11" s="1">
        <v>19.027100000000001</v>
      </c>
      <c r="D11" s="2"/>
      <c r="E11" s="1"/>
      <c r="F11" s="2">
        <v>340.60899999999998</v>
      </c>
      <c r="G11" s="1">
        <v>-167.649</v>
      </c>
      <c r="H11" s="2">
        <v>343.19499999999999</v>
      </c>
      <c r="I11" s="1">
        <v>2.7110400000000001</v>
      </c>
      <c r="J11" s="2">
        <v>338.44400000000002</v>
      </c>
      <c r="K11" s="1">
        <v>0.55022199999999999</v>
      </c>
      <c r="N11" s="30">
        <f t="shared" si="0"/>
        <v>46.838999999999999</v>
      </c>
      <c r="O11" s="21">
        <f t="shared" si="1"/>
        <v>190271</v>
      </c>
      <c r="P11" s="76">
        <f t="shared" si="2"/>
        <v>340.60899999999998</v>
      </c>
      <c r="Q11" s="17">
        <f t="shared" si="3"/>
        <v>-1.6764899999999999E-4</v>
      </c>
      <c r="R11" s="30">
        <f t="shared" si="4"/>
        <v>343.19499999999999</v>
      </c>
      <c r="S11" s="24">
        <f t="shared" si="4"/>
        <v>2.7110400000000001</v>
      </c>
      <c r="T11" s="30">
        <f t="shared" si="4"/>
        <v>338.44400000000002</v>
      </c>
      <c r="U11" s="24">
        <f t="shared" si="4"/>
        <v>0.55022199999999999</v>
      </c>
      <c r="V11" s="22">
        <f t="shared" si="5"/>
        <v>0.55626019708377339</v>
      </c>
    </row>
    <row r="12" spans="1:22">
      <c r="B12" s="2">
        <v>64.918800000000005</v>
      </c>
      <c r="C12" s="1">
        <v>18.850999999999999</v>
      </c>
      <c r="D12" s="2"/>
      <c r="E12" s="1"/>
      <c r="F12" s="2">
        <v>361.34500000000003</v>
      </c>
      <c r="G12" s="1">
        <v>-172.06700000000001</v>
      </c>
      <c r="H12" s="2">
        <v>362.40800000000002</v>
      </c>
      <c r="I12" s="1">
        <v>2.6882799999999998</v>
      </c>
      <c r="J12" s="2">
        <v>360.32600000000002</v>
      </c>
      <c r="K12" s="1">
        <v>0.60427200000000003</v>
      </c>
      <c r="N12" s="30">
        <f t="shared" si="0"/>
        <v>64.918800000000005</v>
      </c>
      <c r="O12" s="21">
        <f t="shared" si="1"/>
        <v>188510</v>
      </c>
      <c r="P12" s="76">
        <f t="shared" si="2"/>
        <v>361.34500000000003</v>
      </c>
      <c r="Q12" s="17">
        <f t="shared" si="3"/>
        <v>-1.72067E-4</v>
      </c>
      <c r="R12" s="30">
        <f t="shared" si="4"/>
        <v>362.40800000000002</v>
      </c>
      <c r="S12" s="24">
        <f t="shared" si="4"/>
        <v>2.6882799999999998</v>
      </c>
      <c r="T12" s="30">
        <f t="shared" si="4"/>
        <v>360.32600000000002</v>
      </c>
      <c r="U12" s="24">
        <f t="shared" si="4"/>
        <v>0.60427200000000003</v>
      </c>
      <c r="V12" s="22">
        <f t="shared" si="5"/>
        <v>0.60570995790481119</v>
      </c>
    </row>
    <row r="13" spans="1:22">
      <c r="B13" s="2">
        <v>84.641400000000004</v>
      </c>
      <c r="C13" s="1">
        <v>18.674900000000001</v>
      </c>
      <c r="D13" s="2"/>
      <c r="E13" s="1"/>
      <c r="F13" s="2">
        <v>379.11900000000003</v>
      </c>
      <c r="G13" s="1">
        <v>-175.93299999999999</v>
      </c>
      <c r="H13" s="2">
        <v>381.60300000000001</v>
      </c>
      <c r="I13" s="1">
        <v>2.6436000000000002</v>
      </c>
      <c r="J13" s="2">
        <v>380.75</v>
      </c>
      <c r="K13" s="1">
        <v>0.65416700000000005</v>
      </c>
      <c r="N13" s="30">
        <f t="shared" si="0"/>
        <v>84.641400000000004</v>
      </c>
      <c r="O13" s="21">
        <f t="shared" si="1"/>
        <v>186749</v>
      </c>
      <c r="P13" s="76">
        <f t="shared" si="2"/>
        <v>379.11900000000003</v>
      </c>
      <c r="Q13" s="17">
        <f t="shared" si="3"/>
        <v>-1.75933E-4</v>
      </c>
      <c r="R13" s="30">
        <f t="shared" si="4"/>
        <v>381.60300000000001</v>
      </c>
      <c r="S13" s="24">
        <f t="shared" si="4"/>
        <v>2.6436000000000002</v>
      </c>
      <c r="T13" s="30">
        <f t="shared" si="4"/>
        <v>380.75</v>
      </c>
      <c r="U13" s="24">
        <f t="shared" si="4"/>
        <v>0.65416700000000005</v>
      </c>
      <c r="V13" s="22">
        <f t="shared" si="5"/>
        <v>0.6488376996358094</v>
      </c>
    </row>
    <row r="14" spans="1:22">
      <c r="B14" s="2">
        <v>105.997</v>
      </c>
      <c r="C14" s="1">
        <v>18.676500000000001</v>
      </c>
      <c r="D14" s="2"/>
      <c r="E14" s="1"/>
      <c r="F14" s="2">
        <v>399.85</v>
      </c>
      <c r="G14" s="1">
        <v>-180.90100000000001</v>
      </c>
      <c r="H14" s="2">
        <v>403.774</v>
      </c>
      <c r="I14" s="1">
        <v>2.6207099999999999</v>
      </c>
      <c r="J14" s="2">
        <v>399.70800000000003</v>
      </c>
      <c r="K14" s="1">
        <v>0.70403899999999997</v>
      </c>
      <c r="N14" s="30">
        <f t="shared" si="0"/>
        <v>105.997</v>
      </c>
      <c r="O14" s="21">
        <f t="shared" si="1"/>
        <v>186765</v>
      </c>
      <c r="P14" s="76">
        <f t="shared" si="2"/>
        <v>399.85</v>
      </c>
      <c r="Q14" s="17">
        <f t="shared" si="3"/>
        <v>-1.8090099999999999E-4</v>
      </c>
      <c r="R14" s="30">
        <f t="shared" si="4"/>
        <v>403.774</v>
      </c>
      <c r="S14" s="24">
        <f t="shared" si="4"/>
        <v>2.6207099999999999</v>
      </c>
      <c r="T14" s="30">
        <f t="shared" si="4"/>
        <v>399.70800000000003</v>
      </c>
      <c r="U14" s="24">
        <f t="shared" si="4"/>
        <v>0.70403899999999997</v>
      </c>
      <c r="V14" s="22">
        <f t="shared" si="5"/>
        <v>0.69994727264510392</v>
      </c>
    </row>
    <row r="15" spans="1:22">
      <c r="B15" s="2">
        <v>125.709</v>
      </c>
      <c r="C15" s="1">
        <v>18.677900000000001</v>
      </c>
      <c r="D15" s="2"/>
      <c r="E15" s="1"/>
      <c r="F15" s="2">
        <v>419.09399999999999</v>
      </c>
      <c r="G15" s="1">
        <v>-186.416</v>
      </c>
      <c r="H15" s="2">
        <v>421.49900000000002</v>
      </c>
      <c r="I15" s="1">
        <v>2.5870600000000001</v>
      </c>
      <c r="J15" s="2">
        <v>420.14</v>
      </c>
      <c r="K15" s="1">
        <v>0.74980500000000005</v>
      </c>
      <c r="N15" s="30">
        <f t="shared" si="0"/>
        <v>125.709</v>
      </c>
      <c r="O15" s="21">
        <f t="shared" si="1"/>
        <v>186779</v>
      </c>
      <c r="P15" s="76">
        <f t="shared" si="2"/>
        <v>419.09399999999999</v>
      </c>
      <c r="Q15" s="17">
        <f t="shared" si="3"/>
        <v>-1.8641599999999999E-4</v>
      </c>
      <c r="R15" s="30">
        <f t="shared" si="4"/>
        <v>421.49900000000002</v>
      </c>
      <c r="S15" s="24">
        <f t="shared" si="4"/>
        <v>2.5870600000000001</v>
      </c>
      <c r="T15" s="30">
        <f t="shared" si="4"/>
        <v>420.14</v>
      </c>
      <c r="U15" s="24">
        <f t="shared" si="4"/>
        <v>0.74980500000000005</v>
      </c>
      <c r="V15" s="22">
        <f t="shared" si="5"/>
        <v>0.75811766019040461</v>
      </c>
    </row>
    <row r="16" spans="1:22">
      <c r="B16" s="2">
        <v>143.779</v>
      </c>
      <c r="C16" s="1">
        <v>18.679300000000001</v>
      </c>
      <c r="D16" s="2"/>
      <c r="E16" s="1"/>
      <c r="F16" s="2">
        <v>439.83</v>
      </c>
      <c r="G16" s="1">
        <v>-190.83500000000001</v>
      </c>
      <c r="H16" s="2">
        <v>442.19099999999997</v>
      </c>
      <c r="I16" s="1">
        <v>2.5642299999999998</v>
      </c>
      <c r="J16" s="2">
        <v>440.55599999999998</v>
      </c>
      <c r="K16" s="1">
        <v>0.80383000000000004</v>
      </c>
      <c r="N16" s="30">
        <f t="shared" si="0"/>
        <v>143.779</v>
      </c>
      <c r="O16" s="21">
        <f t="shared" si="1"/>
        <v>186793</v>
      </c>
      <c r="P16" s="76">
        <f t="shared" si="2"/>
        <v>439.83</v>
      </c>
      <c r="Q16" s="17">
        <f t="shared" si="3"/>
        <v>-1.9083500000000001E-4</v>
      </c>
      <c r="R16" s="30">
        <f t="shared" si="4"/>
        <v>442.19099999999997</v>
      </c>
      <c r="S16" s="24">
        <f t="shared" si="4"/>
        <v>2.5642299999999998</v>
      </c>
      <c r="T16" s="30">
        <f t="shared" si="4"/>
        <v>440.55599999999998</v>
      </c>
      <c r="U16" s="24">
        <f t="shared" si="4"/>
        <v>0.80383000000000004</v>
      </c>
      <c r="V16" s="22">
        <f t="shared" si="5"/>
        <v>0.80359426577561777</v>
      </c>
    </row>
    <row r="17" spans="2:22">
      <c r="B17" s="2">
        <v>163.505</v>
      </c>
      <c r="C17" s="1">
        <v>18.443999999999999</v>
      </c>
      <c r="D17" s="2"/>
      <c r="E17" s="1"/>
      <c r="F17" s="2">
        <v>459.08199999999999</v>
      </c>
      <c r="G17" s="1">
        <v>-195.25200000000001</v>
      </c>
      <c r="H17" s="2">
        <v>462.87400000000002</v>
      </c>
      <c r="I17" s="1">
        <v>2.5304500000000001</v>
      </c>
      <c r="J17" s="2">
        <v>460.96199999999999</v>
      </c>
      <c r="K17" s="1">
        <v>0.86198600000000003</v>
      </c>
      <c r="N17" s="30">
        <f t="shared" si="0"/>
        <v>163.505</v>
      </c>
      <c r="O17" s="21">
        <f t="shared" si="1"/>
        <v>184440</v>
      </c>
      <c r="P17" s="76">
        <f t="shared" si="2"/>
        <v>459.08199999999999</v>
      </c>
      <c r="Q17" s="17">
        <f t="shared" si="3"/>
        <v>-1.9525200000000001E-4</v>
      </c>
      <c r="R17" s="30">
        <f t="shared" si="4"/>
        <v>462.87400000000002</v>
      </c>
      <c r="S17" s="24">
        <f t="shared" si="4"/>
        <v>2.5304500000000001</v>
      </c>
      <c r="T17" s="30">
        <f t="shared" si="4"/>
        <v>460.96199999999999</v>
      </c>
      <c r="U17" s="24">
        <f t="shared" si="4"/>
        <v>0.86198600000000003</v>
      </c>
      <c r="V17" s="22">
        <f t="shared" si="5"/>
        <v>0.85505491692991598</v>
      </c>
    </row>
    <row r="18" spans="2:22">
      <c r="B18" s="2">
        <v>181.601</v>
      </c>
      <c r="C18" s="1">
        <v>17.972000000000001</v>
      </c>
      <c r="D18" s="2"/>
      <c r="E18" s="1"/>
      <c r="F18" s="2">
        <v>478.33499999999998</v>
      </c>
      <c r="G18" s="1">
        <v>-199.66900000000001</v>
      </c>
      <c r="H18" s="2">
        <v>483.55700000000002</v>
      </c>
      <c r="I18" s="1">
        <v>2.4966599999999999</v>
      </c>
      <c r="J18" s="2">
        <v>481.37799999999999</v>
      </c>
      <c r="K18" s="1">
        <v>0.91601100000000002</v>
      </c>
      <c r="N18" s="30">
        <f t="shared" si="0"/>
        <v>181.601</v>
      </c>
      <c r="O18" s="21">
        <f t="shared" si="1"/>
        <v>179720</v>
      </c>
      <c r="P18" s="76">
        <f t="shared" si="2"/>
        <v>478.33499999999998</v>
      </c>
      <c r="Q18" s="17">
        <f t="shared" si="3"/>
        <v>-1.99669E-4</v>
      </c>
      <c r="R18" s="30">
        <f t="shared" si="4"/>
        <v>483.55700000000002</v>
      </c>
      <c r="S18" s="24">
        <f t="shared" si="4"/>
        <v>2.4966599999999999</v>
      </c>
      <c r="T18" s="30">
        <f t="shared" si="4"/>
        <v>481.37799999999999</v>
      </c>
      <c r="U18" s="24">
        <f t="shared" si="4"/>
        <v>0.91601100000000002</v>
      </c>
      <c r="V18" s="22">
        <f t="shared" si="5"/>
        <v>0.90105965095375706</v>
      </c>
    </row>
    <row r="19" spans="2:22">
      <c r="B19" s="2">
        <v>202.946</v>
      </c>
      <c r="C19" s="1">
        <v>18.1511</v>
      </c>
      <c r="D19" s="2"/>
      <c r="E19" s="1"/>
      <c r="F19" s="2">
        <v>499.07100000000003</v>
      </c>
      <c r="G19" s="1">
        <v>-204.08699999999999</v>
      </c>
      <c r="H19" s="2">
        <v>502.76100000000002</v>
      </c>
      <c r="I19" s="1">
        <v>2.4629400000000001</v>
      </c>
      <c r="J19" s="2">
        <v>498.85199999999998</v>
      </c>
      <c r="K19" s="1">
        <v>0.97411800000000004</v>
      </c>
      <c r="N19" s="30">
        <f t="shared" si="0"/>
        <v>202.946</v>
      </c>
      <c r="O19" s="21">
        <f t="shared" si="1"/>
        <v>181511</v>
      </c>
      <c r="P19" s="76">
        <f t="shared" si="2"/>
        <v>499.07100000000003</v>
      </c>
      <c r="Q19" s="17">
        <f t="shared" si="3"/>
        <v>-2.0408699999999999E-4</v>
      </c>
      <c r="R19" s="30">
        <f t="shared" si="4"/>
        <v>502.76100000000002</v>
      </c>
      <c r="S19" s="24">
        <f t="shared" si="4"/>
        <v>2.4629400000000001</v>
      </c>
      <c r="T19" s="30">
        <f t="shared" si="4"/>
        <v>498.85199999999998</v>
      </c>
      <c r="U19" s="24">
        <f t="shared" si="4"/>
        <v>0.97411800000000004</v>
      </c>
      <c r="V19" s="22">
        <f t="shared" si="5"/>
        <v>0.96404209695856158</v>
      </c>
    </row>
    <row r="20" spans="2:22">
      <c r="B20" s="2">
        <v>219.39400000000001</v>
      </c>
      <c r="C20" s="1">
        <v>17.7973</v>
      </c>
      <c r="D20" s="2"/>
      <c r="E20" s="1"/>
      <c r="F20" s="2">
        <v>516.83500000000004</v>
      </c>
      <c r="G20" s="1">
        <v>-209.05199999999999</v>
      </c>
      <c r="H20" s="2">
        <v>523.43499999999995</v>
      </c>
      <c r="I20" s="1">
        <v>2.4182000000000001</v>
      </c>
      <c r="J20" s="2">
        <v>519.27599999999995</v>
      </c>
      <c r="K20" s="1">
        <v>1.0240100000000001</v>
      </c>
      <c r="N20" s="30">
        <f t="shared" si="0"/>
        <v>219.39400000000001</v>
      </c>
      <c r="O20" s="21">
        <f t="shared" si="1"/>
        <v>177973</v>
      </c>
      <c r="P20" s="76">
        <f t="shared" si="2"/>
        <v>516.83500000000004</v>
      </c>
      <c r="Q20" s="17">
        <f t="shared" si="3"/>
        <v>-2.0905199999999999E-4</v>
      </c>
      <c r="R20" s="30">
        <f t="shared" si="4"/>
        <v>523.43499999999995</v>
      </c>
      <c r="S20" s="24">
        <f t="shared" si="4"/>
        <v>2.4182000000000001</v>
      </c>
      <c r="T20" s="30">
        <f t="shared" si="4"/>
        <v>519.27599999999995</v>
      </c>
      <c r="U20" s="24">
        <f t="shared" si="4"/>
        <v>1.0240100000000001</v>
      </c>
      <c r="V20" s="22">
        <f t="shared" si="5"/>
        <v>1.0281554526179359</v>
      </c>
    </row>
    <row r="21" spans="2:22">
      <c r="B21" s="2">
        <v>237.48</v>
      </c>
      <c r="C21" s="1">
        <v>17.502800000000001</v>
      </c>
      <c r="D21" s="2"/>
      <c r="E21" s="1"/>
      <c r="F21" s="2">
        <v>539.06399999999996</v>
      </c>
      <c r="G21" s="1">
        <v>-212.37299999999999</v>
      </c>
      <c r="H21" s="2">
        <v>542.63</v>
      </c>
      <c r="I21" s="1">
        <v>2.3735200000000001</v>
      </c>
      <c r="J21" s="2">
        <v>539.70000000000005</v>
      </c>
      <c r="K21" s="1">
        <v>1.0739099999999999</v>
      </c>
      <c r="N21" s="30">
        <f t="shared" si="0"/>
        <v>237.48</v>
      </c>
      <c r="O21" s="21">
        <f t="shared" si="1"/>
        <v>175028</v>
      </c>
      <c r="P21" s="76">
        <f t="shared" si="2"/>
        <v>539.06399999999996</v>
      </c>
      <c r="Q21" s="17">
        <f t="shared" si="3"/>
        <v>-2.1237299999999999E-4</v>
      </c>
      <c r="R21" s="30">
        <f t="shared" si="4"/>
        <v>542.63</v>
      </c>
      <c r="S21" s="24">
        <f t="shared" si="4"/>
        <v>2.3735200000000001</v>
      </c>
      <c r="T21" s="30">
        <f t="shared" si="4"/>
        <v>539.70000000000005</v>
      </c>
      <c r="U21" s="24">
        <f t="shared" si="4"/>
        <v>1.0739099999999999</v>
      </c>
      <c r="V21" s="22">
        <f t="shared" si="5"/>
        <v>1.0873015888650726</v>
      </c>
    </row>
    <row r="22" spans="2:22">
      <c r="B22" s="2">
        <v>260.49200000000002</v>
      </c>
      <c r="C22" s="1">
        <v>17.267800000000001</v>
      </c>
      <c r="D22" s="2"/>
      <c r="E22" s="1"/>
      <c r="F22" s="2">
        <v>559.79999999999995</v>
      </c>
      <c r="G22" s="1">
        <v>-216.791</v>
      </c>
      <c r="H22" s="2">
        <v>561.851</v>
      </c>
      <c r="I22" s="1">
        <v>2.36172</v>
      </c>
      <c r="J22" s="2">
        <v>560.10699999999997</v>
      </c>
      <c r="K22" s="1">
        <v>1.1320600000000001</v>
      </c>
      <c r="N22" s="30">
        <f t="shared" si="0"/>
        <v>260.49200000000002</v>
      </c>
      <c r="O22" s="21">
        <f t="shared" si="1"/>
        <v>172678</v>
      </c>
      <c r="P22" s="76">
        <f t="shared" si="2"/>
        <v>559.79999999999995</v>
      </c>
      <c r="Q22" s="17">
        <f t="shared" si="3"/>
        <v>-2.1679099999999998E-4</v>
      </c>
      <c r="R22" s="30">
        <f t="shared" si="4"/>
        <v>561.851</v>
      </c>
      <c r="S22" s="24">
        <f t="shared" si="4"/>
        <v>2.36172</v>
      </c>
      <c r="T22" s="30">
        <f t="shared" si="4"/>
        <v>560.10699999999997</v>
      </c>
      <c r="U22" s="24">
        <f t="shared" si="4"/>
        <v>1.1320600000000001</v>
      </c>
      <c r="V22" s="22">
        <f t="shared" si="5"/>
        <v>1.1357040570518235</v>
      </c>
    </row>
    <row r="23" spans="2:22">
      <c r="B23" s="2">
        <v>280.21800000000002</v>
      </c>
      <c r="C23" s="1">
        <v>17.032599999999999</v>
      </c>
      <c r="D23" s="2"/>
      <c r="E23" s="1"/>
      <c r="F23" s="2">
        <v>577.58199999999999</v>
      </c>
      <c r="G23" s="1">
        <v>-219.55799999999999</v>
      </c>
      <c r="H23" s="2">
        <v>581.05499999999995</v>
      </c>
      <c r="I23" s="1">
        <v>2.3279999999999998</v>
      </c>
      <c r="J23" s="2">
        <v>580.53899999999999</v>
      </c>
      <c r="K23" s="1">
        <v>1.1778299999999999</v>
      </c>
      <c r="N23" s="30">
        <f t="shared" si="0"/>
        <v>280.21800000000002</v>
      </c>
      <c r="O23" s="21">
        <f t="shared" si="1"/>
        <v>170326</v>
      </c>
      <c r="P23" s="76">
        <f t="shared" si="2"/>
        <v>577.58199999999999</v>
      </c>
      <c r="Q23" s="17">
        <f t="shared" si="3"/>
        <v>-2.1955799999999999E-4</v>
      </c>
      <c r="R23" s="30">
        <f t="shared" si="4"/>
        <v>581.05499999999995</v>
      </c>
      <c r="S23" s="24">
        <f t="shared" si="4"/>
        <v>2.3279999999999998</v>
      </c>
      <c r="T23" s="30">
        <f t="shared" si="4"/>
        <v>580.53899999999999</v>
      </c>
      <c r="U23" s="24">
        <f t="shared" si="4"/>
        <v>1.1778299999999999</v>
      </c>
      <c r="V23" s="22">
        <f t="shared" si="5"/>
        <v>1.1752911463136422</v>
      </c>
    </row>
    <row r="24" spans="2:22">
      <c r="B24" s="2">
        <v>298.274</v>
      </c>
      <c r="C24" s="1">
        <v>17.270600000000002</v>
      </c>
      <c r="D24" s="2"/>
      <c r="E24" s="1"/>
      <c r="F24" s="2">
        <v>598.32299999999998</v>
      </c>
      <c r="G24" s="1">
        <v>-223.42699999999999</v>
      </c>
      <c r="H24" s="2">
        <v>601.74699999999996</v>
      </c>
      <c r="I24" s="1">
        <v>2.3051699999999999</v>
      </c>
      <c r="J24" s="2">
        <v>599.52300000000002</v>
      </c>
      <c r="K24" s="1">
        <v>1.2153099999999999</v>
      </c>
      <c r="N24" s="30">
        <f t="shared" si="0"/>
        <v>298.274</v>
      </c>
      <c r="O24" s="21">
        <f t="shared" si="1"/>
        <v>172706.00000000003</v>
      </c>
      <c r="P24" s="76">
        <f t="shared" si="2"/>
        <v>598.32299999999998</v>
      </c>
      <c r="Q24" s="17">
        <f t="shared" si="3"/>
        <v>-2.2342699999999997E-4</v>
      </c>
      <c r="R24" s="30">
        <f t="shared" si="4"/>
        <v>601.74699999999996</v>
      </c>
      <c r="S24" s="24">
        <f t="shared" si="4"/>
        <v>2.3051699999999999</v>
      </c>
      <c r="T24" s="30">
        <f t="shared" si="4"/>
        <v>599.52300000000002</v>
      </c>
      <c r="U24" s="24">
        <f t="shared" si="4"/>
        <v>1.2153099999999999</v>
      </c>
      <c r="V24" s="22">
        <f t="shared" si="5"/>
        <v>1.2310715919319692</v>
      </c>
    </row>
    <row r="25" spans="2:22">
      <c r="B25" s="56">
        <v>299.95999999999998</v>
      </c>
      <c r="C25" s="56">
        <v>16.5015</v>
      </c>
      <c r="D25" s="2"/>
      <c r="E25" s="1"/>
      <c r="F25" s="2">
        <v>619.072</v>
      </c>
      <c r="G25" s="1">
        <v>-226.197</v>
      </c>
      <c r="H25" s="2">
        <v>620.97699999999998</v>
      </c>
      <c r="I25" s="1">
        <v>2.3043300000000002</v>
      </c>
      <c r="J25" s="2">
        <v>619.96400000000006</v>
      </c>
      <c r="K25" s="1">
        <v>1.25695</v>
      </c>
      <c r="N25" s="76">
        <f t="shared" si="0"/>
        <v>299.95999999999998</v>
      </c>
      <c r="O25" s="21">
        <f t="shared" si="1"/>
        <v>165015</v>
      </c>
      <c r="P25" s="76">
        <f t="shared" si="2"/>
        <v>619.072</v>
      </c>
      <c r="Q25" s="17">
        <f t="shared" si="3"/>
        <v>-2.26197E-4</v>
      </c>
      <c r="R25" s="30">
        <f t="shared" si="4"/>
        <v>620.97699999999998</v>
      </c>
      <c r="S25" s="24">
        <f t="shared" si="4"/>
        <v>2.3043300000000002</v>
      </c>
      <c r="T25" s="30">
        <f t="shared" si="4"/>
        <v>619.96400000000006</v>
      </c>
      <c r="U25" s="24">
        <f t="shared" si="4"/>
        <v>1.25695</v>
      </c>
      <c r="V25" s="22">
        <f t="shared" si="5"/>
        <v>1.2566281746644772</v>
      </c>
    </row>
    <row r="26" spans="2:22">
      <c r="B26" s="2">
        <v>319.673</v>
      </c>
      <c r="C26" s="1">
        <v>16.5029</v>
      </c>
      <c r="D26" s="2"/>
      <c r="E26" s="1"/>
      <c r="F26" s="2">
        <v>638.33299999999997</v>
      </c>
      <c r="G26" s="1">
        <v>-229.51499999999999</v>
      </c>
      <c r="H26" s="2">
        <v>640.19799999999998</v>
      </c>
      <c r="I26" s="1">
        <v>2.2925300000000002</v>
      </c>
      <c r="J26" s="2">
        <v>638.96500000000003</v>
      </c>
      <c r="K26" s="1">
        <v>1.28617</v>
      </c>
      <c r="N26" s="76">
        <f t="shared" si="0"/>
        <v>319.673</v>
      </c>
      <c r="O26" s="21">
        <f t="shared" si="1"/>
        <v>165029</v>
      </c>
      <c r="P26" s="76">
        <f t="shared" si="2"/>
        <v>638.33299999999997</v>
      </c>
      <c r="Q26" s="17">
        <f t="shared" si="3"/>
        <v>-2.2951499999999999E-4</v>
      </c>
      <c r="R26" s="30">
        <f t="shared" si="4"/>
        <v>640.19799999999998</v>
      </c>
      <c r="S26" s="24">
        <f t="shared" si="4"/>
        <v>2.2925300000000002</v>
      </c>
      <c r="T26" s="30">
        <f t="shared" si="4"/>
        <v>638.96500000000003</v>
      </c>
      <c r="U26" s="24">
        <f t="shared" si="4"/>
        <v>1.28617</v>
      </c>
      <c r="V26" s="22">
        <f t="shared" si="5"/>
        <v>1.2970738121252996</v>
      </c>
    </row>
    <row r="27" spans="2:22">
      <c r="B27" s="2">
        <v>339.42200000000003</v>
      </c>
      <c r="C27" s="1">
        <v>15.8535</v>
      </c>
      <c r="D27" s="2"/>
      <c r="E27" s="1"/>
      <c r="F27" s="2">
        <v>656.12</v>
      </c>
      <c r="G27" s="1">
        <v>-231.733</v>
      </c>
      <c r="H27" s="2">
        <v>660.899</v>
      </c>
      <c r="I27" s="1">
        <v>2.2806600000000001</v>
      </c>
      <c r="J27" s="2">
        <v>657.98299999999995</v>
      </c>
      <c r="K27" s="1">
        <v>1.30714</v>
      </c>
      <c r="N27" s="76">
        <f t="shared" si="0"/>
        <v>339.42200000000003</v>
      </c>
      <c r="O27" s="21">
        <f t="shared" si="1"/>
        <v>158535</v>
      </c>
      <c r="P27" s="76">
        <f t="shared" si="2"/>
        <v>656.12</v>
      </c>
      <c r="Q27" s="17">
        <f t="shared" si="3"/>
        <v>-2.31733E-4</v>
      </c>
      <c r="R27" s="30">
        <f t="shared" si="4"/>
        <v>660.899</v>
      </c>
      <c r="S27" s="24">
        <f t="shared" si="4"/>
        <v>2.2806600000000001</v>
      </c>
      <c r="T27" s="30">
        <f t="shared" si="4"/>
        <v>657.98299999999995</v>
      </c>
      <c r="U27" s="24">
        <f t="shared" si="4"/>
        <v>1.30714</v>
      </c>
      <c r="V27" s="22">
        <f t="shared" si="5"/>
        <v>1.3230974563133022</v>
      </c>
    </row>
    <row r="28" spans="2:22">
      <c r="B28" s="2">
        <v>359.16899999999998</v>
      </c>
      <c r="C28" s="1">
        <v>15.263299999999999</v>
      </c>
      <c r="D28" s="2"/>
      <c r="E28" s="1"/>
      <c r="F28" s="2">
        <v>676.88199999999995</v>
      </c>
      <c r="G28" s="1">
        <v>-232.85400000000001</v>
      </c>
      <c r="H28" s="2">
        <v>680.15499999999997</v>
      </c>
      <c r="I28" s="1">
        <v>2.3126899999999999</v>
      </c>
      <c r="J28" s="2">
        <v>678.46699999999998</v>
      </c>
      <c r="K28" s="1">
        <v>1.32812</v>
      </c>
      <c r="N28" s="76">
        <f t="shared" si="0"/>
        <v>359.16899999999998</v>
      </c>
      <c r="O28" s="21">
        <f t="shared" si="1"/>
        <v>152633</v>
      </c>
      <c r="P28" s="76">
        <f t="shared" si="2"/>
        <v>676.88199999999995</v>
      </c>
      <c r="Q28" s="17">
        <f t="shared" si="3"/>
        <v>-2.32854E-4</v>
      </c>
      <c r="R28" s="30">
        <f t="shared" ref="R28:R34" si="6">H28</f>
        <v>680.15499999999997</v>
      </c>
      <c r="S28" s="24">
        <f t="shared" ref="S28:S34" si="7">I28</f>
        <v>2.3126899999999999</v>
      </c>
      <c r="T28" s="30">
        <f t="shared" ref="T28:U30" si="8">J28</f>
        <v>678.46699999999998</v>
      </c>
      <c r="U28" s="24">
        <f t="shared" si="8"/>
        <v>1.32812</v>
      </c>
      <c r="V28" s="22">
        <f t="shared" si="5"/>
        <v>1.3210233814401284</v>
      </c>
    </row>
    <row r="29" spans="2:22">
      <c r="B29" s="2">
        <v>377.279</v>
      </c>
      <c r="C29" s="1">
        <v>14.554500000000001</v>
      </c>
      <c r="D29" s="2"/>
      <c r="E29" s="1"/>
      <c r="F29" s="2">
        <v>699.11500000000001</v>
      </c>
      <c r="G29" s="1">
        <v>-235.626</v>
      </c>
      <c r="H29" s="2">
        <v>700.87400000000002</v>
      </c>
      <c r="I29" s="1">
        <v>2.32274</v>
      </c>
      <c r="J29" s="2">
        <v>698.98500000000001</v>
      </c>
      <c r="K29" s="1">
        <v>1.3325899999999999</v>
      </c>
      <c r="N29" s="76">
        <f t="shared" si="0"/>
        <v>377.279</v>
      </c>
      <c r="O29" s="21">
        <f t="shared" si="1"/>
        <v>145545</v>
      </c>
      <c r="P29" s="76">
        <f t="shared" si="2"/>
        <v>699.11500000000001</v>
      </c>
      <c r="Q29" s="17">
        <f t="shared" si="3"/>
        <v>-2.3562599999999998E-4</v>
      </c>
      <c r="R29" s="30">
        <f t="shared" si="6"/>
        <v>700.87400000000002</v>
      </c>
      <c r="S29" s="24">
        <f t="shared" si="7"/>
        <v>2.32274</v>
      </c>
      <c r="T29" s="30">
        <f t="shared" si="8"/>
        <v>698.98500000000001</v>
      </c>
      <c r="U29" s="24">
        <f t="shared" si="8"/>
        <v>1.3325899999999999</v>
      </c>
      <c r="V29" s="22">
        <f t="shared" si="5"/>
        <v>1.3581445451723266</v>
      </c>
    </row>
    <row r="30" spans="2:22">
      <c r="B30" s="2">
        <v>398.66399999999999</v>
      </c>
      <c r="C30" s="1">
        <v>14.0236</v>
      </c>
      <c r="D30" s="2"/>
      <c r="E30" s="1"/>
      <c r="F30" s="2">
        <v>718.39800000000002</v>
      </c>
      <c r="G30" s="1">
        <v>-236.197</v>
      </c>
      <c r="H30" s="2">
        <v>720.12099999999998</v>
      </c>
      <c r="I30" s="1">
        <v>2.34382</v>
      </c>
      <c r="J30" s="2">
        <v>718.04600000000005</v>
      </c>
      <c r="K30" s="1">
        <v>1.33291</v>
      </c>
      <c r="N30" s="76">
        <f t="shared" si="0"/>
        <v>398.66399999999999</v>
      </c>
      <c r="O30" s="21">
        <f t="shared" si="1"/>
        <v>140236</v>
      </c>
      <c r="P30" s="76">
        <f t="shared" si="2"/>
        <v>718.39800000000002</v>
      </c>
      <c r="Q30" s="17">
        <f t="shared" si="3"/>
        <v>-2.36197E-4</v>
      </c>
      <c r="R30" s="30">
        <f t="shared" si="6"/>
        <v>720.12099999999998</v>
      </c>
      <c r="S30" s="24">
        <f t="shared" si="7"/>
        <v>2.34382</v>
      </c>
      <c r="T30" s="30">
        <f t="shared" si="8"/>
        <v>718.04600000000005</v>
      </c>
      <c r="U30" s="24">
        <f t="shared" si="8"/>
        <v>1.33291</v>
      </c>
      <c r="V30" s="22">
        <f t="shared" si="5"/>
        <v>1.3591891453376419</v>
      </c>
    </row>
    <row r="31" spans="2:22">
      <c r="B31" s="2">
        <v>418.41</v>
      </c>
      <c r="C31" s="1">
        <v>13.433299999999999</v>
      </c>
      <c r="D31" s="2"/>
      <c r="E31" s="1"/>
      <c r="F31" s="2">
        <v>739.16499999999996</v>
      </c>
      <c r="G31" s="1">
        <v>-236.76900000000001</v>
      </c>
      <c r="H31" s="2">
        <v>739.37800000000004</v>
      </c>
      <c r="I31" s="1">
        <v>2.3758499999999998</v>
      </c>
      <c r="J31" s="2">
        <v>735.69299999999998</v>
      </c>
      <c r="K31" s="1">
        <v>1.3084199999999999</v>
      </c>
      <c r="N31" s="76">
        <f t="shared" si="0"/>
        <v>418.41</v>
      </c>
      <c r="O31" s="21">
        <f t="shared" si="1"/>
        <v>134333</v>
      </c>
      <c r="P31" s="76">
        <f t="shared" ref="P31:P34" si="9">F31</f>
        <v>739.16499999999996</v>
      </c>
      <c r="Q31" s="17">
        <f t="shared" ref="Q31:Q34" si="10">G31*0.000001</f>
        <v>-2.3676899999999998E-4</v>
      </c>
      <c r="R31" s="30">
        <f t="shared" si="6"/>
        <v>739.37800000000004</v>
      </c>
      <c r="S31" s="24">
        <f t="shared" si="7"/>
        <v>2.3758499999999998</v>
      </c>
      <c r="T31" s="30">
        <f t="shared" ref="T31:T34" si="11">J31</f>
        <v>735.69299999999998</v>
      </c>
      <c r="U31" s="24">
        <f t="shared" ref="U31:U34" si="12">K31</f>
        <v>1.3084199999999999</v>
      </c>
      <c r="V31" s="22">
        <f t="shared" si="5"/>
        <v>1.2883110538197409</v>
      </c>
    </row>
    <row r="32" spans="2:22">
      <c r="B32" s="2">
        <v>441.44200000000001</v>
      </c>
      <c r="C32" s="1">
        <v>12.843299999999999</v>
      </c>
      <c r="D32" s="2"/>
      <c r="E32" s="1"/>
      <c r="F32" s="2">
        <v>756.96500000000003</v>
      </c>
      <c r="G32" s="1">
        <v>-237.33799999999999</v>
      </c>
      <c r="H32" s="2">
        <v>760.12199999999996</v>
      </c>
      <c r="I32" s="1">
        <v>2.4187799999999999</v>
      </c>
      <c r="J32" s="2">
        <v>756.25400000000002</v>
      </c>
      <c r="K32" s="1">
        <v>1.2922400000000001</v>
      </c>
      <c r="N32" s="76">
        <f t="shared" si="0"/>
        <v>441.44200000000001</v>
      </c>
      <c r="O32" s="21">
        <f t="shared" si="1"/>
        <v>128433</v>
      </c>
      <c r="P32" s="76">
        <f t="shared" si="9"/>
        <v>756.96500000000003</v>
      </c>
      <c r="Q32" s="17">
        <f t="shared" si="10"/>
        <v>-2.3733799999999997E-4</v>
      </c>
      <c r="R32" s="30">
        <f t="shared" si="6"/>
        <v>760.12199999999996</v>
      </c>
      <c r="S32" s="24">
        <f t="shared" si="7"/>
        <v>2.4187799999999999</v>
      </c>
      <c r="T32" s="30">
        <f t="shared" si="11"/>
        <v>756.25400000000002</v>
      </c>
      <c r="U32" s="24">
        <f t="shared" si="12"/>
        <v>1.2922400000000001</v>
      </c>
      <c r="V32" s="22">
        <f t="shared" si="5"/>
        <v>1.276086832093738</v>
      </c>
    </row>
    <row r="33" spans="2:22">
      <c r="B33" s="2">
        <v>461.185</v>
      </c>
      <c r="C33" s="1">
        <v>12.312200000000001</v>
      </c>
      <c r="D33" s="2"/>
      <c r="E33" s="1"/>
      <c r="F33" s="2">
        <v>776.25699999999995</v>
      </c>
      <c r="G33" s="1">
        <v>-236.81</v>
      </c>
      <c r="H33" s="2">
        <v>780.875</v>
      </c>
      <c r="I33" s="1">
        <v>2.4726699999999999</v>
      </c>
      <c r="J33" s="2">
        <v>776.86699999999996</v>
      </c>
      <c r="K33" s="1">
        <v>1.2512799999999999</v>
      </c>
      <c r="N33" s="76">
        <f t="shared" si="0"/>
        <v>461.185</v>
      </c>
      <c r="O33" s="21">
        <f t="shared" si="1"/>
        <v>123122</v>
      </c>
      <c r="P33" s="76">
        <f t="shared" si="9"/>
        <v>776.25699999999995</v>
      </c>
      <c r="Q33" s="17">
        <f t="shared" si="10"/>
        <v>-2.3681E-4</v>
      </c>
      <c r="R33" s="30">
        <f t="shared" si="6"/>
        <v>780.875</v>
      </c>
      <c r="S33" s="24">
        <f t="shared" si="7"/>
        <v>2.4726699999999999</v>
      </c>
      <c r="T33" s="30">
        <f t="shared" si="11"/>
        <v>776.86699999999996</v>
      </c>
      <c r="U33" s="24">
        <f t="shared" si="12"/>
        <v>1.2512799999999999</v>
      </c>
      <c r="V33" s="22">
        <f t="shared" si="5"/>
        <v>1.2560054889365375</v>
      </c>
    </row>
    <row r="34" spans="2:22">
      <c r="B34" s="2">
        <v>482.57400000000001</v>
      </c>
      <c r="C34" s="1">
        <v>11.722099999999999</v>
      </c>
      <c r="D34" s="2"/>
      <c r="E34" s="1"/>
      <c r="F34" s="56">
        <v>797.03300000000002</v>
      </c>
      <c r="G34" s="56">
        <v>-236.28299999999999</v>
      </c>
      <c r="H34" s="56">
        <v>800.16600000000005</v>
      </c>
      <c r="I34" s="56">
        <v>2.54854</v>
      </c>
      <c r="J34" s="2">
        <v>797.49699999999996</v>
      </c>
      <c r="K34" s="1">
        <v>1.2020599999999999</v>
      </c>
      <c r="N34" s="76">
        <f t="shared" si="0"/>
        <v>482.57400000000001</v>
      </c>
      <c r="O34" s="21">
        <f t="shared" si="1"/>
        <v>117221</v>
      </c>
      <c r="P34" s="76">
        <f t="shared" si="9"/>
        <v>797.03300000000002</v>
      </c>
      <c r="Q34" s="17">
        <f t="shared" si="10"/>
        <v>-2.3628299999999997E-4</v>
      </c>
      <c r="R34" s="30">
        <f t="shared" si="6"/>
        <v>800.16600000000005</v>
      </c>
      <c r="S34" s="24">
        <f t="shared" si="7"/>
        <v>2.54854</v>
      </c>
      <c r="T34" s="30">
        <f t="shared" si="11"/>
        <v>797.49699999999996</v>
      </c>
      <c r="U34" s="24">
        <f t="shared" si="12"/>
        <v>1.2020599999999999</v>
      </c>
      <c r="V34" s="22">
        <f t="shared" si="5"/>
        <v>1.2249712121371297</v>
      </c>
    </row>
    <row r="35" spans="2:22">
      <c r="B35" s="2">
        <v>499.01799999999997</v>
      </c>
      <c r="C35" s="1">
        <v>11.4274</v>
      </c>
      <c r="D35" s="2"/>
      <c r="E35" s="1"/>
      <c r="F35" s="2"/>
      <c r="G35" s="1"/>
      <c r="H35" s="2"/>
      <c r="I35" s="1"/>
      <c r="J35" s="2"/>
      <c r="K35" s="1"/>
      <c r="N35" s="76">
        <f t="shared" si="0"/>
        <v>499.01799999999997</v>
      </c>
      <c r="O35" s="21">
        <f t="shared" si="1"/>
        <v>114274</v>
      </c>
      <c r="P35" s="31"/>
      <c r="Q35" s="36"/>
      <c r="R35" s="31"/>
      <c r="S35" s="25"/>
      <c r="T35" s="31"/>
      <c r="U35" s="25"/>
    </row>
    <row r="36" spans="2:22">
      <c r="B36" s="2">
        <v>522.04200000000003</v>
      </c>
      <c r="C36" s="1">
        <v>10.9558</v>
      </c>
      <c r="D36" s="2"/>
      <c r="E36" s="1"/>
      <c r="F36" s="2"/>
      <c r="G36" s="1"/>
      <c r="H36" s="2"/>
      <c r="I36" s="1"/>
      <c r="J36" s="2"/>
      <c r="K36" s="1"/>
      <c r="N36" s="76">
        <f t="shared" si="0"/>
        <v>522.04200000000003</v>
      </c>
      <c r="O36" s="21">
        <f t="shared" si="1"/>
        <v>109558</v>
      </c>
      <c r="P36" s="31"/>
      <c r="Q36" s="36"/>
      <c r="R36" s="31"/>
      <c r="S36" s="25"/>
      <c r="T36" s="31"/>
      <c r="U36" s="25"/>
    </row>
    <row r="37" spans="2:22">
      <c r="B37" s="2">
        <v>540.13199999999995</v>
      </c>
      <c r="C37" s="1">
        <v>10.6021</v>
      </c>
      <c r="D37" s="2"/>
      <c r="E37" s="1"/>
      <c r="F37" s="2"/>
      <c r="G37" s="1"/>
      <c r="H37" s="2"/>
      <c r="I37" s="1"/>
      <c r="J37" s="2"/>
      <c r="K37" s="1"/>
      <c r="N37" s="76">
        <f t="shared" si="0"/>
        <v>540.13199999999995</v>
      </c>
      <c r="O37" s="21">
        <f t="shared" si="1"/>
        <v>106021</v>
      </c>
      <c r="P37" s="31"/>
      <c r="Q37" s="36"/>
      <c r="R37" s="31"/>
      <c r="S37" s="25"/>
      <c r="T37" s="31"/>
      <c r="U37" s="25"/>
    </row>
    <row r="38" spans="2:22">
      <c r="B38" s="2">
        <v>558.226</v>
      </c>
      <c r="C38" s="1">
        <v>10.1892</v>
      </c>
      <c r="D38" s="2"/>
      <c r="E38" s="1"/>
      <c r="F38" s="2"/>
      <c r="G38" s="1"/>
      <c r="H38" s="2"/>
      <c r="I38" s="1"/>
      <c r="J38" s="2"/>
      <c r="K38" s="1"/>
      <c r="N38" s="76">
        <f t="shared" si="0"/>
        <v>558.226</v>
      </c>
      <c r="O38" s="21">
        <f t="shared" si="1"/>
        <v>101892</v>
      </c>
      <c r="P38" s="31"/>
      <c r="Q38" s="36"/>
      <c r="R38" s="31"/>
      <c r="S38" s="25"/>
      <c r="T38" s="31"/>
      <c r="U38" s="25"/>
    </row>
    <row r="39" spans="2:22">
      <c r="B39" s="2">
        <v>582.89</v>
      </c>
      <c r="C39" s="1">
        <v>9.77684</v>
      </c>
      <c r="D39" s="2"/>
      <c r="E39" s="1"/>
      <c r="F39" s="2"/>
      <c r="G39" s="1"/>
      <c r="H39" s="2"/>
      <c r="I39" s="1"/>
      <c r="J39" s="2"/>
      <c r="K39" s="1"/>
      <c r="N39" s="76">
        <f t="shared" si="0"/>
        <v>582.89</v>
      </c>
      <c r="O39" s="21">
        <f t="shared" si="1"/>
        <v>97768.4</v>
      </c>
      <c r="P39" s="31"/>
      <c r="Q39" s="36"/>
      <c r="R39" s="31"/>
      <c r="S39" s="25"/>
      <c r="T39" s="31"/>
      <c r="U39" s="25"/>
    </row>
    <row r="40" spans="2:22">
      <c r="B40" s="2">
        <v>599.33399999999995</v>
      </c>
      <c r="C40" s="1">
        <v>9.4822000000000006</v>
      </c>
      <c r="D40" s="2"/>
      <c r="E40" s="1"/>
      <c r="F40" s="2"/>
      <c r="G40" s="1"/>
      <c r="H40" s="2"/>
      <c r="I40" s="1"/>
      <c r="J40" s="2"/>
      <c r="K40" s="1"/>
      <c r="N40" s="76">
        <f t="shared" si="0"/>
        <v>599.33399999999995</v>
      </c>
      <c r="O40" s="21">
        <f t="shared" si="1"/>
        <v>94822</v>
      </c>
      <c r="P40" s="31"/>
      <c r="Q40" s="36"/>
      <c r="R40" s="31"/>
      <c r="S40" s="25"/>
      <c r="T40" s="31"/>
      <c r="U40" s="25"/>
    </row>
    <row r="41" spans="2:22">
      <c r="B41" s="2">
        <v>620.70899999999995</v>
      </c>
      <c r="C41" s="1">
        <v>9.1287500000000001</v>
      </c>
      <c r="D41" s="2"/>
      <c r="E41" s="1"/>
      <c r="F41" s="2"/>
      <c r="G41" s="1"/>
      <c r="H41" s="2"/>
      <c r="I41" s="1"/>
      <c r="J41" s="2"/>
      <c r="K41" s="1"/>
      <c r="N41" s="76">
        <f t="shared" si="0"/>
        <v>620.70899999999995</v>
      </c>
      <c r="O41" s="21">
        <f t="shared" si="1"/>
        <v>91287.5</v>
      </c>
      <c r="P41" s="31"/>
      <c r="Q41" s="36"/>
      <c r="R41" s="31"/>
      <c r="S41" s="25"/>
      <c r="T41" s="31"/>
      <c r="U41" s="25"/>
    </row>
    <row r="42" spans="2:22">
      <c r="B42" s="2">
        <v>642.08100000000002</v>
      </c>
      <c r="C42" s="1">
        <v>8.8344699999999996</v>
      </c>
      <c r="D42" s="2"/>
      <c r="E42" s="1"/>
      <c r="F42" s="2"/>
      <c r="G42" s="1"/>
      <c r="H42" s="2"/>
      <c r="I42" s="1"/>
      <c r="J42" s="2"/>
      <c r="K42" s="1"/>
      <c r="N42" s="76">
        <f t="shared" si="0"/>
        <v>642.08100000000002</v>
      </c>
      <c r="O42" s="21">
        <f t="shared" si="1"/>
        <v>88344.7</v>
      </c>
      <c r="P42" s="31"/>
      <c r="Q42" s="36"/>
      <c r="R42" s="31"/>
      <c r="S42" s="25"/>
      <c r="T42" s="31"/>
      <c r="U42" s="25"/>
    </row>
    <row r="43" spans="2:22">
      <c r="B43" s="2">
        <v>661.81</v>
      </c>
      <c r="C43" s="1">
        <v>8.5400799999999997</v>
      </c>
      <c r="D43" s="2"/>
      <c r="E43" s="1"/>
      <c r="F43" s="2"/>
      <c r="G43" s="1"/>
      <c r="H43" s="2"/>
      <c r="I43" s="1"/>
      <c r="J43" s="2"/>
      <c r="K43" s="1"/>
      <c r="N43" s="76">
        <f t="shared" si="0"/>
        <v>661.81</v>
      </c>
      <c r="O43" s="21">
        <f t="shared" si="1"/>
        <v>85400.8</v>
      </c>
      <c r="P43" s="31"/>
      <c r="Q43" s="36"/>
      <c r="R43" s="31"/>
      <c r="S43" s="25"/>
      <c r="T43" s="31"/>
      <c r="U43" s="25"/>
    </row>
    <row r="44" spans="2:22">
      <c r="B44" s="2">
        <v>681.53599999999994</v>
      </c>
      <c r="C44" s="1">
        <v>8.3048500000000001</v>
      </c>
      <c r="D44" s="2"/>
      <c r="E44" s="1"/>
      <c r="F44" s="2"/>
      <c r="G44" s="1"/>
      <c r="H44" s="2"/>
      <c r="I44" s="1"/>
      <c r="J44" s="2"/>
      <c r="K44" s="1"/>
      <c r="N44" s="76">
        <f t="shared" si="0"/>
        <v>681.53599999999994</v>
      </c>
      <c r="O44" s="21">
        <f t="shared" si="1"/>
        <v>83048.5</v>
      </c>
      <c r="P44" s="31"/>
      <c r="Q44" s="36"/>
      <c r="R44" s="31"/>
      <c r="S44" s="25"/>
      <c r="T44" s="31"/>
      <c r="U44" s="25"/>
    </row>
    <row r="45" spans="2:22">
      <c r="B45" s="2">
        <v>702.90200000000004</v>
      </c>
      <c r="C45" s="1">
        <v>8.1289099999999994</v>
      </c>
      <c r="D45" s="2"/>
      <c r="E45" s="1"/>
      <c r="F45" s="2"/>
      <c r="G45" s="1"/>
      <c r="H45" s="2"/>
      <c r="I45" s="1"/>
      <c r="J45" s="2"/>
      <c r="K45" s="1"/>
      <c r="N45" s="76">
        <f t="shared" si="0"/>
        <v>702.90200000000004</v>
      </c>
      <c r="O45" s="21">
        <f t="shared" si="1"/>
        <v>81289.099999999991</v>
      </c>
      <c r="P45" s="31"/>
      <c r="Q45" s="36"/>
      <c r="R45" s="31"/>
      <c r="S45" s="25"/>
      <c r="T45" s="31"/>
      <c r="U45" s="25"/>
    </row>
    <row r="46" spans="2:22">
      <c r="B46" s="2">
        <v>717.69600000000003</v>
      </c>
      <c r="C46" s="1">
        <v>7.9524900000000001</v>
      </c>
      <c r="D46" s="2"/>
      <c r="E46" s="1"/>
      <c r="F46" s="2"/>
      <c r="G46" s="1"/>
      <c r="H46" s="2"/>
      <c r="I46" s="1"/>
      <c r="J46" s="2"/>
      <c r="K46" s="1"/>
      <c r="N46" s="76">
        <f t="shared" si="0"/>
        <v>717.69600000000003</v>
      </c>
      <c r="O46" s="21">
        <f t="shared" si="1"/>
        <v>79524.899999999994</v>
      </c>
      <c r="P46" s="31"/>
      <c r="Q46" s="36"/>
      <c r="R46" s="31"/>
      <c r="S46" s="25"/>
      <c r="T46" s="31"/>
      <c r="U46" s="25"/>
    </row>
    <row r="47" spans="2:22">
      <c r="B47" s="2">
        <v>739.08199999999999</v>
      </c>
      <c r="C47" s="1">
        <v>7.4215299999999997</v>
      </c>
      <c r="D47" s="2"/>
      <c r="E47" s="1"/>
      <c r="F47" s="2"/>
      <c r="G47" s="1"/>
      <c r="H47" s="2"/>
      <c r="I47" s="1"/>
      <c r="J47" s="2"/>
      <c r="K47" s="1"/>
      <c r="N47" s="76">
        <f t="shared" si="0"/>
        <v>739.08199999999999</v>
      </c>
      <c r="O47" s="21">
        <f t="shared" si="1"/>
        <v>74215.3</v>
      </c>
      <c r="P47" s="31"/>
      <c r="Q47" s="36"/>
      <c r="R47" s="31"/>
      <c r="S47" s="25"/>
      <c r="T47" s="31"/>
      <c r="U47" s="25"/>
    </row>
    <row r="48" spans="2:22">
      <c r="B48" s="2">
        <v>760.447</v>
      </c>
      <c r="C48" s="1">
        <v>7.2455999999999996</v>
      </c>
      <c r="D48" s="2"/>
      <c r="E48" s="1"/>
      <c r="F48" s="2"/>
      <c r="G48" s="1"/>
      <c r="H48" s="2"/>
      <c r="I48" s="1"/>
      <c r="J48" s="2"/>
      <c r="K48" s="1"/>
      <c r="N48" s="76">
        <f t="shared" si="0"/>
        <v>760.447</v>
      </c>
      <c r="O48" s="21">
        <f t="shared" si="1"/>
        <v>72456</v>
      </c>
      <c r="P48" s="31"/>
      <c r="Q48" s="36"/>
      <c r="R48" s="31"/>
      <c r="S48" s="25"/>
      <c r="T48" s="31"/>
      <c r="U48" s="25"/>
    </row>
    <row r="49" spans="2:21">
      <c r="B49" s="2">
        <v>780.16600000000005</v>
      </c>
      <c r="C49" s="1">
        <v>7.1287099999999999</v>
      </c>
      <c r="D49" s="2"/>
      <c r="E49" s="1"/>
      <c r="F49" s="2"/>
      <c r="G49" s="1"/>
      <c r="H49" s="2"/>
      <c r="I49" s="1"/>
      <c r="J49" s="2"/>
      <c r="K49" s="1"/>
      <c r="N49" s="76">
        <f t="shared" si="0"/>
        <v>780.16600000000005</v>
      </c>
      <c r="O49" s="21">
        <f t="shared" si="1"/>
        <v>71287.100000000006</v>
      </c>
      <c r="P49" s="31"/>
      <c r="Q49" s="36"/>
      <c r="R49" s="31"/>
      <c r="S49" s="25"/>
      <c r="T49" s="31"/>
      <c r="U49" s="25"/>
    </row>
    <row r="50" spans="2:21">
      <c r="B50" s="56">
        <v>798.24300000000005</v>
      </c>
      <c r="C50" s="56">
        <v>7.0117000000000003</v>
      </c>
      <c r="D50" s="2"/>
      <c r="E50" s="1"/>
      <c r="F50" s="2"/>
      <c r="G50" s="1"/>
      <c r="H50" s="2"/>
      <c r="I50" s="1"/>
      <c r="J50" s="2"/>
      <c r="K50" s="1"/>
      <c r="N50" s="76">
        <f t="shared" si="0"/>
        <v>798.24300000000005</v>
      </c>
      <c r="O50" s="21">
        <f t="shared" si="1"/>
        <v>70117</v>
      </c>
      <c r="P50" s="31"/>
      <c r="Q50" s="36"/>
      <c r="R50" s="31"/>
      <c r="S50" s="25"/>
      <c r="T50" s="35"/>
      <c r="U50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V19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649999999999999" thickBot="1">
      <c r="B8" s="9" t="s">
        <v>4</v>
      </c>
      <c r="C8" s="10" t="s">
        <v>30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5">
        <v>322.36799999999999</v>
      </c>
      <c r="C9" s="55">
        <v>1.39351</v>
      </c>
      <c r="D9" s="3"/>
      <c r="E9" s="4"/>
      <c r="F9" s="55">
        <v>322.815</v>
      </c>
      <c r="G9" s="55">
        <v>-144.911</v>
      </c>
      <c r="H9" s="55">
        <v>322.08100000000002</v>
      </c>
      <c r="I9" s="55">
        <v>1.3022199999999999</v>
      </c>
      <c r="J9" s="55">
        <v>322.29599999999999</v>
      </c>
      <c r="K9" s="55">
        <v>0.72464600000000001</v>
      </c>
      <c r="N9" s="30">
        <f>B9</f>
        <v>322.36799999999999</v>
      </c>
      <c r="O9" s="21">
        <f>C9*1000*100</f>
        <v>139351</v>
      </c>
      <c r="P9" s="30">
        <f>F9</f>
        <v>322.815</v>
      </c>
      <c r="Q9" s="17">
        <f>G9*0.000001</f>
        <v>-1.4491099999999998E-4</v>
      </c>
      <c r="R9" s="30">
        <f>H9</f>
        <v>322.08100000000002</v>
      </c>
      <c r="S9" s="24">
        <f>I9</f>
        <v>1.3022199999999999</v>
      </c>
      <c r="T9" s="30">
        <f>J9</f>
        <v>322.29599999999999</v>
      </c>
      <c r="U9" s="24">
        <f>K9</f>
        <v>0.72464600000000001</v>
      </c>
      <c r="V9" s="22">
        <f>((O9*(Q9)^2)/S9)*T9</f>
        <v>0.72424140669585313</v>
      </c>
    </row>
    <row r="10" spans="1:22">
      <c r="B10" s="3">
        <v>347.459</v>
      </c>
      <c r="C10" s="4">
        <v>1.3054300000000001</v>
      </c>
      <c r="D10" s="3"/>
      <c r="E10" s="4"/>
      <c r="F10" s="3">
        <v>348.976</v>
      </c>
      <c r="G10" s="4">
        <v>-149.82300000000001</v>
      </c>
      <c r="H10" s="3">
        <v>347.20800000000003</v>
      </c>
      <c r="I10" s="4">
        <v>1.2533300000000001</v>
      </c>
      <c r="J10" s="3">
        <v>347.70299999999997</v>
      </c>
      <c r="K10" s="4">
        <v>0.81575600000000004</v>
      </c>
      <c r="N10" s="30">
        <f t="shared" ref="N10:N19" si="0">B10</f>
        <v>347.459</v>
      </c>
      <c r="O10" s="21">
        <f t="shared" ref="O10:O19" si="1">C10*1000*100</f>
        <v>130543</v>
      </c>
      <c r="P10" s="30">
        <f t="shared" ref="P10:P19" si="2">F10</f>
        <v>348.976</v>
      </c>
      <c r="Q10" s="17">
        <f t="shared" ref="Q10:Q19" si="3">G10*0.000001</f>
        <v>-1.4982299999999999E-4</v>
      </c>
      <c r="R10" s="30">
        <f t="shared" ref="R10:U19" si="4">H10</f>
        <v>347.20800000000003</v>
      </c>
      <c r="S10" s="24">
        <f t="shared" si="4"/>
        <v>1.2533300000000001</v>
      </c>
      <c r="T10" s="30">
        <f t="shared" si="4"/>
        <v>347.70299999999997</v>
      </c>
      <c r="U10" s="24">
        <f t="shared" si="4"/>
        <v>0.81575600000000004</v>
      </c>
      <c r="V10" s="22">
        <f t="shared" ref="V10:V19" si="5">((O10*(Q10)^2)/S10)*T10</f>
        <v>0.81293078375043915</v>
      </c>
    </row>
    <row r="11" spans="1:22">
      <c r="B11" s="2">
        <v>373.33199999999999</v>
      </c>
      <c r="C11" s="1">
        <v>1.20811</v>
      </c>
      <c r="D11" s="2"/>
      <c r="E11" s="1"/>
      <c r="F11" s="2">
        <v>372.82</v>
      </c>
      <c r="G11" s="1">
        <v>-155.06</v>
      </c>
      <c r="H11" s="2">
        <v>373.096</v>
      </c>
      <c r="I11" s="1">
        <v>1.20444</v>
      </c>
      <c r="J11" s="2">
        <v>373.10300000000001</v>
      </c>
      <c r="K11" s="1">
        <v>0.89773000000000003</v>
      </c>
      <c r="N11" s="30">
        <f t="shared" si="0"/>
        <v>373.33199999999999</v>
      </c>
      <c r="O11" s="21">
        <f t="shared" si="1"/>
        <v>120811.00000000001</v>
      </c>
      <c r="P11" s="30">
        <f t="shared" si="2"/>
        <v>372.82</v>
      </c>
      <c r="Q11" s="17">
        <f t="shared" si="3"/>
        <v>-1.5506E-4</v>
      </c>
      <c r="R11" s="30">
        <f t="shared" si="4"/>
        <v>373.096</v>
      </c>
      <c r="S11" s="24">
        <f t="shared" si="4"/>
        <v>1.20444</v>
      </c>
      <c r="T11" s="30">
        <f t="shared" si="4"/>
        <v>373.10300000000001</v>
      </c>
      <c r="U11" s="24">
        <f t="shared" si="4"/>
        <v>0.89773000000000003</v>
      </c>
      <c r="V11" s="22">
        <f t="shared" si="5"/>
        <v>0.8998075011878105</v>
      </c>
    </row>
    <row r="12" spans="1:22">
      <c r="B12" s="2">
        <v>397.63600000000002</v>
      </c>
      <c r="C12" s="1">
        <v>1.1154200000000001</v>
      </c>
      <c r="D12" s="2"/>
      <c r="E12" s="1"/>
      <c r="F12" s="2">
        <v>397.44299999999998</v>
      </c>
      <c r="G12" s="1">
        <v>-159.64500000000001</v>
      </c>
      <c r="H12" s="2">
        <v>397.46199999999999</v>
      </c>
      <c r="I12" s="1">
        <v>1.17333</v>
      </c>
      <c r="J12" s="2">
        <v>397.67500000000001</v>
      </c>
      <c r="K12" s="1">
        <v>0.96448500000000004</v>
      </c>
      <c r="N12" s="30">
        <f t="shared" si="0"/>
        <v>397.63600000000002</v>
      </c>
      <c r="O12" s="21">
        <f t="shared" si="1"/>
        <v>111542</v>
      </c>
      <c r="P12" s="30">
        <f t="shared" si="2"/>
        <v>397.44299999999998</v>
      </c>
      <c r="Q12" s="17">
        <f t="shared" si="3"/>
        <v>-1.5964500000000001E-4</v>
      </c>
      <c r="R12" s="30">
        <f t="shared" si="4"/>
        <v>397.46199999999999</v>
      </c>
      <c r="S12" s="24">
        <f t="shared" si="4"/>
        <v>1.17333</v>
      </c>
      <c r="T12" s="30">
        <f t="shared" si="4"/>
        <v>397.67500000000001</v>
      </c>
      <c r="U12" s="24">
        <f t="shared" si="4"/>
        <v>0.96448500000000004</v>
      </c>
      <c r="V12" s="22">
        <f t="shared" si="5"/>
        <v>0.96351212557639176</v>
      </c>
    </row>
    <row r="13" spans="1:22">
      <c r="B13" s="2">
        <v>423.51600000000002</v>
      </c>
      <c r="C13" s="1">
        <v>1.0319499999999999</v>
      </c>
      <c r="D13" s="2"/>
      <c r="E13" s="1"/>
      <c r="F13" s="2">
        <v>422.83300000000003</v>
      </c>
      <c r="G13" s="1">
        <v>-164.55699999999999</v>
      </c>
      <c r="H13" s="2">
        <v>423.35</v>
      </c>
      <c r="I13" s="1">
        <v>1.1466700000000001</v>
      </c>
      <c r="J13" s="2">
        <v>423.06700000000001</v>
      </c>
      <c r="K13" s="1">
        <v>1.0342800000000001</v>
      </c>
      <c r="N13" s="30">
        <f t="shared" si="0"/>
        <v>423.51600000000002</v>
      </c>
      <c r="O13" s="21">
        <f t="shared" si="1"/>
        <v>103194.99999999999</v>
      </c>
      <c r="P13" s="30">
        <f t="shared" si="2"/>
        <v>422.83300000000003</v>
      </c>
      <c r="Q13" s="17">
        <f t="shared" si="3"/>
        <v>-1.6455699999999999E-4</v>
      </c>
      <c r="R13" s="30">
        <f t="shared" si="4"/>
        <v>423.35</v>
      </c>
      <c r="S13" s="24">
        <f t="shared" si="4"/>
        <v>1.1466700000000001</v>
      </c>
      <c r="T13" s="30">
        <f t="shared" si="4"/>
        <v>423.06700000000001</v>
      </c>
      <c r="U13" s="24">
        <f t="shared" si="4"/>
        <v>1.0342800000000001</v>
      </c>
      <c r="V13" s="22">
        <f t="shared" si="5"/>
        <v>1.0310081026820885</v>
      </c>
    </row>
    <row r="14" spans="1:22">
      <c r="B14" s="2">
        <v>447.82799999999997</v>
      </c>
      <c r="C14" s="1">
        <v>0.95772900000000005</v>
      </c>
      <c r="D14" s="2"/>
      <c r="E14" s="1"/>
      <c r="F14" s="2">
        <v>447.46600000000001</v>
      </c>
      <c r="G14" s="1">
        <v>-168.32499999999999</v>
      </c>
      <c r="H14" s="2">
        <v>447.71600000000001</v>
      </c>
      <c r="I14" s="1">
        <v>1.1333299999999999</v>
      </c>
      <c r="J14" s="2">
        <v>448.43900000000002</v>
      </c>
      <c r="K14" s="1">
        <v>1.07666</v>
      </c>
      <c r="N14" s="30">
        <f t="shared" si="0"/>
        <v>447.82799999999997</v>
      </c>
      <c r="O14" s="21">
        <f t="shared" si="1"/>
        <v>95772.900000000009</v>
      </c>
      <c r="P14" s="30">
        <f t="shared" si="2"/>
        <v>447.46600000000001</v>
      </c>
      <c r="Q14" s="17">
        <f t="shared" si="3"/>
        <v>-1.6832499999999999E-4</v>
      </c>
      <c r="R14" s="30">
        <f t="shared" si="4"/>
        <v>447.71600000000001</v>
      </c>
      <c r="S14" s="24">
        <f t="shared" si="4"/>
        <v>1.1333299999999999</v>
      </c>
      <c r="T14" s="30">
        <f t="shared" si="4"/>
        <v>448.43900000000002</v>
      </c>
      <c r="U14" s="24">
        <f t="shared" si="4"/>
        <v>1.07666</v>
      </c>
      <c r="V14" s="22">
        <f t="shared" si="5"/>
        <v>1.0737096955243315</v>
      </c>
    </row>
    <row r="15" spans="1:22">
      <c r="B15" s="2">
        <v>472.92599999999999</v>
      </c>
      <c r="C15" s="1">
        <v>0.88349599999999995</v>
      </c>
      <c r="D15" s="2"/>
      <c r="E15" s="1"/>
      <c r="F15" s="2">
        <v>472.87400000000002</v>
      </c>
      <c r="G15" s="1">
        <v>-171.768</v>
      </c>
      <c r="H15" s="2">
        <v>472.08100000000002</v>
      </c>
      <c r="I15" s="1">
        <v>1.1288899999999999</v>
      </c>
      <c r="J15" s="56">
        <v>473.79899999999998</v>
      </c>
      <c r="K15" s="56">
        <v>1.10381</v>
      </c>
      <c r="N15" s="30">
        <f t="shared" si="0"/>
        <v>472.92599999999999</v>
      </c>
      <c r="O15" s="21">
        <f t="shared" si="1"/>
        <v>88349.599999999991</v>
      </c>
      <c r="P15" s="30">
        <f t="shared" si="2"/>
        <v>472.87400000000002</v>
      </c>
      <c r="Q15" s="17">
        <f t="shared" si="3"/>
        <v>-1.7176799999999999E-4</v>
      </c>
      <c r="R15" s="30">
        <f t="shared" si="4"/>
        <v>472.08100000000002</v>
      </c>
      <c r="S15" s="24">
        <f t="shared" si="4"/>
        <v>1.1288899999999999</v>
      </c>
      <c r="T15" s="30">
        <f t="shared" si="4"/>
        <v>473.79899999999998</v>
      </c>
      <c r="U15" s="24">
        <f t="shared" si="4"/>
        <v>1.10381</v>
      </c>
      <c r="V15" s="22">
        <f t="shared" si="5"/>
        <v>1.0940360157643294</v>
      </c>
    </row>
    <row r="16" spans="1:22">
      <c r="B16" s="2">
        <v>497.24700000000001</v>
      </c>
      <c r="C16" s="1">
        <v>0.82773699999999995</v>
      </c>
      <c r="D16" s="2"/>
      <c r="E16" s="1"/>
      <c r="F16" s="2">
        <v>496.75599999999997</v>
      </c>
      <c r="G16" s="1">
        <v>-173.90299999999999</v>
      </c>
      <c r="H16" s="2">
        <v>497.97</v>
      </c>
      <c r="I16" s="1">
        <v>1.1466700000000001</v>
      </c>
      <c r="J16" s="2">
        <v>499.13099999999997</v>
      </c>
      <c r="K16" s="1">
        <v>1.09137</v>
      </c>
      <c r="N16" s="30">
        <f t="shared" si="0"/>
        <v>497.24700000000001</v>
      </c>
      <c r="O16" s="21">
        <f t="shared" si="1"/>
        <v>82773.7</v>
      </c>
      <c r="P16" s="30">
        <f t="shared" si="2"/>
        <v>496.75599999999997</v>
      </c>
      <c r="Q16" s="17">
        <f t="shared" si="3"/>
        <v>-1.7390299999999999E-4</v>
      </c>
      <c r="R16" s="30">
        <f t="shared" si="4"/>
        <v>497.97</v>
      </c>
      <c r="S16" s="24">
        <f t="shared" si="4"/>
        <v>1.1466700000000001</v>
      </c>
      <c r="T16" s="30">
        <f t="shared" si="4"/>
        <v>499.13099999999997</v>
      </c>
      <c r="U16" s="24">
        <f t="shared" si="4"/>
        <v>1.09137</v>
      </c>
      <c r="V16" s="22">
        <f t="shared" si="5"/>
        <v>1.0896389281745507</v>
      </c>
    </row>
    <row r="17" spans="2:22">
      <c r="B17" s="2">
        <v>523.13800000000003</v>
      </c>
      <c r="C17" s="1">
        <v>0.771953</v>
      </c>
      <c r="D17" s="2"/>
      <c r="E17" s="1"/>
      <c r="F17" s="56">
        <v>522.19799999999998</v>
      </c>
      <c r="G17" s="56">
        <v>-174.57</v>
      </c>
      <c r="H17" s="2">
        <v>523.096</v>
      </c>
      <c r="I17" s="1">
        <v>1.1644399999999999</v>
      </c>
      <c r="J17" s="2">
        <v>523.63099999999997</v>
      </c>
      <c r="K17" s="1">
        <v>1.06067</v>
      </c>
      <c r="N17" s="30">
        <f t="shared" si="0"/>
        <v>523.13800000000003</v>
      </c>
      <c r="O17" s="21">
        <f t="shared" si="1"/>
        <v>77195.3</v>
      </c>
      <c r="P17" s="30">
        <f t="shared" si="2"/>
        <v>522.19799999999998</v>
      </c>
      <c r="Q17" s="17">
        <f t="shared" si="3"/>
        <v>-1.7456999999999998E-4</v>
      </c>
      <c r="R17" s="30">
        <f t="shared" si="4"/>
        <v>523.096</v>
      </c>
      <c r="S17" s="24">
        <f t="shared" si="4"/>
        <v>1.1644399999999999</v>
      </c>
      <c r="T17" s="30">
        <f t="shared" si="4"/>
        <v>523.63099999999997</v>
      </c>
      <c r="U17" s="24">
        <f t="shared" si="4"/>
        <v>1.06067</v>
      </c>
      <c r="V17" s="22">
        <f t="shared" si="5"/>
        <v>1.0578846543121025</v>
      </c>
    </row>
    <row r="18" spans="2:22">
      <c r="B18" s="2">
        <v>549.03499999999997</v>
      </c>
      <c r="C18" s="1">
        <v>0.730016</v>
      </c>
      <c r="D18" s="2"/>
      <c r="E18" s="1"/>
      <c r="F18" s="2">
        <v>547.649</v>
      </c>
      <c r="G18" s="1">
        <v>-174.42099999999999</v>
      </c>
      <c r="H18" s="2">
        <v>548.22299999999996</v>
      </c>
      <c r="I18" s="1">
        <v>1.2177800000000001</v>
      </c>
      <c r="J18" s="2">
        <v>548.11199999999997</v>
      </c>
      <c r="K18" s="1">
        <v>1.0025500000000001</v>
      </c>
      <c r="N18" s="30">
        <f t="shared" si="0"/>
        <v>549.03499999999997</v>
      </c>
      <c r="O18" s="21">
        <f t="shared" si="1"/>
        <v>73001.599999999991</v>
      </c>
      <c r="P18" s="30">
        <f t="shared" si="2"/>
        <v>547.649</v>
      </c>
      <c r="Q18" s="17">
        <f t="shared" si="3"/>
        <v>-1.7442099999999999E-4</v>
      </c>
      <c r="R18" s="30">
        <f t="shared" si="4"/>
        <v>548.22299999999996</v>
      </c>
      <c r="S18" s="24">
        <f t="shared" si="4"/>
        <v>1.2177800000000001</v>
      </c>
      <c r="T18" s="30">
        <f t="shared" si="4"/>
        <v>548.11199999999997</v>
      </c>
      <c r="U18" s="24">
        <f t="shared" si="4"/>
        <v>1.0025500000000001</v>
      </c>
      <c r="V18" s="22">
        <f t="shared" si="5"/>
        <v>0.99960954878357211</v>
      </c>
    </row>
    <row r="19" spans="2:22">
      <c r="B19" s="56">
        <v>572.57899999999995</v>
      </c>
      <c r="C19" s="56">
        <v>0.69273099999999999</v>
      </c>
      <c r="D19" s="2"/>
      <c r="E19" s="1"/>
      <c r="F19" s="56">
        <v>573.12099999999998</v>
      </c>
      <c r="G19" s="56">
        <v>-172.63900000000001</v>
      </c>
      <c r="H19" s="56">
        <v>572.58900000000006</v>
      </c>
      <c r="I19" s="56">
        <v>1.28444</v>
      </c>
      <c r="J19" s="56">
        <v>573.39</v>
      </c>
      <c r="K19" s="56">
        <v>0.91701600000000005</v>
      </c>
      <c r="N19" s="30">
        <f t="shared" si="0"/>
        <v>572.57899999999995</v>
      </c>
      <c r="O19" s="21">
        <f t="shared" si="1"/>
        <v>69273.100000000006</v>
      </c>
      <c r="P19" s="30">
        <f t="shared" si="2"/>
        <v>573.12099999999998</v>
      </c>
      <c r="Q19" s="17">
        <f t="shared" si="3"/>
        <v>-1.7263900000000001E-4</v>
      </c>
      <c r="R19" s="30">
        <f t="shared" si="4"/>
        <v>572.58900000000006</v>
      </c>
      <c r="S19" s="24">
        <f t="shared" si="4"/>
        <v>1.28444</v>
      </c>
      <c r="T19" s="30">
        <f t="shared" si="4"/>
        <v>573.39</v>
      </c>
      <c r="U19" s="24">
        <f t="shared" si="4"/>
        <v>0.91701600000000005</v>
      </c>
      <c r="V19" s="22">
        <f t="shared" si="5"/>
        <v>0.92167697662977388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V31"/>
  <sheetViews>
    <sheetView zoomScale="85" zoomScaleNormal="85" workbookViewId="0">
      <selection activeCell="K28" sqref="K28"/>
    </sheetView>
  </sheetViews>
  <sheetFormatPr defaultRowHeight="16.899999999999999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5" t="s">
        <v>19</v>
      </c>
      <c r="O5" s="47"/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25" thickBot="1">
      <c r="B8" s="9" t="s">
        <v>4</v>
      </c>
      <c r="C8" s="10" t="s">
        <v>16</v>
      </c>
      <c r="D8" s="11" t="s">
        <v>4</v>
      </c>
      <c r="E8" s="10" t="s">
        <v>27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>
      <c r="B9" s="3"/>
      <c r="C9" s="4"/>
      <c r="D9" s="55">
        <v>299.87</v>
      </c>
      <c r="E9" s="55">
        <v>0.40089999999999998</v>
      </c>
      <c r="F9" s="55">
        <v>299.76900000000001</v>
      </c>
      <c r="G9" s="55">
        <v>50.467799999999997</v>
      </c>
      <c r="H9" s="55">
        <v>299.74700000000001</v>
      </c>
      <c r="I9" s="55">
        <v>2.9922800000000001</v>
      </c>
      <c r="J9" s="57">
        <v>301.101</v>
      </c>
      <c r="K9" s="57">
        <v>6.4516100000000007E-2</v>
      </c>
      <c r="N9" s="3">
        <f>D9</f>
        <v>299.87</v>
      </c>
      <c r="O9" s="21">
        <f>1/(E9*10^(-3)*0.01)</f>
        <v>249438.7627837366</v>
      </c>
      <c r="P9" s="3">
        <f>F9</f>
        <v>299.76900000000001</v>
      </c>
      <c r="Q9" s="17">
        <f>G9*0.000001</f>
        <v>5.0467799999999991E-5</v>
      </c>
      <c r="R9" s="3">
        <f>H9</f>
        <v>299.74700000000001</v>
      </c>
      <c r="S9" s="24">
        <f>I9</f>
        <v>2.9922800000000001</v>
      </c>
      <c r="T9" s="3">
        <f>J9</f>
        <v>301.101</v>
      </c>
      <c r="U9" s="24">
        <f>K9</f>
        <v>6.4516100000000007E-2</v>
      </c>
      <c r="V9" s="22">
        <f>((O9*(Q9)^2)/S9)*T9</f>
        <v>6.3929698819854636E-2</v>
      </c>
    </row>
    <row r="10" spans="1:22">
      <c r="B10" s="3"/>
      <c r="C10" s="4"/>
      <c r="D10" s="3">
        <v>325.08</v>
      </c>
      <c r="E10" s="4">
        <v>0.441631</v>
      </c>
      <c r="F10" s="3">
        <v>324.94600000000003</v>
      </c>
      <c r="G10" s="4">
        <v>61.725299999999997</v>
      </c>
      <c r="H10" s="3">
        <v>323.81900000000002</v>
      </c>
      <c r="I10" s="4">
        <v>2.7777099999999999</v>
      </c>
      <c r="J10" s="3">
        <v>324.22000000000003</v>
      </c>
      <c r="K10" s="4">
        <v>0.102467</v>
      </c>
      <c r="N10" s="3">
        <f t="shared" ref="N10:N31" si="0">D10</f>
        <v>325.08</v>
      </c>
      <c r="O10" s="21">
        <f t="shared" ref="O10:O31" si="1">1/(E10*10^(-3)*0.01)</f>
        <v>226433.37990313178</v>
      </c>
      <c r="P10" s="3">
        <f t="shared" ref="P10:P30" si="2">F10</f>
        <v>324.94600000000003</v>
      </c>
      <c r="Q10" s="17">
        <f t="shared" ref="Q10:Q30" si="3">G10*0.000001</f>
        <v>6.172529999999999E-5</v>
      </c>
      <c r="R10" s="3">
        <f t="shared" ref="R10:U27" si="4">H10</f>
        <v>323.81900000000002</v>
      </c>
      <c r="S10" s="24">
        <f t="shared" si="4"/>
        <v>2.7777099999999999</v>
      </c>
      <c r="T10" s="3">
        <f t="shared" si="4"/>
        <v>324.22000000000003</v>
      </c>
      <c r="U10" s="24">
        <f t="shared" si="4"/>
        <v>0.102467</v>
      </c>
      <c r="V10" s="22">
        <f t="shared" ref="V10:V31" si="5">((O10*(Q10)^2)/S10)*T10</f>
        <v>0.10069775008097365</v>
      </c>
    </row>
    <row r="11" spans="1:22">
      <c r="B11" s="2"/>
      <c r="C11" s="1"/>
      <c r="D11" s="2">
        <v>348.09100000000001</v>
      </c>
      <c r="E11" s="1">
        <v>0.49585800000000002</v>
      </c>
      <c r="F11" s="2">
        <v>349.041</v>
      </c>
      <c r="G11" s="1">
        <v>69.523700000000005</v>
      </c>
      <c r="H11" s="2">
        <v>348.98700000000002</v>
      </c>
      <c r="I11" s="1">
        <v>2.5631200000000001</v>
      </c>
      <c r="J11" s="2">
        <v>348.44</v>
      </c>
      <c r="K11" s="1">
        <v>0.14041699999999999</v>
      </c>
      <c r="N11" s="3">
        <f t="shared" si="0"/>
        <v>348.09100000000001</v>
      </c>
      <c r="O11" s="21">
        <f t="shared" si="1"/>
        <v>201670.63957826633</v>
      </c>
      <c r="P11" s="3">
        <f t="shared" si="2"/>
        <v>349.041</v>
      </c>
      <c r="Q11" s="17">
        <f t="shared" si="3"/>
        <v>6.95237E-5</v>
      </c>
      <c r="R11" s="3">
        <f t="shared" si="4"/>
        <v>348.98700000000002</v>
      </c>
      <c r="S11" s="24">
        <f t="shared" si="4"/>
        <v>2.5631200000000001</v>
      </c>
      <c r="T11" s="3">
        <f t="shared" si="4"/>
        <v>348.44</v>
      </c>
      <c r="U11" s="24">
        <f t="shared" si="4"/>
        <v>0.14041699999999999</v>
      </c>
      <c r="V11" s="22">
        <f t="shared" si="5"/>
        <v>0.13251574882174488</v>
      </c>
    </row>
    <row r="12" spans="1:22">
      <c r="B12" s="2"/>
      <c r="C12" s="1"/>
      <c r="D12" s="2">
        <v>374.39400000000001</v>
      </c>
      <c r="E12" s="1">
        <v>0.54560500000000001</v>
      </c>
      <c r="F12" s="2">
        <v>374.20100000000002</v>
      </c>
      <c r="G12" s="1">
        <v>84.2393</v>
      </c>
      <c r="H12" s="2">
        <v>376.35700000000003</v>
      </c>
      <c r="I12" s="1">
        <v>2.3770799999999999</v>
      </c>
      <c r="J12" s="2">
        <v>373.76100000000002</v>
      </c>
      <c r="K12" s="1">
        <v>0.19734299999999999</v>
      </c>
      <c r="N12" s="3">
        <f t="shared" si="0"/>
        <v>374.39400000000001</v>
      </c>
      <c r="O12" s="21">
        <f t="shared" si="1"/>
        <v>183282.77783378086</v>
      </c>
      <c r="P12" s="3">
        <f t="shared" si="2"/>
        <v>374.20100000000002</v>
      </c>
      <c r="Q12" s="17">
        <f t="shared" si="3"/>
        <v>8.4239299999999998E-5</v>
      </c>
      <c r="R12" s="3">
        <f t="shared" si="4"/>
        <v>376.35700000000003</v>
      </c>
      <c r="S12" s="24">
        <f t="shared" si="4"/>
        <v>2.3770799999999999</v>
      </c>
      <c r="T12" s="3">
        <f t="shared" si="4"/>
        <v>373.76100000000002</v>
      </c>
      <c r="U12" s="24">
        <f t="shared" si="4"/>
        <v>0.19734299999999999</v>
      </c>
      <c r="V12" s="22">
        <f t="shared" si="5"/>
        <v>0.20450378108484984</v>
      </c>
    </row>
    <row r="13" spans="1:22">
      <c r="B13" s="2"/>
      <c r="C13" s="1"/>
      <c r="D13" s="2">
        <v>399.59399999999999</v>
      </c>
      <c r="E13" s="1">
        <v>0.60885800000000001</v>
      </c>
      <c r="F13" s="2">
        <v>400.46499999999997</v>
      </c>
      <c r="G13" s="1">
        <v>97.659000000000006</v>
      </c>
      <c r="H13" s="2">
        <v>399.34399999999999</v>
      </c>
      <c r="I13" s="1">
        <v>2.2053799999999999</v>
      </c>
      <c r="J13" s="2">
        <v>397.98200000000003</v>
      </c>
      <c r="K13" s="1">
        <v>0.280835</v>
      </c>
      <c r="N13" s="3">
        <f t="shared" si="0"/>
        <v>399.59399999999999</v>
      </c>
      <c r="O13" s="21">
        <f t="shared" si="1"/>
        <v>164241.90862237173</v>
      </c>
      <c r="P13" s="3">
        <f t="shared" si="2"/>
        <v>400.46499999999997</v>
      </c>
      <c r="Q13" s="17">
        <f t="shared" si="3"/>
        <v>9.7659000000000008E-5</v>
      </c>
      <c r="R13" s="3">
        <f t="shared" si="4"/>
        <v>399.34399999999999</v>
      </c>
      <c r="S13" s="24">
        <f t="shared" si="4"/>
        <v>2.2053799999999999</v>
      </c>
      <c r="T13" s="3">
        <f t="shared" si="4"/>
        <v>397.98200000000003</v>
      </c>
      <c r="U13" s="24">
        <f t="shared" si="4"/>
        <v>0.280835</v>
      </c>
      <c r="V13" s="22">
        <f t="shared" si="5"/>
        <v>0.28267573332226131</v>
      </c>
    </row>
    <row r="14" spans="1:22">
      <c r="B14" s="2"/>
      <c r="C14" s="1"/>
      <c r="D14" s="2">
        <v>423.69400000000002</v>
      </c>
      <c r="E14" s="1">
        <v>0.68111200000000005</v>
      </c>
      <c r="F14" s="2">
        <v>425.63299999999998</v>
      </c>
      <c r="G14" s="1">
        <v>110.645</v>
      </c>
      <c r="H14" s="2">
        <v>427.82100000000003</v>
      </c>
      <c r="I14" s="1">
        <v>2.05504</v>
      </c>
      <c r="J14" s="2">
        <v>424.404</v>
      </c>
      <c r="K14" s="1">
        <v>0.36812099999999998</v>
      </c>
      <c r="N14" s="3">
        <f t="shared" si="0"/>
        <v>423.69400000000002</v>
      </c>
      <c r="O14" s="21">
        <f t="shared" si="1"/>
        <v>146818.73172106786</v>
      </c>
      <c r="P14" s="3">
        <f t="shared" si="2"/>
        <v>425.63299999999998</v>
      </c>
      <c r="Q14" s="17">
        <f t="shared" si="3"/>
        <v>1.10645E-4</v>
      </c>
      <c r="R14" s="3">
        <f t="shared" si="4"/>
        <v>427.82100000000003</v>
      </c>
      <c r="S14" s="24">
        <f t="shared" si="4"/>
        <v>2.05504</v>
      </c>
      <c r="T14" s="3">
        <f t="shared" si="4"/>
        <v>424.404</v>
      </c>
      <c r="U14" s="24">
        <f t="shared" si="4"/>
        <v>0.36812099999999998</v>
      </c>
      <c r="V14" s="22">
        <f t="shared" si="5"/>
        <v>0.3711968168349784</v>
      </c>
    </row>
    <row r="15" spans="1:22">
      <c r="B15" s="2"/>
      <c r="C15" s="1"/>
      <c r="D15" s="2">
        <v>448.89</v>
      </c>
      <c r="E15" s="1">
        <v>0.75337399999999999</v>
      </c>
      <c r="F15" s="2">
        <v>450.80500000000001</v>
      </c>
      <c r="G15" s="1">
        <v>122.767</v>
      </c>
      <c r="H15" s="2">
        <v>451.91399999999999</v>
      </c>
      <c r="I15" s="1">
        <v>1.91903</v>
      </c>
      <c r="J15" s="2">
        <v>450.82600000000002</v>
      </c>
      <c r="K15" s="1">
        <v>0.46299800000000002</v>
      </c>
      <c r="N15" s="3">
        <f t="shared" si="0"/>
        <v>448.89</v>
      </c>
      <c r="O15" s="21">
        <f t="shared" si="1"/>
        <v>132736.1974265106</v>
      </c>
      <c r="P15" s="3">
        <f t="shared" si="2"/>
        <v>450.80500000000001</v>
      </c>
      <c r="Q15" s="17">
        <f t="shared" si="3"/>
        <v>1.22767E-4</v>
      </c>
      <c r="R15" s="3">
        <f t="shared" si="4"/>
        <v>451.91399999999999</v>
      </c>
      <c r="S15" s="24">
        <f t="shared" si="4"/>
        <v>1.91903</v>
      </c>
      <c r="T15" s="3">
        <f t="shared" si="4"/>
        <v>450.82600000000002</v>
      </c>
      <c r="U15" s="24">
        <f t="shared" si="4"/>
        <v>0.46299800000000002</v>
      </c>
      <c r="V15" s="22">
        <f t="shared" si="5"/>
        <v>0.46998051113718986</v>
      </c>
    </row>
    <row r="16" spans="1:22">
      <c r="B16" s="2"/>
      <c r="C16" s="1"/>
      <c r="D16" s="2">
        <v>474.07799999999997</v>
      </c>
      <c r="E16" s="1">
        <v>0.84365400000000002</v>
      </c>
      <c r="F16" s="2">
        <v>474.88099999999997</v>
      </c>
      <c r="G16" s="1">
        <v>134.88900000000001</v>
      </c>
      <c r="H16" s="2">
        <v>476.00900000000001</v>
      </c>
      <c r="I16" s="1">
        <v>1.79017</v>
      </c>
      <c r="J16" s="2">
        <v>475.04599999999999</v>
      </c>
      <c r="K16" s="1">
        <v>0.56925999999999999</v>
      </c>
      <c r="N16" s="3">
        <f t="shared" si="0"/>
        <v>474.07799999999997</v>
      </c>
      <c r="O16" s="21">
        <f t="shared" si="1"/>
        <v>118532.00482662323</v>
      </c>
      <c r="P16" s="3">
        <f t="shared" si="2"/>
        <v>474.88099999999997</v>
      </c>
      <c r="Q16" s="17">
        <f t="shared" si="3"/>
        <v>1.3488900000000002E-4</v>
      </c>
      <c r="R16" s="3">
        <f t="shared" si="4"/>
        <v>476.00900000000001</v>
      </c>
      <c r="S16" s="24">
        <f t="shared" si="4"/>
        <v>1.79017</v>
      </c>
      <c r="T16" s="3">
        <f t="shared" si="4"/>
        <v>475.04599999999999</v>
      </c>
      <c r="U16" s="24">
        <f t="shared" si="4"/>
        <v>0.56925999999999999</v>
      </c>
      <c r="V16" s="22">
        <f t="shared" si="5"/>
        <v>0.57230836119708883</v>
      </c>
    </row>
    <row r="17" spans="2:22">
      <c r="B17" s="2"/>
      <c r="C17" s="1"/>
      <c r="D17" s="2">
        <v>498.17200000000003</v>
      </c>
      <c r="E17" s="1">
        <v>0.92942100000000005</v>
      </c>
      <c r="F17" s="2">
        <v>500.05700000000002</v>
      </c>
      <c r="G17" s="1">
        <v>146.14599999999999</v>
      </c>
      <c r="H17" s="2">
        <v>501.20600000000002</v>
      </c>
      <c r="I17" s="1">
        <v>1.6755899999999999</v>
      </c>
      <c r="J17" s="2">
        <v>499.26600000000002</v>
      </c>
      <c r="K17" s="1">
        <v>0.67552199999999996</v>
      </c>
      <c r="N17" s="3">
        <f t="shared" si="0"/>
        <v>498.17200000000003</v>
      </c>
      <c r="O17" s="21">
        <f t="shared" si="1"/>
        <v>107593.8675799234</v>
      </c>
      <c r="P17" s="3">
        <f t="shared" si="2"/>
        <v>500.05700000000002</v>
      </c>
      <c r="Q17" s="17">
        <f t="shared" si="3"/>
        <v>1.4614599999999999E-4</v>
      </c>
      <c r="R17" s="3">
        <f t="shared" si="4"/>
        <v>501.20600000000002</v>
      </c>
      <c r="S17" s="24">
        <f t="shared" si="4"/>
        <v>1.6755899999999999</v>
      </c>
      <c r="T17" s="3">
        <f t="shared" si="4"/>
        <v>499.26600000000002</v>
      </c>
      <c r="U17" s="24">
        <f t="shared" si="4"/>
        <v>0.67552199999999996</v>
      </c>
      <c r="V17" s="22">
        <f t="shared" si="5"/>
        <v>0.6847398720200274</v>
      </c>
    </row>
    <row r="18" spans="2:22">
      <c r="B18" s="2"/>
      <c r="C18" s="1"/>
      <c r="D18" s="2">
        <v>524.45299999999997</v>
      </c>
      <c r="E18" s="1">
        <v>1.0287200000000001</v>
      </c>
      <c r="F18" s="2">
        <v>525.23900000000003</v>
      </c>
      <c r="G18" s="1">
        <v>156.107</v>
      </c>
      <c r="H18" s="2">
        <v>524.22</v>
      </c>
      <c r="I18" s="1">
        <v>1.60388</v>
      </c>
      <c r="J18" s="2">
        <v>524.58699999999999</v>
      </c>
      <c r="K18" s="1">
        <v>0.78557900000000003</v>
      </c>
      <c r="N18" s="3">
        <f t="shared" si="0"/>
        <v>524.45299999999997</v>
      </c>
      <c r="O18" s="21">
        <f t="shared" si="1"/>
        <v>97208.181040516356</v>
      </c>
      <c r="P18" s="3">
        <f t="shared" si="2"/>
        <v>525.23900000000003</v>
      </c>
      <c r="Q18" s="17">
        <f t="shared" si="3"/>
        <v>1.56107E-4</v>
      </c>
      <c r="R18" s="3">
        <f t="shared" si="4"/>
        <v>524.22</v>
      </c>
      <c r="S18" s="24">
        <f t="shared" si="4"/>
        <v>1.60388</v>
      </c>
      <c r="T18" s="3">
        <f t="shared" si="4"/>
        <v>524.58699999999999</v>
      </c>
      <c r="U18" s="24">
        <f t="shared" si="4"/>
        <v>0.78557900000000003</v>
      </c>
      <c r="V18" s="22">
        <f t="shared" si="5"/>
        <v>0.77480644427376089</v>
      </c>
    </row>
    <row r="19" spans="2:22">
      <c r="B19" s="2"/>
      <c r="C19" s="1"/>
      <c r="D19" s="2">
        <v>549.63900000000001</v>
      </c>
      <c r="E19" s="1">
        <v>1.1234999999999999</v>
      </c>
      <c r="F19" s="2">
        <v>549.32899999999995</v>
      </c>
      <c r="G19" s="1">
        <v>165.202</v>
      </c>
      <c r="H19" s="2">
        <v>551.61900000000003</v>
      </c>
      <c r="I19" s="1">
        <v>1.5178400000000001</v>
      </c>
      <c r="J19" s="2">
        <v>549.90800000000002</v>
      </c>
      <c r="K19" s="1">
        <v>0.88424999999999998</v>
      </c>
      <c r="N19" s="3">
        <f t="shared" si="0"/>
        <v>549.63900000000001</v>
      </c>
      <c r="O19" s="21">
        <f t="shared" si="1"/>
        <v>89007.565643079666</v>
      </c>
      <c r="P19" s="3">
        <f t="shared" si="2"/>
        <v>549.32899999999995</v>
      </c>
      <c r="Q19" s="17">
        <f t="shared" si="3"/>
        <v>1.6520199999999998E-4</v>
      </c>
      <c r="R19" s="3">
        <f t="shared" si="4"/>
        <v>551.61900000000003</v>
      </c>
      <c r="S19" s="24">
        <f t="shared" si="4"/>
        <v>1.5178400000000001</v>
      </c>
      <c r="T19" s="3">
        <f t="shared" si="4"/>
        <v>549.90800000000002</v>
      </c>
      <c r="U19" s="24">
        <f t="shared" si="4"/>
        <v>0.88424999999999998</v>
      </c>
      <c r="V19" s="22">
        <f t="shared" si="5"/>
        <v>0.88007881892067019</v>
      </c>
    </row>
    <row r="20" spans="2:22">
      <c r="B20" s="2"/>
      <c r="C20" s="1"/>
      <c r="D20" s="2">
        <v>573.73099999999999</v>
      </c>
      <c r="E20" s="1">
        <v>1.21377</v>
      </c>
      <c r="F20" s="2">
        <v>574.51099999999997</v>
      </c>
      <c r="G20" s="1">
        <v>175.16300000000001</v>
      </c>
      <c r="H20" s="2">
        <v>574.63699999999994</v>
      </c>
      <c r="I20" s="1">
        <v>1.4604299999999999</v>
      </c>
      <c r="J20" s="2">
        <v>574.12800000000004</v>
      </c>
      <c r="K20" s="1">
        <v>0.99810200000000004</v>
      </c>
      <c r="N20" s="3">
        <f t="shared" si="0"/>
        <v>573.73099999999999</v>
      </c>
      <c r="O20" s="21">
        <f t="shared" si="1"/>
        <v>82387.931815747623</v>
      </c>
      <c r="P20" s="3">
        <f t="shared" si="2"/>
        <v>574.51099999999997</v>
      </c>
      <c r="Q20" s="17">
        <f t="shared" si="3"/>
        <v>1.7516299999999999E-4</v>
      </c>
      <c r="R20" s="3">
        <f t="shared" si="4"/>
        <v>574.63699999999994</v>
      </c>
      <c r="S20" s="24">
        <f t="shared" si="4"/>
        <v>1.4604299999999999</v>
      </c>
      <c r="T20" s="3">
        <f t="shared" si="4"/>
        <v>574.12800000000004</v>
      </c>
      <c r="U20" s="24">
        <f t="shared" si="4"/>
        <v>0.99810200000000004</v>
      </c>
      <c r="V20" s="22">
        <f t="shared" si="5"/>
        <v>0.99374814839553416</v>
      </c>
    </row>
    <row r="21" spans="2:22">
      <c r="B21" s="2"/>
      <c r="C21" s="1"/>
      <c r="D21" s="2">
        <v>600.01400000000001</v>
      </c>
      <c r="E21" s="1">
        <v>1.30857</v>
      </c>
      <c r="F21" s="2">
        <v>597.50699999999995</v>
      </c>
      <c r="G21" s="1">
        <v>183.392</v>
      </c>
      <c r="H21" s="2">
        <v>600.94600000000003</v>
      </c>
      <c r="I21" s="1">
        <v>1.4029700000000001</v>
      </c>
      <c r="J21" s="2">
        <v>599.45000000000005</v>
      </c>
      <c r="K21" s="1">
        <v>1.10436</v>
      </c>
      <c r="N21" s="3">
        <f t="shared" si="0"/>
        <v>600.01400000000001</v>
      </c>
      <c r="O21" s="21">
        <f t="shared" si="1"/>
        <v>76419.297400979689</v>
      </c>
      <c r="P21" s="3">
        <f t="shared" si="2"/>
        <v>597.50699999999995</v>
      </c>
      <c r="Q21" s="17">
        <f t="shared" si="3"/>
        <v>1.83392E-4</v>
      </c>
      <c r="R21" s="3">
        <f t="shared" si="4"/>
        <v>600.94600000000003</v>
      </c>
      <c r="S21" s="24">
        <f t="shared" si="4"/>
        <v>1.4029700000000001</v>
      </c>
      <c r="T21" s="3">
        <f t="shared" si="4"/>
        <v>599.45000000000005</v>
      </c>
      <c r="U21" s="24">
        <f t="shared" si="4"/>
        <v>1.10436</v>
      </c>
      <c r="V21" s="22">
        <f t="shared" si="5"/>
        <v>1.0981670127680396</v>
      </c>
    </row>
    <row r="22" spans="2:22">
      <c r="B22" s="2"/>
      <c r="C22" s="1"/>
      <c r="D22" s="2">
        <v>625.202</v>
      </c>
      <c r="E22" s="1">
        <v>1.3988499999999999</v>
      </c>
      <c r="F22" s="2">
        <v>623.79899999999998</v>
      </c>
      <c r="G22" s="1">
        <v>190.76</v>
      </c>
      <c r="H22" s="2">
        <v>625.06200000000001</v>
      </c>
      <c r="I22" s="1">
        <v>1.34554</v>
      </c>
      <c r="J22" s="2">
        <v>625.87199999999996</v>
      </c>
      <c r="K22" s="1">
        <v>1.2106300000000001</v>
      </c>
      <c r="N22" s="3">
        <f t="shared" si="0"/>
        <v>625.202</v>
      </c>
      <c r="O22" s="21">
        <f t="shared" si="1"/>
        <v>71487.293133645508</v>
      </c>
      <c r="P22" s="3">
        <f t="shared" si="2"/>
        <v>623.79899999999998</v>
      </c>
      <c r="Q22" s="17">
        <f t="shared" si="3"/>
        <v>1.9075999999999997E-4</v>
      </c>
      <c r="R22" s="3">
        <f t="shared" si="4"/>
        <v>625.06200000000001</v>
      </c>
      <c r="S22" s="24">
        <f t="shared" si="4"/>
        <v>1.34554</v>
      </c>
      <c r="T22" s="3">
        <f t="shared" si="4"/>
        <v>625.87199999999996</v>
      </c>
      <c r="U22" s="24">
        <f t="shared" si="4"/>
        <v>1.2106300000000001</v>
      </c>
      <c r="V22" s="22">
        <f t="shared" si="5"/>
        <v>1.2100195582127042</v>
      </c>
    </row>
    <row r="23" spans="2:22">
      <c r="B23" s="2"/>
      <c r="C23" s="1"/>
      <c r="D23" s="2">
        <v>649.29999999999995</v>
      </c>
      <c r="E23" s="1">
        <v>1.4756100000000001</v>
      </c>
      <c r="F23" s="56">
        <v>648.99900000000002</v>
      </c>
      <c r="G23" s="56">
        <v>196.83</v>
      </c>
      <c r="H23" s="2">
        <v>650.28200000000004</v>
      </c>
      <c r="I23" s="1">
        <v>1.31667</v>
      </c>
      <c r="J23" s="2">
        <v>648.99099999999999</v>
      </c>
      <c r="K23" s="1">
        <v>1.3092999999999999</v>
      </c>
      <c r="N23" s="3">
        <f t="shared" si="0"/>
        <v>649.29999999999995</v>
      </c>
      <c r="O23" s="21">
        <f t="shared" si="1"/>
        <v>67768.583839903498</v>
      </c>
      <c r="P23" s="3">
        <f t="shared" si="2"/>
        <v>648.99900000000002</v>
      </c>
      <c r="Q23" s="17">
        <f t="shared" si="3"/>
        <v>1.9683E-4</v>
      </c>
      <c r="R23" s="3">
        <f t="shared" si="4"/>
        <v>650.28200000000004</v>
      </c>
      <c r="S23" s="24">
        <f t="shared" si="4"/>
        <v>1.31667</v>
      </c>
      <c r="T23" s="3">
        <f t="shared" si="4"/>
        <v>648.99099999999999</v>
      </c>
      <c r="U23" s="24">
        <f t="shared" si="4"/>
        <v>1.3092999999999999</v>
      </c>
      <c r="V23" s="22">
        <f t="shared" si="5"/>
        <v>1.2941145766387392</v>
      </c>
    </row>
    <row r="24" spans="2:22">
      <c r="B24" s="2"/>
      <c r="C24" s="1"/>
      <c r="D24" s="2">
        <v>674.49599999999998</v>
      </c>
      <c r="E24" s="1">
        <v>1.5478700000000001</v>
      </c>
      <c r="F24" s="2">
        <v>673.101</v>
      </c>
      <c r="G24" s="1">
        <v>203.33199999999999</v>
      </c>
      <c r="H24" s="2">
        <v>675.49699999999996</v>
      </c>
      <c r="I24" s="1">
        <v>1.26637</v>
      </c>
      <c r="J24" s="2">
        <v>674.31200000000001</v>
      </c>
      <c r="K24" s="1">
        <v>1.4117599999999999</v>
      </c>
      <c r="N24" s="3">
        <f t="shared" si="0"/>
        <v>674.49599999999998</v>
      </c>
      <c r="O24" s="21">
        <f t="shared" si="1"/>
        <v>64604.908680961576</v>
      </c>
      <c r="P24" s="3">
        <f t="shared" si="2"/>
        <v>673.101</v>
      </c>
      <c r="Q24" s="17">
        <f t="shared" si="3"/>
        <v>2.03332E-4</v>
      </c>
      <c r="R24" s="3">
        <f t="shared" si="4"/>
        <v>675.49699999999996</v>
      </c>
      <c r="S24" s="24">
        <f t="shared" si="4"/>
        <v>1.26637</v>
      </c>
      <c r="T24" s="3">
        <f t="shared" si="4"/>
        <v>674.31200000000001</v>
      </c>
      <c r="U24" s="24">
        <f t="shared" si="4"/>
        <v>1.4117599999999999</v>
      </c>
      <c r="V24" s="22">
        <f t="shared" si="5"/>
        <v>1.4222543037215261</v>
      </c>
    </row>
    <row r="25" spans="2:22">
      <c r="B25" s="2"/>
      <c r="C25" s="1"/>
      <c r="D25" s="2">
        <v>699.69899999999996</v>
      </c>
      <c r="E25" s="1">
        <v>1.6066199999999999</v>
      </c>
      <c r="F25" s="2">
        <v>698.30700000000002</v>
      </c>
      <c r="G25" s="1">
        <v>208.10499999999999</v>
      </c>
      <c r="H25" s="2">
        <v>700.721</v>
      </c>
      <c r="I25" s="1">
        <v>1.2517799999999999</v>
      </c>
      <c r="J25" s="2">
        <v>700.73400000000004</v>
      </c>
      <c r="K25" s="1">
        <v>1.50664</v>
      </c>
      <c r="N25" s="3">
        <f t="shared" si="0"/>
        <v>699.69899999999996</v>
      </c>
      <c r="O25" s="21">
        <f t="shared" si="1"/>
        <v>62242.471773039055</v>
      </c>
      <c r="P25" s="3">
        <f t="shared" si="2"/>
        <v>698.30700000000002</v>
      </c>
      <c r="Q25" s="17">
        <f t="shared" si="3"/>
        <v>2.0810499999999999E-4</v>
      </c>
      <c r="R25" s="3">
        <f t="shared" si="4"/>
        <v>700.721</v>
      </c>
      <c r="S25" s="24">
        <f t="shared" si="4"/>
        <v>1.2517799999999999</v>
      </c>
      <c r="T25" s="3">
        <f t="shared" si="4"/>
        <v>700.73400000000004</v>
      </c>
      <c r="U25" s="24">
        <f t="shared" si="4"/>
        <v>1.50664</v>
      </c>
      <c r="V25" s="22">
        <f t="shared" si="5"/>
        <v>1.5089576198562822</v>
      </c>
    </row>
    <row r="26" spans="2:22">
      <c r="B26" s="2"/>
      <c r="C26" s="1"/>
      <c r="D26" s="2">
        <v>723.80600000000004</v>
      </c>
      <c r="E26" s="1">
        <v>1.6608499999999999</v>
      </c>
      <c r="F26" s="2">
        <v>722.41800000000001</v>
      </c>
      <c r="G26" s="1">
        <v>212.44499999999999</v>
      </c>
      <c r="H26" s="2">
        <v>727.04100000000005</v>
      </c>
      <c r="I26" s="1">
        <v>1.23004</v>
      </c>
      <c r="J26" s="2">
        <v>724.95399999999995</v>
      </c>
      <c r="K26" s="1">
        <v>1.59772</v>
      </c>
      <c r="N26" s="3">
        <f t="shared" si="0"/>
        <v>723.80600000000004</v>
      </c>
      <c r="O26" s="21">
        <f t="shared" si="1"/>
        <v>60210.133365445407</v>
      </c>
      <c r="P26" s="3">
        <f t="shared" si="2"/>
        <v>722.41800000000001</v>
      </c>
      <c r="Q26" s="17">
        <f t="shared" si="3"/>
        <v>2.1244499999999999E-4</v>
      </c>
      <c r="R26" s="3">
        <f t="shared" si="4"/>
        <v>727.04100000000005</v>
      </c>
      <c r="S26" s="24">
        <f t="shared" si="4"/>
        <v>1.23004</v>
      </c>
      <c r="T26" s="3">
        <f t="shared" si="4"/>
        <v>724.95399999999995</v>
      </c>
      <c r="U26" s="24">
        <f t="shared" si="4"/>
        <v>1.59772</v>
      </c>
      <c r="V26" s="22">
        <f t="shared" si="5"/>
        <v>1.6015991639772682</v>
      </c>
    </row>
    <row r="27" spans="2:22">
      <c r="B27" s="2"/>
      <c r="C27" s="1"/>
      <c r="D27" s="2">
        <v>747.90899999999999</v>
      </c>
      <c r="E27" s="1">
        <v>1.7241</v>
      </c>
      <c r="F27" s="2">
        <v>747.63099999999997</v>
      </c>
      <c r="G27" s="1">
        <v>215.922</v>
      </c>
      <c r="H27" s="2">
        <v>751.17</v>
      </c>
      <c r="I27" s="1">
        <v>1.22261</v>
      </c>
      <c r="J27" s="2">
        <v>750.27499999999998</v>
      </c>
      <c r="K27" s="1">
        <v>1.6660299999999999</v>
      </c>
      <c r="N27" s="3">
        <f t="shared" si="0"/>
        <v>747.90899999999999</v>
      </c>
      <c r="O27" s="21">
        <f t="shared" si="1"/>
        <v>58001.276028072622</v>
      </c>
      <c r="P27" s="3">
        <f t="shared" si="2"/>
        <v>747.63099999999997</v>
      </c>
      <c r="Q27" s="17">
        <f t="shared" si="3"/>
        <v>2.1592199999999998E-4</v>
      </c>
      <c r="R27" s="3">
        <f t="shared" si="4"/>
        <v>751.17</v>
      </c>
      <c r="S27" s="24">
        <f t="shared" si="4"/>
        <v>1.22261</v>
      </c>
      <c r="T27" s="3">
        <f t="shared" si="4"/>
        <v>750.27499999999998</v>
      </c>
      <c r="U27" s="24">
        <f t="shared" si="4"/>
        <v>1.6660299999999999</v>
      </c>
      <c r="V27" s="22">
        <f t="shared" si="5"/>
        <v>1.6594488425518574</v>
      </c>
    </row>
    <row r="28" spans="2:22">
      <c r="B28" s="2"/>
      <c r="C28" s="1"/>
      <c r="D28" s="2">
        <v>775.30399999999997</v>
      </c>
      <c r="E28" s="1">
        <v>1.7873600000000001</v>
      </c>
      <c r="F28" s="2">
        <v>776.13599999999997</v>
      </c>
      <c r="G28" s="1">
        <v>218.96799999999999</v>
      </c>
      <c r="H28" s="2">
        <v>775.298</v>
      </c>
      <c r="I28" s="1">
        <v>1.20804</v>
      </c>
      <c r="J28" s="2">
        <v>775.596</v>
      </c>
      <c r="K28" s="1">
        <v>1.7039800000000001</v>
      </c>
      <c r="N28" s="3">
        <f t="shared" si="0"/>
        <v>775.30399999999997</v>
      </c>
      <c r="O28" s="21">
        <f t="shared" si="1"/>
        <v>55948.43791961328</v>
      </c>
      <c r="P28" s="3">
        <f t="shared" si="2"/>
        <v>776.13599999999997</v>
      </c>
      <c r="Q28" s="17">
        <f t="shared" si="3"/>
        <v>2.1896799999999997E-4</v>
      </c>
      <c r="R28" s="3">
        <f t="shared" ref="R28:R31" si="6">H28</f>
        <v>775.298</v>
      </c>
      <c r="S28" s="24">
        <f t="shared" ref="S28:S31" si="7">I28</f>
        <v>1.20804</v>
      </c>
      <c r="T28" s="3">
        <f t="shared" ref="T28:U30" si="8">J28</f>
        <v>775.596</v>
      </c>
      <c r="U28" s="24">
        <f t="shared" si="8"/>
        <v>1.7039800000000001</v>
      </c>
      <c r="V28" s="22">
        <f t="shared" si="5"/>
        <v>1.7222790340348699</v>
      </c>
    </row>
    <row r="29" spans="2:22">
      <c r="B29" s="2"/>
      <c r="C29" s="1"/>
      <c r="D29" s="2">
        <v>798.30200000000002</v>
      </c>
      <c r="E29" s="1">
        <v>1.8686199999999999</v>
      </c>
      <c r="F29" s="2">
        <v>798.06799999999998</v>
      </c>
      <c r="G29" s="1">
        <v>220.28100000000001</v>
      </c>
      <c r="H29" s="2">
        <v>800.524</v>
      </c>
      <c r="I29" s="1">
        <v>1.20059</v>
      </c>
      <c r="J29" s="2">
        <v>799.81700000000001</v>
      </c>
      <c r="K29" s="1">
        <v>1.73055</v>
      </c>
      <c r="N29" s="3">
        <f t="shared" si="0"/>
        <v>798.30200000000002</v>
      </c>
      <c r="O29" s="21">
        <f t="shared" si="1"/>
        <v>53515.428498035981</v>
      </c>
      <c r="P29" s="3">
        <f t="shared" si="2"/>
        <v>798.06799999999998</v>
      </c>
      <c r="Q29" s="17">
        <f t="shared" si="3"/>
        <v>2.2028099999999999E-4</v>
      </c>
      <c r="R29" s="3">
        <f t="shared" si="6"/>
        <v>800.524</v>
      </c>
      <c r="S29" s="24">
        <f t="shared" si="7"/>
        <v>1.20059</v>
      </c>
      <c r="T29" s="3">
        <f t="shared" si="8"/>
        <v>799.81700000000001</v>
      </c>
      <c r="U29" s="24">
        <f t="shared" si="8"/>
        <v>1.73055</v>
      </c>
      <c r="V29" s="22">
        <f t="shared" si="5"/>
        <v>1.7299318514562505</v>
      </c>
    </row>
    <row r="30" spans="2:22">
      <c r="B30" s="2"/>
      <c r="C30" s="1"/>
      <c r="D30" s="2">
        <v>824.58699999999999</v>
      </c>
      <c r="E30" s="1">
        <v>1.9589099999999999</v>
      </c>
      <c r="F30" s="2">
        <v>824.38499999999999</v>
      </c>
      <c r="G30" s="1">
        <v>222.029</v>
      </c>
      <c r="H30" s="2">
        <v>825.74199999999996</v>
      </c>
      <c r="I30" s="1">
        <v>1.1645799999999999</v>
      </c>
      <c r="J30" s="2">
        <v>824.03700000000003</v>
      </c>
      <c r="K30" s="1">
        <v>1.75332</v>
      </c>
      <c r="N30" s="3">
        <f t="shared" si="0"/>
        <v>824.58699999999999</v>
      </c>
      <c r="O30" s="21">
        <f t="shared" si="1"/>
        <v>51048.79754557382</v>
      </c>
      <c r="P30" s="3">
        <f t="shared" si="2"/>
        <v>824.38499999999999</v>
      </c>
      <c r="Q30" s="17">
        <f t="shared" si="3"/>
        <v>2.22029E-4</v>
      </c>
      <c r="R30" s="3">
        <f t="shared" si="6"/>
        <v>825.74199999999996</v>
      </c>
      <c r="S30" s="24">
        <f t="shared" si="7"/>
        <v>1.1645799999999999</v>
      </c>
      <c r="T30" s="3">
        <f t="shared" si="8"/>
        <v>824.03700000000003</v>
      </c>
      <c r="U30" s="24">
        <f t="shared" si="8"/>
        <v>1.75332</v>
      </c>
      <c r="V30" s="22">
        <f t="shared" si="5"/>
        <v>1.7806653484109694</v>
      </c>
    </row>
    <row r="31" spans="2:22">
      <c r="B31" s="2"/>
      <c r="C31" s="1"/>
      <c r="D31" s="56">
        <v>848.67499999999995</v>
      </c>
      <c r="E31" s="56">
        <v>2.0581900000000002</v>
      </c>
      <c r="F31" s="56">
        <v>847.42</v>
      </c>
      <c r="G31" s="56">
        <v>222.04499999999999</v>
      </c>
      <c r="H31" s="56">
        <v>848.77700000000004</v>
      </c>
      <c r="I31" s="56">
        <v>1.1642999999999999</v>
      </c>
      <c r="J31" s="58">
        <v>849.35799999999995</v>
      </c>
      <c r="K31" s="58">
        <v>1.73055</v>
      </c>
      <c r="N31" s="3">
        <f t="shared" si="0"/>
        <v>848.67499999999995</v>
      </c>
      <c r="O31" s="21">
        <f t="shared" si="1"/>
        <v>48586.379294428596</v>
      </c>
      <c r="P31" s="3">
        <f t="shared" ref="P31" si="9">F31</f>
        <v>847.42</v>
      </c>
      <c r="Q31" s="17">
        <f t="shared" ref="Q31" si="10">G31*0.000001</f>
        <v>2.2204499999999998E-4</v>
      </c>
      <c r="R31" s="3">
        <f t="shared" si="6"/>
        <v>848.77700000000004</v>
      </c>
      <c r="S31" s="24">
        <f t="shared" si="7"/>
        <v>1.1642999999999999</v>
      </c>
      <c r="T31" s="3">
        <f t="shared" ref="T31" si="11">J31</f>
        <v>849.35799999999995</v>
      </c>
      <c r="U31" s="24">
        <f t="shared" ref="U31" si="12">K31</f>
        <v>1.73055</v>
      </c>
      <c r="V31" s="22">
        <f t="shared" si="5"/>
        <v>1.7475210542109894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V27"/>
  <sheetViews>
    <sheetView zoomScale="85" zoomScaleNormal="85" workbookViewId="0">
      <selection activeCell="K28" sqref="K28"/>
    </sheetView>
  </sheetViews>
  <sheetFormatPr defaultRowHeight="16.899999999999999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5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25" thickBot="1">
      <c r="B8" s="9" t="s">
        <v>4</v>
      </c>
      <c r="C8" s="10" t="s">
        <v>16</v>
      </c>
      <c r="D8" s="11" t="s">
        <v>4</v>
      </c>
      <c r="E8" s="10" t="s">
        <v>27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>
      <c r="B9" s="3"/>
      <c r="C9" s="4"/>
      <c r="D9" s="55">
        <v>298.14800000000002</v>
      </c>
      <c r="E9" s="55">
        <v>0.35012599999999999</v>
      </c>
      <c r="F9" s="55">
        <v>300.04300000000001</v>
      </c>
      <c r="G9" s="55">
        <v>65.470799999999997</v>
      </c>
      <c r="H9" s="55">
        <v>300.02100000000002</v>
      </c>
      <c r="I9" s="55">
        <v>3.8717100000000002</v>
      </c>
      <c r="J9" s="55">
        <v>298.88600000000002</v>
      </c>
      <c r="K9" s="55">
        <v>8.5933499999999996E-2</v>
      </c>
      <c r="N9" s="3">
        <f>D9</f>
        <v>298.14800000000002</v>
      </c>
      <c r="O9" s="21">
        <f>1/(E9*10^(-3)*0.01)</f>
        <v>285611.46558667452</v>
      </c>
      <c r="P9" s="3">
        <f>F9</f>
        <v>300.04300000000001</v>
      </c>
      <c r="Q9" s="17">
        <f>G9*0.000001</f>
        <v>6.5470799999999997E-5</v>
      </c>
      <c r="R9" s="3">
        <f>H9</f>
        <v>300.02100000000002</v>
      </c>
      <c r="S9" s="24">
        <f>I9</f>
        <v>3.8717100000000002</v>
      </c>
      <c r="T9" s="3">
        <f>J9</f>
        <v>298.88600000000002</v>
      </c>
      <c r="U9" s="24">
        <f>K9</f>
        <v>8.5933499999999996E-2</v>
      </c>
      <c r="V9" s="22">
        <f>((O9*(Q9)^2)/S9)*T9</f>
        <v>9.4509112706585172E-2</v>
      </c>
    </row>
    <row r="10" spans="1:22">
      <c r="B10" s="3"/>
      <c r="C10" s="4"/>
      <c r="D10" s="3">
        <v>323.14800000000002</v>
      </c>
      <c r="E10" s="4">
        <v>0.380353</v>
      </c>
      <c r="F10" s="3">
        <v>326.46800000000002</v>
      </c>
      <c r="G10" s="4">
        <v>71.834900000000005</v>
      </c>
      <c r="H10" s="3">
        <v>325.95</v>
      </c>
      <c r="I10" s="4">
        <v>3.4966900000000001</v>
      </c>
      <c r="J10" s="3">
        <v>324.51299999999998</v>
      </c>
      <c r="K10" s="4">
        <v>0.13094600000000001</v>
      </c>
      <c r="N10" s="3">
        <f t="shared" ref="N10:N27" si="0">D10</f>
        <v>323.14800000000002</v>
      </c>
      <c r="O10" s="21">
        <f t="shared" ref="O10:O27" si="1">1/(E10*10^(-3)*0.01)</f>
        <v>262913.6617826072</v>
      </c>
      <c r="P10" s="3">
        <f t="shared" ref="P10:P27" si="2">F10</f>
        <v>326.46800000000002</v>
      </c>
      <c r="Q10" s="17">
        <f t="shared" ref="Q10:Q27" si="3">G10*0.000001</f>
        <v>7.1834899999999999E-5</v>
      </c>
      <c r="R10" s="3">
        <f t="shared" ref="R10:U27" si="4">H10</f>
        <v>325.95</v>
      </c>
      <c r="S10" s="24">
        <f t="shared" si="4"/>
        <v>3.4966900000000001</v>
      </c>
      <c r="T10" s="3">
        <f t="shared" si="4"/>
        <v>324.51299999999998</v>
      </c>
      <c r="U10" s="24">
        <f t="shared" si="4"/>
        <v>0.13094600000000001</v>
      </c>
      <c r="V10" s="22">
        <f t="shared" ref="V10:V27" si="5">((O10*(Q10)^2)/S10)*T10</f>
        <v>0.12590967554402011</v>
      </c>
    </row>
    <row r="11" spans="1:22">
      <c r="B11" s="2"/>
      <c r="C11" s="1"/>
      <c r="D11" s="2">
        <v>348.14800000000002</v>
      </c>
      <c r="E11" s="1">
        <v>0.42569299999999999</v>
      </c>
      <c r="F11" s="2">
        <v>350.95299999999997</v>
      </c>
      <c r="G11" s="1">
        <v>83.817999999999998</v>
      </c>
      <c r="H11" s="2">
        <v>350.92099999999999</v>
      </c>
      <c r="I11" s="1">
        <v>3.1490800000000001</v>
      </c>
      <c r="J11" s="2">
        <v>349.02499999999998</v>
      </c>
      <c r="K11" s="1">
        <v>0.163683</v>
      </c>
      <c r="N11" s="3">
        <f t="shared" si="0"/>
        <v>348.14800000000002</v>
      </c>
      <c r="O11" s="21">
        <f t="shared" si="1"/>
        <v>234911.07441278102</v>
      </c>
      <c r="P11" s="3">
        <f t="shared" si="2"/>
        <v>350.95299999999997</v>
      </c>
      <c r="Q11" s="17">
        <f t="shared" si="3"/>
        <v>8.3817999999999989E-5</v>
      </c>
      <c r="R11" s="3">
        <f t="shared" si="4"/>
        <v>350.92099999999999</v>
      </c>
      <c r="S11" s="24">
        <f t="shared" si="4"/>
        <v>3.1490800000000001</v>
      </c>
      <c r="T11" s="3">
        <f t="shared" si="4"/>
        <v>349.02499999999998</v>
      </c>
      <c r="U11" s="24">
        <f t="shared" si="4"/>
        <v>0.163683</v>
      </c>
      <c r="V11" s="22">
        <f t="shared" si="5"/>
        <v>0.18291567368714332</v>
      </c>
    </row>
    <row r="12" spans="1:22">
      <c r="B12" s="2"/>
      <c r="C12" s="1"/>
      <c r="D12" s="2">
        <v>374.07400000000001</v>
      </c>
      <c r="E12" s="1">
        <v>0.50125900000000001</v>
      </c>
      <c r="F12" s="2">
        <v>374.459</v>
      </c>
      <c r="G12" s="1">
        <v>95.000799999999998</v>
      </c>
      <c r="H12" s="2">
        <v>375.90699999999998</v>
      </c>
      <c r="I12" s="1">
        <v>2.8562799999999999</v>
      </c>
      <c r="J12" s="2">
        <v>373.53800000000001</v>
      </c>
      <c r="K12" s="1">
        <v>0.21687999999999999</v>
      </c>
      <c r="N12" s="3">
        <f t="shared" si="0"/>
        <v>374.07400000000001</v>
      </c>
      <c r="O12" s="21">
        <f t="shared" si="1"/>
        <v>199497.66487983256</v>
      </c>
      <c r="P12" s="3">
        <f t="shared" si="2"/>
        <v>374.459</v>
      </c>
      <c r="Q12" s="17">
        <f t="shared" si="3"/>
        <v>9.5000799999999993E-5</v>
      </c>
      <c r="R12" s="3">
        <f t="shared" si="4"/>
        <v>375.90699999999998</v>
      </c>
      <c r="S12" s="24">
        <f t="shared" si="4"/>
        <v>2.8562799999999999</v>
      </c>
      <c r="T12" s="3">
        <f t="shared" si="4"/>
        <v>373.53800000000001</v>
      </c>
      <c r="U12" s="24">
        <f t="shared" si="4"/>
        <v>0.21687999999999999</v>
      </c>
      <c r="V12" s="22">
        <f t="shared" si="5"/>
        <v>0.23546499458910361</v>
      </c>
    </row>
    <row r="13" spans="1:22">
      <c r="B13" s="2"/>
      <c r="C13" s="1"/>
      <c r="D13" s="2">
        <v>399.07400000000001</v>
      </c>
      <c r="E13" s="1">
        <v>0.622166</v>
      </c>
      <c r="F13" s="2">
        <v>400.90499999999997</v>
      </c>
      <c r="G13" s="1">
        <v>108.584</v>
      </c>
      <c r="H13" s="2">
        <v>399.93599999999998</v>
      </c>
      <c r="I13" s="1">
        <v>2.5908899999999999</v>
      </c>
      <c r="J13" s="2">
        <v>398.05</v>
      </c>
      <c r="K13" s="1">
        <v>0.28644500000000001</v>
      </c>
      <c r="N13" s="3">
        <f t="shared" si="0"/>
        <v>399.07400000000001</v>
      </c>
      <c r="O13" s="21">
        <f t="shared" si="1"/>
        <v>160728.80871021558</v>
      </c>
      <c r="P13" s="3">
        <f t="shared" si="2"/>
        <v>400.90499999999997</v>
      </c>
      <c r="Q13" s="17">
        <f t="shared" si="3"/>
        <v>1.08584E-4</v>
      </c>
      <c r="R13" s="3">
        <f t="shared" si="4"/>
        <v>399.93599999999998</v>
      </c>
      <c r="S13" s="24">
        <f t="shared" si="4"/>
        <v>2.5908899999999999</v>
      </c>
      <c r="T13" s="3">
        <f t="shared" si="4"/>
        <v>398.05</v>
      </c>
      <c r="U13" s="24">
        <f t="shared" si="4"/>
        <v>0.28644500000000001</v>
      </c>
      <c r="V13" s="22">
        <f t="shared" si="5"/>
        <v>0.29114816111958336</v>
      </c>
    </row>
    <row r="14" spans="1:22">
      <c r="B14" s="2"/>
      <c r="C14" s="1"/>
      <c r="D14" s="2">
        <v>424.07400000000001</v>
      </c>
      <c r="E14" s="1">
        <v>0.71284599999999998</v>
      </c>
      <c r="F14" s="2">
        <v>425.4</v>
      </c>
      <c r="G14" s="1">
        <v>123.776</v>
      </c>
      <c r="H14" s="2">
        <v>424.93599999999998</v>
      </c>
      <c r="I14" s="1">
        <v>2.3528699999999998</v>
      </c>
      <c r="J14" s="2">
        <v>423.67700000000002</v>
      </c>
      <c r="K14" s="1">
        <v>0.36419400000000002</v>
      </c>
      <c r="N14" s="3">
        <f t="shared" si="0"/>
        <v>424.07400000000001</v>
      </c>
      <c r="O14" s="21">
        <f t="shared" si="1"/>
        <v>140282.75391879876</v>
      </c>
      <c r="P14" s="3">
        <f t="shared" si="2"/>
        <v>425.4</v>
      </c>
      <c r="Q14" s="17">
        <f t="shared" si="3"/>
        <v>1.23776E-4</v>
      </c>
      <c r="R14" s="3">
        <f t="shared" si="4"/>
        <v>424.93599999999998</v>
      </c>
      <c r="S14" s="24">
        <f t="shared" si="4"/>
        <v>2.3528699999999998</v>
      </c>
      <c r="T14" s="3">
        <f t="shared" si="4"/>
        <v>423.67700000000002</v>
      </c>
      <c r="U14" s="24">
        <f t="shared" si="4"/>
        <v>0.36419400000000002</v>
      </c>
      <c r="V14" s="22">
        <f t="shared" si="5"/>
        <v>0.38700281710701401</v>
      </c>
    </row>
    <row r="15" spans="1:22">
      <c r="B15" s="2"/>
      <c r="C15" s="1"/>
      <c r="D15" s="2">
        <v>450</v>
      </c>
      <c r="E15" s="1">
        <v>0.84886700000000004</v>
      </c>
      <c r="F15" s="2">
        <v>449.89800000000002</v>
      </c>
      <c r="G15" s="1">
        <v>139.77000000000001</v>
      </c>
      <c r="H15" s="2">
        <v>448.983</v>
      </c>
      <c r="I15" s="1">
        <v>2.1605400000000001</v>
      </c>
      <c r="J15" s="2">
        <v>450.41800000000001</v>
      </c>
      <c r="K15" s="1">
        <v>0.48695699999999997</v>
      </c>
      <c r="N15" s="3">
        <f t="shared" si="0"/>
        <v>450</v>
      </c>
      <c r="O15" s="21">
        <f t="shared" si="1"/>
        <v>117804.08473883424</v>
      </c>
      <c r="P15" s="3">
        <f t="shared" si="2"/>
        <v>449.89800000000002</v>
      </c>
      <c r="Q15" s="17">
        <f t="shared" si="3"/>
        <v>1.3977E-4</v>
      </c>
      <c r="R15" s="3">
        <f t="shared" si="4"/>
        <v>448.983</v>
      </c>
      <c r="S15" s="24">
        <f t="shared" si="4"/>
        <v>2.1605400000000001</v>
      </c>
      <c r="T15" s="3">
        <f t="shared" si="4"/>
        <v>450.41800000000001</v>
      </c>
      <c r="U15" s="24">
        <f t="shared" si="4"/>
        <v>0.48695699999999997</v>
      </c>
      <c r="V15" s="22">
        <f t="shared" si="5"/>
        <v>0.47977952089091697</v>
      </c>
    </row>
    <row r="16" spans="1:22">
      <c r="B16" s="2"/>
      <c r="C16" s="1"/>
      <c r="D16" s="2">
        <v>475</v>
      </c>
      <c r="E16" s="1">
        <v>0.95465999999999995</v>
      </c>
      <c r="F16" s="2">
        <v>475.37599999999998</v>
      </c>
      <c r="G16" s="1">
        <v>156.56399999999999</v>
      </c>
      <c r="H16" s="2">
        <v>474.96100000000001</v>
      </c>
      <c r="I16" s="1">
        <v>1.9773000000000001</v>
      </c>
      <c r="J16" s="2">
        <v>473.81599999999997</v>
      </c>
      <c r="K16" s="1">
        <v>0.58107399999999998</v>
      </c>
      <c r="N16" s="3">
        <f t="shared" si="0"/>
        <v>475</v>
      </c>
      <c r="O16" s="21">
        <f t="shared" si="1"/>
        <v>104749.33484172376</v>
      </c>
      <c r="P16" s="3">
        <f t="shared" si="2"/>
        <v>475.37599999999998</v>
      </c>
      <c r="Q16" s="17">
        <f t="shared" si="3"/>
        <v>1.5656399999999999E-4</v>
      </c>
      <c r="R16" s="3">
        <f t="shared" si="4"/>
        <v>474.96100000000001</v>
      </c>
      <c r="S16" s="24">
        <f t="shared" si="4"/>
        <v>1.9773000000000001</v>
      </c>
      <c r="T16" s="3">
        <f t="shared" si="4"/>
        <v>473.81599999999997</v>
      </c>
      <c r="U16" s="24">
        <f t="shared" si="4"/>
        <v>0.58107399999999998</v>
      </c>
      <c r="V16" s="22">
        <f t="shared" si="5"/>
        <v>0.61527921809370478</v>
      </c>
    </row>
    <row r="17" spans="2:22">
      <c r="B17" s="2"/>
      <c r="C17" s="1"/>
      <c r="D17" s="2">
        <v>498.14800000000002</v>
      </c>
      <c r="E17" s="1">
        <v>1.1057900000000001</v>
      </c>
      <c r="F17" s="2">
        <v>499.87299999999999</v>
      </c>
      <c r="G17" s="1">
        <v>172.55699999999999</v>
      </c>
      <c r="H17" s="2">
        <v>499.98399999999998</v>
      </c>
      <c r="I17" s="1">
        <v>1.8306100000000001</v>
      </c>
      <c r="J17" s="2">
        <v>498.32900000000001</v>
      </c>
      <c r="K17" s="1">
        <v>0.707928</v>
      </c>
      <c r="N17" s="3">
        <f t="shared" si="0"/>
        <v>498.14800000000002</v>
      </c>
      <c r="O17" s="21">
        <f t="shared" si="1"/>
        <v>90433.084039464986</v>
      </c>
      <c r="P17" s="3">
        <f t="shared" si="2"/>
        <v>499.87299999999999</v>
      </c>
      <c r="Q17" s="17">
        <f t="shared" si="3"/>
        <v>1.7255699999999997E-4</v>
      </c>
      <c r="R17" s="3">
        <f t="shared" si="4"/>
        <v>499.98399999999998</v>
      </c>
      <c r="S17" s="24">
        <f t="shared" si="4"/>
        <v>1.8306100000000001</v>
      </c>
      <c r="T17" s="3">
        <f t="shared" si="4"/>
        <v>498.32900000000001</v>
      </c>
      <c r="U17" s="24">
        <f t="shared" si="4"/>
        <v>0.707928</v>
      </c>
      <c r="V17" s="22">
        <f t="shared" si="5"/>
        <v>0.73301495676190564</v>
      </c>
    </row>
    <row r="18" spans="2:22">
      <c r="B18" s="2"/>
      <c r="C18" s="1"/>
      <c r="D18" s="2">
        <v>524.07399999999996</v>
      </c>
      <c r="E18" s="1">
        <v>1.30227</v>
      </c>
      <c r="F18" s="2">
        <v>526.32899999999995</v>
      </c>
      <c r="G18" s="1">
        <v>189.34899999999999</v>
      </c>
      <c r="H18" s="2">
        <v>525.97500000000002</v>
      </c>
      <c r="I18" s="1">
        <v>1.7021599999999999</v>
      </c>
      <c r="J18" s="2">
        <v>523.95500000000004</v>
      </c>
      <c r="K18" s="1">
        <v>0.83478300000000005</v>
      </c>
      <c r="N18" s="3">
        <f t="shared" si="0"/>
        <v>524.07399999999996</v>
      </c>
      <c r="O18" s="21">
        <f t="shared" si="1"/>
        <v>76788.991530174229</v>
      </c>
      <c r="P18" s="3">
        <f t="shared" si="2"/>
        <v>526.32899999999995</v>
      </c>
      <c r="Q18" s="17">
        <f t="shared" si="3"/>
        <v>1.8934899999999998E-4</v>
      </c>
      <c r="R18" s="3">
        <f t="shared" si="4"/>
        <v>525.97500000000002</v>
      </c>
      <c r="S18" s="24">
        <f t="shared" si="4"/>
        <v>1.7021599999999999</v>
      </c>
      <c r="T18" s="3">
        <f t="shared" si="4"/>
        <v>523.95500000000004</v>
      </c>
      <c r="U18" s="24">
        <f t="shared" si="4"/>
        <v>0.83478300000000005</v>
      </c>
      <c r="V18" s="22">
        <f t="shared" si="5"/>
        <v>0.84745882047921794</v>
      </c>
    </row>
    <row r="19" spans="2:22">
      <c r="B19" s="2"/>
      <c r="C19" s="1"/>
      <c r="D19" s="2">
        <v>549.07399999999996</v>
      </c>
      <c r="E19" s="1">
        <v>1.4382900000000001</v>
      </c>
      <c r="F19" s="2">
        <v>549.846</v>
      </c>
      <c r="G19" s="1">
        <v>204.54300000000001</v>
      </c>
      <c r="H19" s="2">
        <v>549.08399999999995</v>
      </c>
      <c r="I19" s="1">
        <v>1.6103099999999999</v>
      </c>
      <c r="J19" s="2">
        <v>548.46799999999996</v>
      </c>
      <c r="K19" s="1">
        <v>0.96163699999999996</v>
      </c>
      <c r="N19" s="3">
        <f t="shared" si="0"/>
        <v>549.07399999999996</v>
      </c>
      <c r="O19" s="21">
        <f t="shared" si="1"/>
        <v>69527.00776616676</v>
      </c>
      <c r="P19" s="3">
        <f t="shared" si="2"/>
        <v>549.846</v>
      </c>
      <c r="Q19" s="17">
        <f t="shared" si="3"/>
        <v>2.0454300000000001E-4</v>
      </c>
      <c r="R19" s="3">
        <f t="shared" si="4"/>
        <v>549.08399999999995</v>
      </c>
      <c r="S19" s="24">
        <f t="shared" si="4"/>
        <v>1.6103099999999999</v>
      </c>
      <c r="T19" s="3">
        <f t="shared" si="4"/>
        <v>548.46799999999996</v>
      </c>
      <c r="U19" s="24">
        <f t="shared" si="4"/>
        <v>0.96163699999999996</v>
      </c>
      <c r="V19" s="22">
        <f t="shared" si="5"/>
        <v>0.99075115194216001</v>
      </c>
    </row>
    <row r="20" spans="2:22">
      <c r="B20" s="2"/>
      <c r="C20" s="1"/>
      <c r="D20" s="2">
        <v>574.07399999999996</v>
      </c>
      <c r="E20" s="1">
        <v>1.60453</v>
      </c>
      <c r="F20" s="2">
        <v>575.31200000000001</v>
      </c>
      <c r="G20" s="1">
        <v>217.32599999999999</v>
      </c>
      <c r="H20" s="2">
        <v>574.12400000000002</v>
      </c>
      <c r="I20" s="1">
        <v>1.52755</v>
      </c>
      <c r="J20" s="2">
        <v>574.09500000000003</v>
      </c>
      <c r="K20" s="1">
        <v>1.08849</v>
      </c>
      <c r="N20" s="3">
        <f t="shared" si="0"/>
        <v>574.07399999999996</v>
      </c>
      <c r="O20" s="21">
        <f t="shared" si="1"/>
        <v>62323.546459087709</v>
      </c>
      <c r="P20" s="3">
        <f t="shared" si="2"/>
        <v>575.31200000000001</v>
      </c>
      <c r="Q20" s="17">
        <f t="shared" si="3"/>
        <v>2.1732599999999997E-4</v>
      </c>
      <c r="R20" s="3">
        <f t="shared" si="4"/>
        <v>574.12400000000002</v>
      </c>
      <c r="S20" s="24">
        <f t="shared" si="4"/>
        <v>1.52755</v>
      </c>
      <c r="T20" s="3">
        <f t="shared" si="4"/>
        <v>574.09500000000003</v>
      </c>
      <c r="U20" s="24">
        <f t="shared" si="4"/>
        <v>1.08849</v>
      </c>
      <c r="V20" s="22">
        <f t="shared" si="5"/>
        <v>1.1062769449392067</v>
      </c>
    </row>
    <row r="21" spans="2:22">
      <c r="B21" s="2"/>
      <c r="C21" s="1"/>
      <c r="D21" s="2">
        <v>599.07399999999996</v>
      </c>
      <c r="E21" s="1">
        <v>1.77078</v>
      </c>
      <c r="F21" s="2">
        <v>600.77599999999995</v>
      </c>
      <c r="G21" s="1">
        <v>229.30699999999999</v>
      </c>
      <c r="H21" s="2">
        <v>600.13099999999997</v>
      </c>
      <c r="I21" s="1">
        <v>1.4630300000000001</v>
      </c>
      <c r="J21" s="2">
        <v>599.721</v>
      </c>
      <c r="K21" s="1">
        <v>1.1948799999999999</v>
      </c>
      <c r="N21" s="3">
        <f t="shared" si="0"/>
        <v>599.07399999999996</v>
      </c>
      <c r="O21" s="21">
        <f t="shared" si="1"/>
        <v>56472.289047764265</v>
      </c>
      <c r="P21" s="3">
        <f t="shared" si="2"/>
        <v>600.77599999999995</v>
      </c>
      <c r="Q21" s="17">
        <f t="shared" si="3"/>
        <v>2.2930699999999996E-4</v>
      </c>
      <c r="R21" s="3">
        <f t="shared" si="4"/>
        <v>600.13099999999997</v>
      </c>
      <c r="S21" s="24">
        <f t="shared" si="4"/>
        <v>1.4630300000000001</v>
      </c>
      <c r="T21" s="3">
        <f t="shared" si="4"/>
        <v>599.721</v>
      </c>
      <c r="U21" s="24">
        <f t="shared" si="4"/>
        <v>1.1948799999999999</v>
      </c>
      <c r="V21" s="22">
        <f t="shared" si="5"/>
        <v>1.2172114857156766</v>
      </c>
    </row>
    <row r="22" spans="2:22">
      <c r="B22" s="2"/>
      <c r="C22" s="1"/>
      <c r="D22" s="2">
        <v>625</v>
      </c>
      <c r="E22" s="1">
        <v>1.95214</v>
      </c>
      <c r="F22" s="2">
        <v>625.25699999999995</v>
      </c>
      <c r="G22" s="1">
        <v>239.68600000000001</v>
      </c>
      <c r="H22" s="2">
        <v>625.17499999999995</v>
      </c>
      <c r="I22" s="1">
        <v>1.3985300000000001</v>
      </c>
      <c r="J22" s="2">
        <v>624.23400000000004</v>
      </c>
      <c r="K22" s="1">
        <v>1.2808200000000001</v>
      </c>
      <c r="N22" s="3">
        <f t="shared" si="0"/>
        <v>625</v>
      </c>
      <c r="O22" s="21">
        <f t="shared" si="1"/>
        <v>51225.834212710157</v>
      </c>
      <c r="P22" s="3">
        <f t="shared" si="2"/>
        <v>625.25699999999995</v>
      </c>
      <c r="Q22" s="17">
        <f t="shared" si="3"/>
        <v>2.39686E-4</v>
      </c>
      <c r="R22" s="3">
        <f t="shared" si="4"/>
        <v>625.17499999999995</v>
      </c>
      <c r="S22" s="24">
        <f t="shared" si="4"/>
        <v>1.3985300000000001</v>
      </c>
      <c r="T22" s="3">
        <f t="shared" si="4"/>
        <v>624.23400000000004</v>
      </c>
      <c r="U22" s="24">
        <f t="shared" si="4"/>
        <v>1.2808200000000001</v>
      </c>
      <c r="V22" s="22">
        <f t="shared" si="5"/>
        <v>1.3135602805828359</v>
      </c>
    </row>
    <row r="23" spans="2:22">
      <c r="B23" s="2"/>
      <c r="C23" s="1"/>
      <c r="D23" s="2">
        <v>650.92600000000004</v>
      </c>
      <c r="E23" s="1">
        <v>2.1637300000000002</v>
      </c>
      <c r="F23" s="2">
        <v>648.75199999999995</v>
      </c>
      <c r="G23" s="1">
        <v>247.66</v>
      </c>
      <c r="H23" s="2">
        <v>650.226</v>
      </c>
      <c r="I23" s="1">
        <v>1.3614299999999999</v>
      </c>
      <c r="J23" s="2">
        <v>649.86099999999999</v>
      </c>
      <c r="K23" s="1">
        <v>1.3503799999999999</v>
      </c>
      <c r="N23" s="3">
        <f t="shared" si="0"/>
        <v>650.92600000000004</v>
      </c>
      <c r="O23" s="21">
        <f t="shared" si="1"/>
        <v>46216.487269668578</v>
      </c>
      <c r="P23" s="3">
        <f t="shared" si="2"/>
        <v>648.75199999999995</v>
      </c>
      <c r="Q23" s="17">
        <f t="shared" si="3"/>
        <v>2.4765999999999997E-4</v>
      </c>
      <c r="R23" s="3">
        <f t="shared" si="4"/>
        <v>650.226</v>
      </c>
      <c r="S23" s="24">
        <f t="shared" si="4"/>
        <v>1.3614299999999999</v>
      </c>
      <c r="T23" s="3">
        <f t="shared" si="4"/>
        <v>649.86099999999999</v>
      </c>
      <c r="U23" s="24">
        <f t="shared" si="4"/>
        <v>1.3503799999999999</v>
      </c>
      <c r="V23" s="22">
        <f t="shared" si="5"/>
        <v>1.3531122591603069</v>
      </c>
    </row>
    <row r="24" spans="2:22">
      <c r="B24" s="2"/>
      <c r="C24" s="1"/>
      <c r="D24" s="2">
        <v>675</v>
      </c>
      <c r="E24" s="1">
        <v>2.3753099999999998</v>
      </c>
      <c r="F24" s="2">
        <v>674.202</v>
      </c>
      <c r="G24" s="1">
        <v>254.82900000000001</v>
      </c>
      <c r="H24" s="2">
        <v>674.31</v>
      </c>
      <c r="I24" s="1">
        <v>1.3152200000000001</v>
      </c>
      <c r="J24" s="2">
        <v>675.48699999999997</v>
      </c>
      <c r="K24" s="1">
        <v>1.4117599999999999</v>
      </c>
      <c r="N24" s="3">
        <f t="shared" si="0"/>
        <v>675</v>
      </c>
      <c r="O24" s="21">
        <f t="shared" si="1"/>
        <v>42099.768030278159</v>
      </c>
      <c r="P24" s="3">
        <f t="shared" si="2"/>
        <v>674.202</v>
      </c>
      <c r="Q24" s="17">
        <f t="shared" si="3"/>
        <v>2.5482899999999998E-4</v>
      </c>
      <c r="R24" s="3">
        <f t="shared" si="4"/>
        <v>674.31</v>
      </c>
      <c r="S24" s="24">
        <f t="shared" si="4"/>
        <v>1.3152200000000001</v>
      </c>
      <c r="T24" s="3">
        <f t="shared" si="4"/>
        <v>675.48699999999997</v>
      </c>
      <c r="U24" s="24">
        <f t="shared" si="4"/>
        <v>1.4117599999999999</v>
      </c>
      <c r="V24" s="22">
        <f t="shared" si="5"/>
        <v>1.4040933863812766</v>
      </c>
    </row>
    <row r="25" spans="2:22">
      <c r="B25" s="2"/>
      <c r="C25" s="1"/>
      <c r="D25" s="2">
        <v>700.92600000000004</v>
      </c>
      <c r="E25" s="1">
        <v>2.55667</v>
      </c>
      <c r="F25" s="2">
        <v>699.64800000000002</v>
      </c>
      <c r="G25" s="1">
        <v>261.19499999999999</v>
      </c>
      <c r="H25" s="2">
        <v>700.32299999999998</v>
      </c>
      <c r="I25" s="1">
        <v>1.2689600000000001</v>
      </c>
      <c r="J25" s="2">
        <v>698.88599999999997</v>
      </c>
      <c r="K25" s="1">
        <v>1.44859</v>
      </c>
      <c r="N25" s="3">
        <f t="shared" si="0"/>
        <v>700.92600000000004</v>
      </c>
      <c r="O25" s="21">
        <f t="shared" si="1"/>
        <v>39113.377948659778</v>
      </c>
      <c r="P25" s="3">
        <f t="shared" si="2"/>
        <v>699.64800000000002</v>
      </c>
      <c r="Q25" s="17">
        <f t="shared" si="3"/>
        <v>2.6119499999999998E-4</v>
      </c>
      <c r="R25" s="3">
        <f t="shared" si="4"/>
        <v>700.32299999999998</v>
      </c>
      <c r="S25" s="24">
        <f t="shared" si="4"/>
        <v>1.2689600000000001</v>
      </c>
      <c r="T25" s="3">
        <f t="shared" si="4"/>
        <v>698.88599999999997</v>
      </c>
      <c r="U25" s="24">
        <f t="shared" si="4"/>
        <v>1.44859</v>
      </c>
      <c r="V25" s="22">
        <f t="shared" si="5"/>
        <v>1.4696484163024628</v>
      </c>
    </row>
    <row r="26" spans="2:22">
      <c r="B26" s="2"/>
      <c r="C26" s="1"/>
      <c r="D26" s="2">
        <v>725</v>
      </c>
      <c r="E26" s="1">
        <v>2.7531500000000002</v>
      </c>
      <c r="F26" s="2">
        <v>725.08799999999997</v>
      </c>
      <c r="G26" s="1">
        <v>265.154</v>
      </c>
      <c r="H26" s="2">
        <v>724.40700000000004</v>
      </c>
      <c r="I26" s="1">
        <v>1.22275</v>
      </c>
      <c r="J26" s="2">
        <v>725.62699999999995</v>
      </c>
      <c r="K26" s="1">
        <v>1.47315</v>
      </c>
      <c r="N26" s="3">
        <f t="shared" si="0"/>
        <v>725</v>
      </c>
      <c r="O26" s="21">
        <f t="shared" si="1"/>
        <v>36322.03112798067</v>
      </c>
      <c r="P26" s="3">
        <f t="shared" si="2"/>
        <v>725.08799999999997</v>
      </c>
      <c r="Q26" s="17">
        <f t="shared" si="3"/>
        <v>2.6515399999999998E-4</v>
      </c>
      <c r="R26" s="3">
        <f t="shared" si="4"/>
        <v>724.40700000000004</v>
      </c>
      <c r="S26" s="24">
        <f t="shared" si="4"/>
        <v>1.22275</v>
      </c>
      <c r="T26" s="3">
        <f t="shared" si="4"/>
        <v>725.62699999999995</v>
      </c>
      <c r="U26" s="24">
        <f t="shared" si="4"/>
        <v>1.47315</v>
      </c>
      <c r="V26" s="22">
        <f t="shared" si="5"/>
        <v>1.515452243755522</v>
      </c>
    </row>
    <row r="27" spans="2:22">
      <c r="B27" s="2"/>
      <c r="C27" s="1"/>
      <c r="D27" s="56">
        <v>750</v>
      </c>
      <c r="E27" s="56">
        <v>2.9647399999999999</v>
      </c>
      <c r="F27" s="56">
        <v>750.53</v>
      </c>
      <c r="G27" s="56">
        <v>269.916</v>
      </c>
      <c r="H27" s="56">
        <v>750.42200000000003</v>
      </c>
      <c r="I27" s="56">
        <v>1.1856199999999999</v>
      </c>
      <c r="J27" s="56">
        <v>750.13900000000001</v>
      </c>
      <c r="K27" s="56">
        <v>1.48542</v>
      </c>
      <c r="N27" s="3">
        <f t="shared" si="0"/>
        <v>750</v>
      </c>
      <c r="O27" s="21">
        <f t="shared" si="1"/>
        <v>33729.770570100583</v>
      </c>
      <c r="P27" s="3">
        <f t="shared" si="2"/>
        <v>750.53</v>
      </c>
      <c r="Q27" s="17">
        <f t="shared" si="3"/>
        <v>2.6991599999999998E-4</v>
      </c>
      <c r="R27" s="3">
        <f t="shared" si="4"/>
        <v>750.42200000000003</v>
      </c>
      <c r="S27" s="24">
        <f t="shared" si="4"/>
        <v>1.1856199999999999</v>
      </c>
      <c r="T27" s="3">
        <f t="shared" si="4"/>
        <v>750.13900000000001</v>
      </c>
      <c r="U27" s="24">
        <f t="shared" si="4"/>
        <v>1.48542</v>
      </c>
      <c r="V27" s="22">
        <f t="shared" si="5"/>
        <v>1.5547725849151439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V18"/>
  <sheetViews>
    <sheetView zoomScale="85" zoomScaleNormal="85" workbookViewId="0">
      <selection activeCell="K28" sqref="K28"/>
    </sheetView>
  </sheetViews>
  <sheetFormatPr defaultRowHeight="16.899999999999999"/>
  <cols>
    <col min="5" max="5" width="13.0625" bestFit="1" customWidth="1"/>
    <col min="15" max="15" width="10.0625" style="18" bestFit="1" customWidth="1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  <c r="N4" s="18"/>
    </row>
    <row r="5" spans="1:22">
      <c r="A5" s="13"/>
      <c r="B5" t="s">
        <v>15</v>
      </c>
      <c r="M5" s="13"/>
      <c r="N5" s="85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649999999999999" thickBot="1">
      <c r="B8" s="11" t="s">
        <v>31</v>
      </c>
      <c r="C8" s="10" t="s">
        <v>32</v>
      </c>
      <c r="D8" s="11" t="s">
        <v>31</v>
      </c>
      <c r="E8" s="10" t="s">
        <v>18</v>
      </c>
      <c r="F8" s="11" t="s">
        <v>31</v>
      </c>
      <c r="G8" s="10" t="s">
        <v>35</v>
      </c>
      <c r="H8" s="11" t="s">
        <v>31</v>
      </c>
      <c r="I8" s="10" t="s">
        <v>42</v>
      </c>
      <c r="J8" s="11" t="s">
        <v>28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39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>
      <c r="B9" s="55">
        <v>25.7623</v>
      </c>
      <c r="C9" s="55">
        <v>1.2487699999999999</v>
      </c>
      <c r="D9" s="3"/>
      <c r="E9" s="4"/>
      <c r="F9" s="55">
        <v>26.526499999999999</v>
      </c>
      <c r="G9" s="55">
        <v>187.46100000000001</v>
      </c>
      <c r="H9" s="55">
        <v>25.575399999999998</v>
      </c>
      <c r="I9" s="55">
        <v>1.10609</v>
      </c>
      <c r="J9" s="55">
        <v>27.9221</v>
      </c>
      <c r="K9" s="55">
        <v>1.17771</v>
      </c>
      <c r="N9" s="3">
        <f>B9+273.15</f>
        <v>298.91229999999996</v>
      </c>
      <c r="O9" s="21">
        <f>C9*100000</f>
        <v>124877</v>
      </c>
      <c r="P9" s="3">
        <f>F9+273.15</f>
        <v>299.67649999999998</v>
      </c>
      <c r="Q9" s="17">
        <f>G9*0.000001</f>
        <v>1.8746100000000001E-4</v>
      </c>
      <c r="R9" s="3">
        <f>F9+273.15</f>
        <v>299.67649999999998</v>
      </c>
      <c r="S9" s="24">
        <f>I9</f>
        <v>1.10609</v>
      </c>
      <c r="T9" s="3">
        <f>H9+273.15</f>
        <v>298.72539999999998</v>
      </c>
      <c r="U9" s="24">
        <f>K9</f>
        <v>1.17771</v>
      </c>
      <c r="V9" s="22">
        <f>((O9*(Q9)^2)/S9)*T9</f>
        <v>1.1851846036308329</v>
      </c>
    </row>
    <row r="10" spans="1:22">
      <c r="B10" s="3">
        <v>50.952399999999997</v>
      </c>
      <c r="C10" s="4">
        <v>1.10456</v>
      </c>
      <c r="D10" s="3"/>
      <c r="E10" s="4"/>
      <c r="F10" s="3">
        <v>50.652999999999999</v>
      </c>
      <c r="G10" s="4">
        <v>196.15199999999999</v>
      </c>
      <c r="H10" s="3">
        <v>49.872100000000003</v>
      </c>
      <c r="I10" s="4">
        <v>1.0597099999999999</v>
      </c>
      <c r="J10" s="3">
        <v>51.298699999999997</v>
      </c>
      <c r="K10" s="4">
        <v>1.2903199999999999</v>
      </c>
      <c r="N10" s="3">
        <f t="shared" ref="N10:N18" si="0">B10+273.15</f>
        <v>324.10239999999999</v>
      </c>
      <c r="O10" s="21">
        <f t="shared" ref="O10:O18" si="1">C10*100000</f>
        <v>110456</v>
      </c>
      <c r="P10" s="3">
        <f t="shared" ref="P10:P18" si="2">F10+273.15</f>
        <v>323.803</v>
      </c>
      <c r="Q10" s="17">
        <f t="shared" ref="Q10:Q18" si="3">G10*0.000001</f>
        <v>1.9615199999999997E-4</v>
      </c>
      <c r="R10" s="3">
        <f t="shared" ref="R10:R18" si="4">F10+273.15</f>
        <v>323.803</v>
      </c>
      <c r="S10" s="24">
        <f t="shared" ref="S10:U18" si="5">I10</f>
        <v>1.0597099999999999</v>
      </c>
      <c r="T10" s="3">
        <f t="shared" ref="T10:T18" si="6">H10+273.15</f>
        <v>323.02209999999997</v>
      </c>
      <c r="U10" s="24">
        <f t="shared" si="5"/>
        <v>1.2903199999999999</v>
      </c>
      <c r="V10" s="22">
        <f t="shared" ref="V10:V18" si="7">((O10*(Q10)^2)/S10)*T10</f>
        <v>1.2954480353746793</v>
      </c>
    </row>
    <row r="11" spans="1:22">
      <c r="B11" s="2">
        <v>75.496499999999997</v>
      </c>
      <c r="C11" s="1">
        <v>0.96386099999999997</v>
      </c>
      <c r="D11" s="3"/>
      <c r="E11" s="4"/>
      <c r="F11" s="2">
        <v>74.786299999999997</v>
      </c>
      <c r="G11" s="1">
        <v>205.42500000000001</v>
      </c>
      <c r="H11" s="2">
        <v>73.529399999999995</v>
      </c>
      <c r="I11" s="1">
        <v>1.02725</v>
      </c>
      <c r="J11" s="2">
        <v>74.025999999999996</v>
      </c>
      <c r="K11" s="1">
        <v>1.3653999999999999</v>
      </c>
      <c r="N11" s="3">
        <f t="shared" si="0"/>
        <v>348.64649999999995</v>
      </c>
      <c r="O11" s="21">
        <f t="shared" si="1"/>
        <v>96386.099999999991</v>
      </c>
      <c r="P11" s="3">
        <f t="shared" si="2"/>
        <v>347.93629999999996</v>
      </c>
      <c r="Q11" s="17">
        <f t="shared" si="3"/>
        <v>2.0542499999999999E-4</v>
      </c>
      <c r="R11" s="3">
        <f t="shared" si="4"/>
        <v>347.93629999999996</v>
      </c>
      <c r="S11" s="24">
        <f t="shared" si="5"/>
        <v>1.02725</v>
      </c>
      <c r="T11" s="3">
        <f t="shared" si="6"/>
        <v>346.67939999999999</v>
      </c>
      <c r="U11" s="24">
        <f t="shared" si="5"/>
        <v>1.3653999999999999</v>
      </c>
      <c r="V11" s="22">
        <f t="shared" si="7"/>
        <v>1.3726913143256652</v>
      </c>
    </row>
    <row r="12" spans="1:22">
      <c r="B12" s="2">
        <v>100.702</v>
      </c>
      <c r="C12" s="1">
        <v>0.85122699999999996</v>
      </c>
      <c r="D12" s="3"/>
      <c r="E12" s="4"/>
      <c r="F12" s="2">
        <v>102.126</v>
      </c>
      <c r="G12" s="1">
        <v>211.19200000000001</v>
      </c>
      <c r="H12" s="2">
        <v>100.384</v>
      </c>
      <c r="I12" s="1">
        <v>0.98550700000000002</v>
      </c>
      <c r="J12" s="2">
        <v>101.29900000000001</v>
      </c>
      <c r="K12" s="1">
        <v>1.4404699999999999</v>
      </c>
      <c r="N12" s="3">
        <f t="shared" si="0"/>
        <v>373.85199999999998</v>
      </c>
      <c r="O12" s="21">
        <f t="shared" si="1"/>
        <v>85122.7</v>
      </c>
      <c r="P12" s="3">
        <f t="shared" si="2"/>
        <v>375.27599999999995</v>
      </c>
      <c r="Q12" s="17">
        <f t="shared" si="3"/>
        <v>2.1119199999999999E-4</v>
      </c>
      <c r="R12" s="3">
        <f t="shared" si="4"/>
        <v>375.27599999999995</v>
      </c>
      <c r="S12" s="24">
        <f t="shared" si="5"/>
        <v>0.98550700000000002</v>
      </c>
      <c r="T12" s="3">
        <f t="shared" si="6"/>
        <v>373.53399999999999</v>
      </c>
      <c r="U12" s="24">
        <f t="shared" si="5"/>
        <v>1.4404699999999999</v>
      </c>
      <c r="V12" s="22">
        <f t="shared" si="7"/>
        <v>1.439032961331393</v>
      </c>
    </row>
    <row r="13" spans="1:22">
      <c r="B13" s="2">
        <v>125.914</v>
      </c>
      <c r="C13" s="1">
        <v>0.75262700000000005</v>
      </c>
      <c r="D13" s="3"/>
      <c r="E13" s="4"/>
      <c r="F13" s="2">
        <v>126.84399999999999</v>
      </c>
      <c r="G13" s="1">
        <v>214.92500000000001</v>
      </c>
      <c r="H13" s="2">
        <v>125.32</v>
      </c>
      <c r="I13" s="1">
        <v>0.99014500000000005</v>
      </c>
      <c r="J13" s="2">
        <v>125.974</v>
      </c>
      <c r="K13" s="1">
        <v>1.4217</v>
      </c>
      <c r="N13" s="3">
        <f t="shared" si="0"/>
        <v>399.06399999999996</v>
      </c>
      <c r="O13" s="21">
        <f t="shared" si="1"/>
        <v>75262.700000000012</v>
      </c>
      <c r="P13" s="3">
        <f t="shared" si="2"/>
        <v>399.99399999999997</v>
      </c>
      <c r="Q13" s="17">
        <f t="shared" si="3"/>
        <v>2.1492500000000001E-4</v>
      </c>
      <c r="R13" s="3">
        <f t="shared" si="4"/>
        <v>399.99399999999997</v>
      </c>
      <c r="S13" s="24">
        <f t="shared" si="5"/>
        <v>0.99014500000000005</v>
      </c>
      <c r="T13" s="3">
        <f t="shared" si="6"/>
        <v>398.46999999999997</v>
      </c>
      <c r="U13" s="24">
        <f t="shared" si="5"/>
        <v>1.4217</v>
      </c>
      <c r="V13" s="22">
        <f t="shared" si="7"/>
        <v>1.3991056042323551</v>
      </c>
    </row>
    <row r="14" spans="1:22">
      <c r="B14" s="2">
        <v>151.136</v>
      </c>
      <c r="C14" s="1">
        <v>0.67508000000000001</v>
      </c>
      <c r="D14" s="3"/>
      <c r="E14" s="4"/>
      <c r="F14" s="2">
        <v>151.559</v>
      </c>
      <c r="G14" s="1">
        <v>218.36600000000001</v>
      </c>
      <c r="H14" s="2">
        <v>150.256</v>
      </c>
      <c r="I14" s="1">
        <v>1.00406</v>
      </c>
      <c r="J14" s="2">
        <v>151.29900000000001</v>
      </c>
      <c r="K14" s="1">
        <v>1.3607</v>
      </c>
      <c r="N14" s="3">
        <f t="shared" si="0"/>
        <v>424.28599999999994</v>
      </c>
      <c r="O14" s="21">
        <f t="shared" si="1"/>
        <v>67508</v>
      </c>
      <c r="P14" s="3">
        <f t="shared" si="2"/>
        <v>424.70899999999995</v>
      </c>
      <c r="Q14" s="17">
        <f t="shared" si="3"/>
        <v>2.18366E-4</v>
      </c>
      <c r="R14" s="3">
        <f t="shared" si="4"/>
        <v>424.70899999999995</v>
      </c>
      <c r="S14" s="24">
        <f t="shared" si="5"/>
        <v>1.00406</v>
      </c>
      <c r="T14" s="3">
        <f t="shared" si="6"/>
        <v>423.40599999999995</v>
      </c>
      <c r="U14" s="24">
        <f t="shared" si="5"/>
        <v>1.3607</v>
      </c>
      <c r="V14" s="22">
        <f t="shared" si="7"/>
        <v>1.357446185627567</v>
      </c>
    </row>
    <row r="15" spans="1:22">
      <c r="B15" s="2">
        <v>177.01</v>
      </c>
      <c r="C15" s="1">
        <v>0.60805100000000001</v>
      </c>
      <c r="D15" s="3"/>
      <c r="E15" s="4"/>
      <c r="F15" s="2">
        <v>178.19200000000001</v>
      </c>
      <c r="G15" s="1">
        <v>219.178</v>
      </c>
      <c r="H15" s="2">
        <v>175.19200000000001</v>
      </c>
      <c r="I15" s="1">
        <v>1.0597099999999999</v>
      </c>
      <c r="J15" s="2">
        <v>177.273</v>
      </c>
      <c r="K15" s="1">
        <v>1.23871</v>
      </c>
      <c r="N15" s="3">
        <f t="shared" si="0"/>
        <v>450.15999999999997</v>
      </c>
      <c r="O15" s="21">
        <f t="shared" si="1"/>
        <v>60805.1</v>
      </c>
      <c r="P15" s="3">
        <f t="shared" si="2"/>
        <v>451.34199999999998</v>
      </c>
      <c r="Q15" s="17">
        <f t="shared" si="3"/>
        <v>2.1917799999999999E-4</v>
      </c>
      <c r="R15" s="3">
        <f t="shared" si="4"/>
        <v>451.34199999999998</v>
      </c>
      <c r="S15" s="24">
        <f t="shared" si="5"/>
        <v>1.0597099999999999</v>
      </c>
      <c r="T15" s="3">
        <f t="shared" si="6"/>
        <v>448.34199999999998</v>
      </c>
      <c r="U15" s="24">
        <f t="shared" si="5"/>
        <v>1.23871</v>
      </c>
      <c r="V15" s="22">
        <f t="shared" si="7"/>
        <v>1.2358231280130181</v>
      </c>
    </row>
    <row r="16" spans="1:22">
      <c r="B16" s="2">
        <v>200.30099999999999</v>
      </c>
      <c r="C16" s="1">
        <v>0.55509200000000003</v>
      </c>
      <c r="D16" s="3"/>
      <c r="E16" s="4"/>
      <c r="F16" s="2">
        <v>201.524</v>
      </c>
      <c r="G16" s="1">
        <v>215.334</v>
      </c>
      <c r="H16" s="2">
        <v>200.12799999999999</v>
      </c>
      <c r="I16" s="1">
        <v>1.1292800000000001</v>
      </c>
      <c r="J16" s="2">
        <v>200.649</v>
      </c>
      <c r="K16" s="1">
        <v>1.0838699999999999</v>
      </c>
      <c r="N16" s="3">
        <f t="shared" si="0"/>
        <v>473.45099999999996</v>
      </c>
      <c r="O16" s="21">
        <f t="shared" si="1"/>
        <v>55509.200000000004</v>
      </c>
      <c r="P16" s="3">
        <f t="shared" si="2"/>
        <v>474.67399999999998</v>
      </c>
      <c r="Q16" s="17">
        <f t="shared" si="3"/>
        <v>2.15334E-4</v>
      </c>
      <c r="R16" s="3">
        <f t="shared" si="4"/>
        <v>474.67399999999998</v>
      </c>
      <c r="S16" s="24">
        <f t="shared" si="5"/>
        <v>1.1292800000000001</v>
      </c>
      <c r="T16" s="3">
        <f t="shared" si="6"/>
        <v>473.27799999999996</v>
      </c>
      <c r="U16" s="24">
        <f t="shared" si="5"/>
        <v>1.0838699999999999</v>
      </c>
      <c r="V16" s="22">
        <f t="shared" si="7"/>
        <v>1.0787103963290046</v>
      </c>
    </row>
    <row r="17" spans="2:22">
      <c r="B17" s="2">
        <v>225.53800000000001</v>
      </c>
      <c r="C17" s="1">
        <v>0.50912400000000002</v>
      </c>
      <c r="D17" s="3"/>
      <c r="E17" s="4"/>
      <c r="F17" s="2">
        <v>227.42699999999999</v>
      </c>
      <c r="G17" s="1">
        <v>209.15100000000001</v>
      </c>
      <c r="H17" s="2">
        <v>225.703</v>
      </c>
      <c r="I17" s="1">
        <v>1.1941999999999999</v>
      </c>
      <c r="J17" s="2">
        <v>227.273</v>
      </c>
      <c r="K17" s="1">
        <v>0.95249300000000003</v>
      </c>
      <c r="N17" s="3">
        <f t="shared" si="0"/>
        <v>498.68799999999999</v>
      </c>
      <c r="O17" s="21">
        <f t="shared" si="1"/>
        <v>50912.4</v>
      </c>
      <c r="P17" s="3">
        <f t="shared" si="2"/>
        <v>500.577</v>
      </c>
      <c r="Q17" s="17">
        <f t="shared" si="3"/>
        <v>2.09151E-4</v>
      </c>
      <c r="R17" s="3">
        <f t="shared" si="4"/>
        <v>500.577</v>
      </c>
      <c r="S17" s="24">
        <f t="shared" si="5"/>
        <v>1.1941999999999999</v>
      </c>
      <c r="T17" s="3">
        <f t="shared" si="6"/>
        <v>498.85299999999995</v>
      </c>
      <c r="U17" s="24">
        <f t="shared" si="5"/>
        <v>0.95249300000000003</v>
      </c>
      <c r="V17" s="22">
        <f t="shared" si="7"/>
        <v>0.9303341913772939</v>
      </c>
    </row>
    <row r="18" spans="2:22">
      <c r="B18" s="56">
        <v>251.43100000000001</v>
      </c>
      <c r="C18" s="56">
        <v>0.48069099999999998</v>
      </c>
      <c r="D18" s="3"/>
      <c r="E18" s="4"/>
      <c r="F18" s="56">
        <v>252.66</v>
      </c>
      <c r="G18" s="56">
        <v>201.22</v>
      </c>
      <c r="H18" s="56">
        <v>251.279</v>
      </c>
      <c r="I18" s="56">
        <v>1.2823199999999999</v>
      </c>
      <c r="J18" s="56">
        <v>251.29900000000001</v>
      </c>
      <c r="K18" s="56">
        <v>0.81172999999999995</v>
      </c>
      <c r="N18" s="3">
        <f t="shared" si="0"/>
        <v>524.58100000000002</v>
      </c>
      <c r="O18" s="21">
        <f t="shared" si="1"/>
        <v>48069.1</v>
      </c>
      <c r="P18" s="3">
        <f t="shared" si="2"/>
        <v>525.80999999999995</v>
      </c>
      <c r="Q18" s="17">
        <f t="shared" si="3"/>
        <v>2.0122E-4</v>
      </c>
      <c r="R18" s="3">
        <f t="shared" si="4"/>
        <v>525.80999999999995</v>
      </c>
      <c r="S18" s="24">
        <f t="shared" si="5"/>
        <v>1.2823199999999999</v>
      </c>
      <c r="T18" s="3">
        <f t="shared" si="6"/>
        <v>524.42899999999997</v>
      </c>
      <c r="U18" s="24">
        <f t="shared" si="5"/>
        <v>0.81172999999999995</v>
      </c>
      <c r="V18" s="22">
        <f t="shared" si="7"/>
        <v>0.79597341665111709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W54"/>
  <sheetViews>
    <sheetView zoomScale="85" zoomScaleNormal="85" workbookViewId="0">
      <selection activeCell="K17" sqref="K17"/>
    </sheetView>
  </sheetViews>
  <sheetFormatPr defaultRowHeight="16.899999999999999"/>
  <cols>
    <col min="2" max="3" width="10.5625" bestFit="1" customWidth="1"/>
    <col min="6" max="11" width="10.5625" bestFit="1" customWidth="1"/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</cols>
  <sheetData>
    <row r="1" spans="1:21">
      <c r="A1" s="13"/>
      <c r="M1" s="13"/>
    </row>
    <row r="2" spans="1:21">
      <c r="A2" s="13"/>
      <c r="M2" s="13"/>
    </row>
    <row r="3" spans="1:21">
      <c r="A3" s="13"/>
      <c r="M3" s="13"/>
    </row>
    <row r="4" spans="1:21">
      <c r="A4" s="13"/>
      <c r="M4" s="13"/>
    </row>
    <row r="5" spans="1:21">
      <c r="A5" s="13"/>
      <c r="B5" t="s">
        <v>15</v>
      </c>
      <c r="M5" s="13"/>
      <c r="N5" s="84" t="s">
        <v>19</v>
      </c>
      <c r="O5" s="45"/>
    </row>
    <row r="6" spans="1:21" ht="17.25" thickBot="1">
      <c r="A6" s="13"/>
      <c r="M6" s="13"/>
    </row>
    <row r="7" spans="1:21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1" ht="17.25" thickBot="1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1">
      <c r="B9" s="65">
        <v>300.28199999999998</v>
      </c>
      <c r="C9" s="66">
        <v>1495.7</v>
      </c>
      <c r="D9" s="67"/>
      <c r="E9" s="68"/>
      <c r="F9" s="65">
        <v>302.11700000000002</v>
      </c>
      <c r="G9" s="66">
        <v>80.245199999999997</v>
      </c>
      <c r="H9" s="65">
        <v>299.67</v>
      </c>
      <c r="I9" s="66">
        <v>2.8436400000000002</v>
      </c>
      <c r="J9" s="65">
        <v>301.29034856866599</v>
      </c>
      <c r="K9" s="66">
        <v>9.7921478060046099E-2</v>
      </c>
      <c r="N9" s="30">
        <f>B9</f>
        <v>300.28199999999998</v>
      </c>
      <c r="O9" s="21">
        <f>C9*100</f>
        <v>149570</v>
      </c>
      <c r="P9" s="30">
        <f>F9</f>
        <v>302.11700000000002</v>
      </c>
      <c r="Q9" s="17">
        <f>G9*0.000001</f>
        <v>8.0245199999999989E-5</v>
      </c>
      <c r="R9" s="30">
        <f>H9</f>
        <v>299.67</v>
      </c>
      <c r="S9" s="24">
        <f>I9</f>
        <v>2.8436400000000002</v>
      </c>
      <c r="T9" s="30">
        <f>J9</f>
        <v>301.29034856866599</v>
      </c>
      <c r="U9" s="24">
        <f>K9</f>
        <v>9.7921478060046099E-2</v>
      </c>
    </row>
    <row r="10" spans="1:21">
      <c r="B10" s="67">
        <v>319.95499999999998</v>
      </c>
      <c r="C10" s="68">
        <v>1506.31</v>
      </c>
      <c r="D10" s="67"/>
      <c r="E10" s="68"/>
      <c r="F10" s="67">
        <v>322.89499999999998</v>
      </c>
      <c r="G10" s="68">
        <v>87.773899999999998</v>
      </c>
      <c r="H10" s="67">
        <v>320.46199999999999</v>
      </c>
      <c r="I10" s="68">
        <v>2.6981799999999998</v>
      </c>
      <c r="J10" s="65">
        <v>320.46934582952798</v>
      </c>
      <c r="K10" s="66">
        <v>0.136720554272517</v>
      </c>
      <c r="N10" s="30">
        <f t="shared" ref="N10:N26" si="0">B10</f>
        <v>319.95499999999998</v>
      </c>
      <c r="O10" s="21">
        <f t="shared" ref="O10:O26" si="1">C10*100</f>
        <v>150631</v>
      </c>
      <c r="P10" s="30">
        <f t="shared" ref="P10:P26" si="2">F10</f>
        <v>322.89499999999998</v>
      </c>
      <c r="Q10" s="17">
        <f t="shared" ref="Q10:Q26" si="3">G10*0.000001</f>
        <v>8.7773899999999997E-5</v>
      </c>
      <c r="R10" s="30">
        <f t="shared" ref="R10:U26" si="4">H10</f>
        <v>320.46199999999999</v>
      </c>
      <c r="S10" s="24">
        <f t="shared" si="4"/>
        <v>2.6981799999999998</v>
      </c>
      <c r="T10" s="30">
        <f t="shared" si="4"/>
        <v>320.46934582952798</v>
      </c>
      <c r="U10" s="24">
        <f t="shared" si="4"/>
        <v>0.136720554272517</v>
      </c>
    </row>
    <row r="11" spans="1:21">
      <c r="B11" s="69">
        <v>369.65499999999997</v>
      </c>
      <c r="C11" s="70">
        <v>1360.63</v>
      </c>
      <c r="D11" s="69"/>
      <c r="E11" s="70"/>
      <c r="F11" s="69">
        <v>370.24700000000001</v>
      </c>
      <c r="G11" s="70">
        <v>113.12</v>
      </c>
      <c r="H11" s="69">
        <v>372.44200000000001</v>
      </c>
      <c r="I11" s="70">
        <v>2.2981799999999999</v>
      </c>
      <c r="J11" s="71">
        <v>370.15380793812699</v>
      </c>
      <c r="K11" s="72">
        <v>0.27344110854503401</v>
      </c>
      <c r="N11" s="30">
        <f t="shared" si="0"/>
        <v>369.65499999999997</v>
      </c>
      <c r="O11" s="21">
        <f t="shared" si="1"/>
        <v>136063</v>
      </c>
      <c r="P11" s="30">
        <f t="shared" si="2"/>
        <v>370.24700000000001</v>
      </c>
      <c r="Q11" s="17">
        <f t="shared" si="3"/>
        <v>1.1312E-4</v>
      </c>
      <c r="R11" s="30">
        <f t="shared" si="4"/>
        <v>372.44200000000001</v>
      </c>
      <c r="S11" s="24">
        <f t="shared" si="4"/>
        <v>2.2981799999999999</v>
      </c>
      <c r="T11" s="30">
        <f t="shared" si="4"/>
        <v>370.15380793812699</v>
      </c>
      <c r="U11" s="24">
        <f t="shared" si="4"/>
        <v>0.27344110854503401</v>
      </c>
    </row>
    <row r="12" spans="1:21">
      <c r="B12" s="69">
        <v>420.476</v>
      </c>
      <c r="C12" s="70">
        <v>1112.68</v>
      </c>
      <c r="D12" s="69"/>
      <c r="E12" s="70"/>
      <c r="F12" s="69">
        <v>422.20800000000003</v>
      </c>
      <c r="G12" s="70">
        <v>137.08799999999999</v>
      </c>
      <c r="H12" s="69">
        <v>422.11200000000002</v>
      </c>
      <c r="I12" s="70">
        <v>1.97818</v>
      </c>
      <c r="J12" s="71">
        <v>420.270624093668</v>
      </c>
      <c r="K12" s="72">
        <v>0.43048498845265498</v>
      </c>
      <c r="N12" s="30">
        <f t="shared" si="0"/>
        <v>420.476</v>
      </c>
      <c r="O12" s="21">
        <f t="shared" si="1"/>
        <v>111268</v>
      </c>
      <c r="P12" s="30">
        <f t="shared" si="2"/>
        <v>422.20800000000003</v>
      </c>
      <c r="Q12" s="17">
        <f t="shared" si="3"/>
        <v>1.37088E-4</v>
      </c>
      <c r="R12" s="30">
        <f t="shared" si="4"/>
        <v>422.11200000000002</v>
      </c>
      <c r="S12" s="24">
        <f t="shared" si="4"/>
        <v>1.97818</v>
      </c>
      <c r="T12" s="30">
        <f t="shared" si="4"/>
        <v>420.270624093668</v>
      </c>
      <c r="U12" s="24">
        <f t="shared" si="4"/>
        <v>0.43048498845265498</v>
      </c>
    </row>
    <row r="13" spans="1:21">
      <c r="B13" s="69">
        <v>470.142</v>
      </c>
      <c r="C13" s="70">
        <v>870.12699999999995</v>
      </c>
      <c r="D13" s="69"/>
      <c r="E13" s="70"/>
      <c r="F13" s="69">
        <v>469.57</v>
      </c>
      <c r="G13" s="70">
        <v>165.86500000000001</v>
      </c>
      <c r="H13" s="69">
        <v>472.93700000000001</v>
      </c>
      <c r="I13" s="70">
        <v>1.7309099999999999</v>
      </c>
      <c r="J13" s="71">
        <v>469.50561254632299</v>
      </c>
      <c r="K13" s="72">
        <v>0.64110854503464199</v>
      </c>
      <c r="N13" s="30">
        <f t="shared" si="0"/>
        <v>470.142</v>
      </c>
      <c r="O13" s="21">
        <f t="shared" si="1"/>
        <v>87012.7</v>
      </c>
      <c r="P13" s="30">
        <f t="shared" si="2"/>
        <v>469.57</v>
      </c>
      <c r="Q13" s="17">
        <f t="shared" si="3"/>
        <v>1.6586500000000001E-4</v>
      </c>
      <c r="R13" s="30">
        <f t="shared" si="4"/>
        <v>472.93700000000001</v>
      </c>
      <c r="S13" s="24">
        <f t="shared" si="4"/>
        <v>1.7309099999999999</v>
      </c>
      <c r="T13" s="30">
        <f t="shared" si="4"/>
        <v>469.50561254632299</v>
      </c>
      <c r="U13" s="24">
        <f t="shared" si="4"/>
        <v>0.64110854503464199</v>
      </c>
    </row>
    <row r="14" spans="1:21">
      <c r="B14" s="69">
        <v>519.82299999999998</v>
      </c>
      <c r="C14" s="70">
        <v>670.62599999999998</v>
      </c>
      <c r="D14" s="69"/>
      <c r="E14" s="70"/>
      <c r="F14" s="69">
        <v>520.41</v>
      </c>
      <c r="G14" s="70">
        <v>201.50200000000001</v>
      </c>
      <c r="H14" s="69">
        <v>521.452</v>
      </c>
      <c r="I14" s="70">
        <v>1.50545</v>
      </c>
      <c r="J14" s="71">
        <v>519.60631612868497</v>
      </c>
      <c r="K14" s="72">
        <v>0.88683602771362502</v>
      </c>
      <c r="N14" s="30">
        <f t="shared" si="0"/>
        <v>519.82299999999998</v>
      </c>
      <c r="O14" s="21">
        <f t="shared" si="1"/>
        <v>67062.599999999991</v>
      </c>
      <c r="P14" s="30">
        <f t="shared" si="2"/>
        <v>520.41</v>
      </c>
      <c r="Q14" s="17">
        <f t="shared" si="3"/>
        <v>2.01502E-4</v>
      </c>
      <c r="R14" s="30">
        <f t="shared" si="4"/>
        <v>521.452</v>
      </c>
      <c r="S14" s="24">
        <f t="shared" si="4"/>
        <v>1.50545</v>
      </c>
      <c r="T14" s="30">
        <f t="shared" si="4"/>
        <v>519.60631612868497</v>
      </c>
      <c r="U14" s="24">
        <f t="shared" si="4"/>
        <v>0.88683602771362502</v>
      </c>
    </row>
    <row r="15" spans="1:21">
      <c r="B15" s="69">
        <v>571.83000000000004</v>
      </c>
      <c r="C15" s="70">
        <v>503.39600000000002</v>
      </c>
      <c r="D15" s="69"/>
      <c r="E15" s="70"/>
      <c r="F15" s="69">
        <v>572.37599999999998</v>
      </c>
      <c r="G15" s="70">
        <v>227.529</v>
      </c>
      <c r="H15" s="69">
        <v>572.27700000000004</v>
      </c>
      <c r="I15" s="70">
        <v>1.36</v>
      </c>
      <c r="J15" s="71">
        <v>570.59354691444196</v>
      </c>
      <c r="K15" s="72">
        <v>1.0531177829099301</v>
      </c>
      <c r="N15" s="30">
        <f t="shared" si="0"/>
        <v>571.83000000000004</v>
      </c>
      <c r="O15" s="21">
        <f t="shared" si="1"/>
        <v>50339.6</v>
      </c>
      <c r="P15" s="30">
        <f t="shared" si="2"/>
        <v>572.37599999999998</v>
      </c>
      <c r="Q15" s="17">
        <f t="shared" si="3"/>
        <v>2.27529E-4</v>
      </c>
      <c r="R15" s="30">
        <f t="shared" si="4"/>
        <v>572.27700000000004</v>
      </c>
      <c r="S15" s="24">
        <f t="shared" si="4"/>
        <v>1.36</v>
      </c>
      <c r="T15" s="30">
        <f t="shared" si="4"/>
        <v>570.59354691444196</v>
      </c>
      <c r="U15" s="24">
        <f t="shared" si="4"/>
        <v>1.0531177829099301</v>
      </c>
    </row>
    <row r="16" spans="1:21">
      <c r="B16" s="69">
        <v>620.40899999999999</v>
      </c>
      <c r="C16" s="70">
        <v>459.97</v>
      </c>
      <c r="D16" s="69"/>
      <c r="E16" s="70"/>
      <c r="F16" s="69">
        <v>621.98500000000001</v>
      </c>
      <c r="G16" s="70">
        <v>235.03</v>
      </c>
      <c r="H16" s="69">
        <v>621.947</v>
      </c>
      <c r="I16" s="70">
        <v>1.28</v>
      </c>
      <c r="J16" s="71">
        <v>619.83659165368704</v>
      </c>
      <c r="K16" s="72">
        <v>1.2193995381062299</v>
      </c>
      <c r="N16" s="30">
        <f t="shared" si="0"/>
        <v>620.40899999999999</v>
      </c>
      <c r="O16" s="21">
        <f t="shared" si="1"/>
        <v>45997</v>
      </c>
      <c r="P16" s="30">
        <f t="shared" si="2"/>
        <v>621.98500000000001</v>
      </c>
      <c r="Q16" s="17">
        <f t="shared" si="3"/>
        <v>2.3502999999999998E-4</v>
      </c>
      <c r="R16" s="30">
        <f t="shared" si="4"/>
        <v>621.947</v>
      </c>
      <c r="S16" s="24">
        <f t="shared" si="4"/>
        <v>1.28</v>
      </c>
      <c r="T16" s="30">
        <f t="shared" si="4"/>
        <v>619.83659165368704</v>
      </c>
      <c r="U16" s="24">
        <f t="shared" si="4"/>
        <v>1.2193995381062299</v>
      </c>
    </row>
    <row r="17" spans="2:23">
      <c r="B17" s="69">
        <v>667.85299999999995</v>
      </c>
      <c r="C17" s="70">
        <v>475.75</v>
      </c>
      <c r="D17" s="69"/>
      <c r="E17" s="70"/>
      <c r="F17" s="69">
        <v>671.56899999999996</v>
      </c>
      <c r="G17" s="70">
        <v>233.608</v>
      </c>
      <c r="H17" s="69">
        <v>672.77200000000005</v>
      </c>
      <c r="I17" s="70">
        <v>1.2</v>
      </c>
      <c r="J17" s="71">
        <v>669.07325849938195</v>
      </c>
      <c r="K17" s="72">
        <v>1.4207852193995301</v>
      </c>
      <c r="N17" s="30">
        <f t="shared" si="0"/>
        <v>667.85299999999995</v>
      </c>
      <c r="O17" s="21">
        <f t="shared" si="1"/>
        <v>47575</v>
      </c>
      <c r="P17" s="30">
        <f t="shared" si="2"/>
        <v>671.56899999999996</v>
      </c>
      <c r="Q17" s="17">
        <f t="shared" si="3"/>
        <v>2.33608E-4</v>
      </c>
      <c r="R17" s="30">
        <f t="shared" si="4"/>
        <v>672.77200000000005</v>
      </c>
      <c r="S17" s="24">
        <f t="shared" si="4"/>
        <v>1.2</v>
      </c>
      <c r="T17" s="30">
        <f t="shared" si="4"/>
        <v>669.07325849938195</v>
      </c>
      <c r="U17" s="24">
        <f t="shared" si="4"/>
        <v>1.4207852193995301</v>
      </c>
    </row>
    <row r="18" spans="2:23">
      <c r="B18" s="69">
        <v>694.46799999999996</v>
      </c>
      <c r="C18" s="70">
        <v>486.30900000000003</v>
      </c>
      <c r="D18" s="69"/>
      <c r="E18" s="70"/>
      <c r="F18" s="69">
        <v>693.49199999999996</v>
      </c>
      <c r="G18" s="70">
        <v>237.70500000000001</v>
      </c>
      <c r="H18" s="69">
        <v>723.59699999999998</v>
      </c>
      <c r="I18" s="70">
        <v>1.1345499999999999</v>
      </c>
      <c r="J18" s="71">
        <v>693.46333046887503</v>
      </c>
      <c r="K18" s="72">
        <v>1.57782909930715</v>
      </c>
      <c r="N18" s="30">
        <f t="shared" si="0"/>
        <v>694.46799999999996</v>
      </c>
      <c r="O18" s="21">
        <f t="shared" si="1"/>
        <v>48630.9</v>
      </c>
      <c r="P18" s="30">
        <f t="shared" si="2"/>
        <v>693.49199999999996</v>
      </c>
      <c r="Q18" s="17">
        <f t="shared" si="3"/>
        <v>2.37705E-4</v>
      </c>
      <c r="R18" s="30">
        <f t="shared" si="4"/>
        <v>723.59699999999998</v>
      </c>
      <c r="S18" s="24">
        <f t="shared" si="4"/>
        <v>1.1345499999999999</v>
      </c>
      <c r="T18" s="30">
        <f t="shared" si="4"/>
        <v>693.46333046887503</v>
      </c>
      <c r="U18" s="24">
        <f t="shared" si="4"/>
        <v>1.57782909930715</v>
      </c>
    </row>
    <row r="19" spans="2:23">
      <c r="B19" s="69">
        <v>718.76199999999994</v>
      </c>
      <c r="C19" s="70">
        <v>475.35899999999998</v>
      </c>
      <c r="D19" s="69"/>
      <c r="E19" s="70"/>
      <c r="F19" s="69">
        <v>717.71699999999998</v>
      </c>
      <c r="G19" s="70">
        <v>240.42599999999999</v>
      </c>
      <c r="H19" s="69">
        <v>773.26700000000005</v>
      </c>
      <c r="I19" s="70">
        <v>1.0981799999999999</v>
      </c>
      <c r="J19" s="71">
        <v>717.85978033191896</v>
      </c>
      <c r="K19" s="72">
        <v>1.69976905311778</v>
      </c>
      <c r="N19" s="30">
        <f t="shared" si="0"/>
        <v>718.76199999999994</v>
      </c>
      <c r="O19" s="21">
        <f t="shared" si="1"/>
        <v>47535.9</v>
      </c>
      <c r="P19" s="30">
        <f t="shared" si="2"/>
        <v>717.71699999999998</v>
      </c>
      <c r="Q19" s="17">
        <f t="shared" si="3"/>
        <v>2.4042599999999996E-4</v>
      </c>
      <c r="R19" s="30">
        <f t="shared" si="4"/>
        <v>773.26700000000005</v>
      </c>
      <c r="S19" s="24">
        <f t="shared" si="4"/>
        <v>1.0981799999999999</v>
      </c>
      <c r="T19" s="30">
        <f t="shared" si="4"/>
        <v>717.85978033191896</v>
      </c>
      <c r="U19" s="24">
        <f t="shared" si="4"/>
        <v>1.69976905311778</v>
      </c>
    </row>
    <row r="20" spans="2:23">
      <c r="B20" s="69">
        <v>743.05600000000004</v>
      </c>
      <c r="C20" s="70">
        <v>464.40899999999999</v>
      </c>
      <c r="D20" s="69"/>
      <c r="E20" s="70"/>
      <c r="F20" s="69">
        <v>743.10199999999998</v>
      </c>
      <c r="G20" s="70">
        <v>245.89099999999999</v>
      </c>
      <c r="H20" s="69">
        <v>822.93700000000001</v>
      </c>
      <c r="I20" s="70">
        <v>1.0327299999999999</v>
      </c>
      <c r="J20" s="71">
        <v>742.68623449164795</v>
      </c>
      <c r="K20" s="72">
        <v>1.8549653579676599</v>
      </c>
      <c r="N20" s="30">
        <f t="shared" si="0"/>
        <v>743.05600000000004</v>
      </c>
      <c r="O20" s="21">
        <f t="shared" si="1"/>
        <v>46440.9</v>
      </c>
      <c r="P20" s="30">
        <f t="shared" si="2"/>
        <v>743.10199999999998</v>
      </c>
      <c r="Q20" s="17">
        <f t="shared" si="3"/>
        <v>2.4589099999999998E-4</v>
      </c>
      <c r="R20" s="30">
        <f t="shared" si="4"/>
        <v>822.93700000000001</v>
      </c>
      <c r="S20" s="24">
        <f t="shared" si="4"/>
        <v>1.0327299999999999</v>
      </c>
      <c r="T20" s="30">
        <f t="shared" si="4"/>
        <v>742.68623449164795</v>
      </c>
      <c r="U20" s="24">
        <f t="shared" si="4"/>
        <v>1.8549653579676599</v>
      </c>
    </row>
    <row r="21" spans="2:23">
      <c r="B21" s="69">
        <v>768.50599999999997</v>
      </c>
      <c r="C21" s="70">
        <v>453.45</v>
      </c>
      <c r="D21" s="69"/>
      <c r="E21" s="70"/>
      <c r="F21" s="69">
        <v>768.47900000000004</v>
      </c>
      <c r="G21" s="70">
        <v>247.92500000000001</v>
      </c>
      <c r="H21" s="69">
        <v>873.76199999999994</v>
      </c>
      <c r="I21" s="70">
        <v>0.95272699999999999</v>
      </c>
      <c r="J21" s="71">
        <v>767.09342607014298</v>
      </c>
      <c r="K21" s="72">
        <v>1.91778290993071</v>
      </c>
      <c r="N21" s="30">
        <f t="shared" si="0"/>
        <v>768.50599999999997</v>
      </c>
      <c r="O21" s="21">
        <f t="shared" si="1"/>
        <v>45345</v>
      </c>
      <c r="P21" s="30">
        <f t="shared" si="2"/>
        <v>768.47900000000004</v>
      </c>
      <c r="Q21" s="17">
        <f t="shared" si="3"/>
        <v>2.4792500000000002E-4</v>
      </c>
      <c r="R21" s="30">
        <f t="shared" si="4"/>
        <v>873.76199999999994</v>
      </c>
      <c r="S21" s="24">
        <f t="shared" si="4"/>
        <v>0.95272699999999999</v>
      </c>
      <c r="T21" s="30">
        <f t="shared" si="4"/>
        <v>767.09342607014298</v>
      </c>
      <c r="U21" s="24">
        <f t="shared" si="4"/>
        <v>1.91778290993071</v>
      </c>
    </row>
    <row r="22" spans="2:23">
      <c r="B22" s="69">
        <v>792.8</v>
      </c>
      <c r="C22" s="70">
        <v>442.5</v>
      </c>
      <c r="D22" s="69"/>
      <c r="E22" s="70"/>
      <c r="F22" s="69">
        <v>791.53700000000003</v>
      </c>
      <c r="G22" s="70">
        <v>245.84399999999999</v>
      </c>
      <c r="H22" s="65">
        <v>923.43200000000002</v>
      </c>
      <c r="I22" s="66">
        <v>0.93818199999999996</v>
      </c>
      <c r="J22" s="71">
        <v>791.94404908963895</v>
      </c>
      <c r="K22" s="72">
        <v>1.9399538106235501</v>
      </c>
      <c r="N22" s="30">
        <f t="shared" si="0"/>
        <v>792.8</v>
      </c>
      <c r="O22" s="21">
        <f t="shared" si="1"/>
        <v>44250</v>
      </c>
      <c r="P22" s="30">
        <f t="shared" si="2"/>
        <v>791.53700000000003</v>
      </c>
      <c r="Q22" s="17">
        <f t="shared" si="3"/>
        <v>2.45844E-4</v>
      </c>
      <c r="R22" s="30">
        <f t="shared" si="4"/>
        <v>923.43200000000002</v>
      </c>
      <c r="S22" s="24">
        <f t="shared" si="4"/>
        <v>0.93818199999999996</v>
      </c>
      <c r="T22" s="30">
        <f t="shared" si="4"/>
        <v>791.94404908963895</v>
      </c>
      <c r="U22" s="24">
        <f t="shared" si="4"/>
        <v>1.9399538106235501</v>
      </c>
    </row>
    <row r="23" spans="2:23">
      <c r="B23" s="69">
        <v>815.93299999999999</v>
      </c>
      <c r="C23" s="70">
        <v>420.79599999999999</v>
      </c>
      <c r="D23" s="69"/>
      <c r="E23" s="70"/>
      <c r="F23" s="69">
        <v>816.93100000000004</v>
      </c>
      <c r="G23" s="70">
        <v>254.054</v>
      </c>
      <c r="H23" s="69"/>
      <c r="I23" s="70"/>
      <c r="J23" s="71">
        <v>815.90143133358401</v>
      </c>
      <c r="K23" s="72">
        <v>2.0785219399538102</v>
      </c>
      <c r="N23" s="30">
        <f t="shared" si="0"/>
        <v>815.93299999999999</v>
      </c>
      <c r="O23" s="21">
        <f t="shared" si="1"/>
        <v>42079.6</v>
      </c>
      <c r="P23" s="30">
        <f t="shared" si="2"/>
        <v>816.93100000000004</v>
      </c>
      <c r="Q23" s="17">
        <f t="shared" si="3"/>
        <v>2.5405399999999998E-4</v>
      </c>
      <c r="R23" s="30"/>
      <c r="S23" s="24"/>
      <c r="T23" s="30">
        <f t="shared" si="4"/>
        <v>815.90143133358401</v>
      </c>
      <c r="U23" s="24">
        <f t="shared" si="4"/>
        <v>2.0785219399538102</v>
      </c>
    </row>
    <row r="24" spans="2:23">
      <c r="B24" s="69">
        <v>840.221</v>
      </c>
      <c r="C24" s="70">
        <v>393.70100000000002</v>
      </c>
      <c r="D24" s="69"/>
      <c r="E24" s="70"/>
      <c r="F24" s="69">
        <v>842.31299999999999</v>
      </c>
      <c r="G24" s="70">
        <v>258.14699999999999</v>
      </c>
      <c r="H24" s="69"/>
      <c r="I24" s="70"/>
      <c r="J24" s="71">
        <v>840.30929426929504</v>
      </c>
      <c r="K24" s="72">
        <v>2.13764434180138</v>
      </c>
      <c r="N24" s="30">
        <f t="shared" si="0"/>
        <v>840.221</v>
      </c>
      <c r="O24" s="21">
        <f t="shared" si="1"/>
        <v>39370.100000000006</v>
      </c>
      <c r="P24" s="30">
        <f t="shared" si="2"/>
        <v>842.31299999999999</v>
      </c>
      <c r="Q24" s="17">
        <f t="shared" si="3"/>
        <v>2.5814699999999997E-4</v>
      </c>
      <c r="R24" s="30"/>
      <c r="S24" s="24"/>
      <c r="T24" s="30">
        <f t="shared" si="4"/>
        <v>840.30929426929504</v>
      </c>
      <c r="U24" s="24">
        <f t="shared" si="4"/>
        <v>2.13764434180138</v>
      </c>
    </row>
    <row r="25" spans="2:23">
      <c r="B25" s="69">
        <v>866.82399999999996</v>
      </c>
      <c r="C25" s="70">
        <v>371.97</v>
      </c>
      <c r="D25" s="69"/>
      <c r="E25" s="70"/>
      <c r="F25" s="69">
        <v>865.38800000000003</v>
      </c>
      <c r="G25" s="70">
        <v>262.24200000000002</v>
      </c>
      <c r="H25" s="69"/>
      <c r="I25" s="70"/>
      <c r="J25" s="71">
        <v>864.28950265857395</v>
      </c>
      <c r="K25" s="72">
        <v>2.1505773672055399</v>
      </c>
      <c r="N25" s="30">
        <f t="shared" si="0"/>
        <v>866.82399999999996</v>
      </c>
      <c r="O25" s="21">
        <f t="shared" si="1"/>
        <v>37197</v>
      </c>
      <c r="P25" s="30">
        <f t="shared" si="2"/>
        <v>865.38800000000003</v>
      </c>
      <c r="Q25" s="17">
        <f t="shared" si="3"/>
        <v>2.6224199999999999E-4</v>
      </c>
      <c r="R25" s="30"/>
      <c r="S25" s="24"/>
      <c r="T25" s="30">
        <f t="shared" si="4"/>
        <v>864.28950265857395</v>
      </c>
      <c r="U25" s="24">
        <f t="shared" si="4"/>
        <v>2.1505773672055399</v>
      </c>
    </row>
    <row r="26" spans="2:23">
      <c r="B26" s="65">
        <v>915.39499999999998</v>
      </c>
      <c r="C26" s="66">
        <v>301.63600000000002</v>
      </c>
      <c r="D26" s="69"/>
      <c r="E26" s="70"/>
      <c r="F26" s="65">
        <v>915.03499999999997</v>
      </c>
      <c r="G26" s="66">
        <v>283.46800000000002</v>
      </c>
      <c r="H26" s="69"/>
      <c r="I26" s="70"/>
      <c r="J26" s="71">
        <v>913.11529888823202</v>
      </c>
      <c r="K26" s="72">
        <v>2.2133949191685902</v>
      </c>
      <c r="N26" s="30">
        <f t="shared" si="0"/>
        <v>915.39499999999998</v>
      </c>
      <c r="O26" s="21">
        <f t="shared" si="1"/>
        <v>30163.600000000002</v>
      </c>
      <c r="P26" s="30">
        <f t="shared" si="2"/>
        <v>915.03499999999997</v>
      </c>
      <c r="Q26" s="17">
        <f t="shared" si="3"/>
        <v>2.8346799999999999E-4</v>
      </c>
      <c r="R26" s="30"/>
      <c r="S26" s="24"/>
      <c r="T26" s="30">
        <f t="shared" si="4"/>
        <v>913.11529888823202</v>
      </c>
      <c r="U26" s="24">
        <f t="shared" si="4"/>
        <v>2.2133949191685902</v>
      </c>
      <c r="W26">
        <f>O26*Q26^2/S22*T26</f>
        <v>2.3590099630006423</v>
      </c>
    </row>
    <row r="29" spans="2:23">
      <c r="B29" t="s">
        <v>57</v>
      </c>
      <c r="C29" t="s">
        <v>57</v>
      </c>
      <c r="F29" t="s">
        <v>57</v>
      </c>
      <c r="G29" t="s">
        <v>57</v>
      </c>
      <c r="H29" t="s">
        <v>57</v>
      </c>
      <c r="I29" t="s">
        <v>57</v>
      </c>
      <c r="J29" t="s">
        <v>57</v>
      </c>
      <c r="K29" t="s">
        <v>57</v>
      </c>
    </row>
    <row r="30" spans="2:23">
      <c r="B30" t="s">
        <v>58</v>
      </c>
      <c r="C30" t="s">
        <v>58</v>
      </c>
      <c r="F30" t="s">
        <v>58</v>
      </c>
      <c r="G30" t="s">
        <v>58</v>
      </c>
      <c r="H30" t="s">
        <v>58</v>
      </c>
      <c r="I30" t="s">
        <v>58</v>
      </c>
      <c r="J30" t="s">
        <v>58</v>
      </c>
      <c r="K30" t="s">
        <v>58</v>
      </c>
    </row>
    <row r="31" spans="2:23">
      <c r="J31" t="s">
        <v>59</v>
      </c>
      <c r="K31" t="s">
        <v>59</v>
      </c>
      <c r="N31" s="42"/>
    </row>
    <row r="32" spans="2:23">
      <c r="B32" s="52"/>
      <c r="C32" s="52"/>
      <c r="F32" s="52"/>
      <c r="G32" s="52"/>
      <c r="H32" s="52"/>
      <c r="I32" s="52"/>
      <c r="J32" s="52">
        <v>44651</v>
      </c>
      <c r="K32" s="52">
        <v>44651</v>
      </c>
      <c r="N32" s="42"/>
    </row>
    <row r="33" spans="4:11">
      <c r="F33" s="52"/>
      <c r="G33" s="52"/>
      <c r="H33" s="52"/>
      <c r="I33" s="52"/>
      <c r="J33" s="52"/>
      <c r="K33" s="52" t="s">
        <v>60</v>
      </c>
    </row>
    <row r="37" spans="4:11">
      <c r="D37" s="3">
        <v>297.64400000000001</v>
      </c>
      <c r="E37" s="4">
        <v>9.3203900000000006E-2</v>
      </c>
      <c r="G37">
        <v>301.29034856866599</v>
      </c>
      <c r="H37">
        <v>9.7921478060046099E-2</v>
      </c>
      <c r="J37" s="54">
        <f>D37/G37-1</f>
        <v>-1.2102440672224102E-2</v>
      </c>
      <c r="K37" s="54">
        <f>E37/H37-1</f>
        <v>-4.8177153301885878E-2</v>
      </c>
    </row>
    <row r="38" spans="4:11">
      <c r="D38" s="3">
        <v>319.63400000000001</v>
      </c>
      <c r="E38" s="4">
        <v>0.116505</v>
      </c>
      <c r="G38">
        <v>320.46934582952798</v>
      </c>
      <c r="H38">
        <v>0.136720554272517</v>
      </c>
      <c r="J38" s="54">
        <f t="shared" ref="J38:J54" si="5">D38/G38-1</f>
        <v>-2.6066325544045199E-3</v>
      </c>
      <c r="K38" s="54">
        <f t="shared" ref="K38:K54" si="6">E38/H38-1</f>
        <v>-0.14786038851351158</v>
      </c>
    </row>
    <row r="39" spans="4:11">
      <c r="D39" s="2">
        <v>369.11</v>
      </c>
      <c r="E39" s="1">
        <v>0.26407799999999998</v>
      </c>
      <c r="G39">
        <v>370.15380793812699</v>
      </c>
      <c r="H39">
        <v>0.27344110854503401</v>
      </c>
      <c r="J39" s="54">
        <f t="shared" si="5"/>
        <v>-2.8199302985462138E-3</v>
      </c>
      <c r="K39" s="54">
        <f t="shared" si="6"/>
        <v>-3.4241773648646445E-2</v>
      </c>
    </row>
    <row r="40" spans="4:11">
      <c r="D40" s="2">
        <v>418.58600000000001</v>
      </c>
      <c r="E40" s="1">
        <v>0.42718400000000001</v>
      </c>
      <c r="G40">
        <v>420.270624093668</v>
      </c>
      <c r="H40">
        <v>0.43048498845265498</v>
      </c>
      <c r="J40" s="54">
        <f t="shared" si="5"/>
        <v>-4.0084269446644116E-3</v>
      </c>
      <c r="K40" s="54">
        <f t="shared" si="6"/>
        <v>-7.6680686695257405E-3</v>
      </c>
    </row>
    <row r="41" spans="4:11">
      <c r="D41" s="2">
        <v>469.89499999999998</v>
      </c>
      <c r="E41" s="1">
        <v>0.63689300000000004</v>
      </c>
      <c r="G41">
        <v>469.50561254632299</v>
      </c>
      <c r="H41">
        <v>0.64110854503464199</v>
      </c>
      <c r="J41" s="54">
        <f t="shared" si="5"/>
        <v>8.2935633413439014E-4</v>
      </c>
      <c r="K41" s="54">
        <f t="shared" si="6"/>
        <v>-6.5753998559076043E-3</v>
      </c>
    </row>
    <row r="42" spans="4:11">
      <c r="D42" s="2">
        <v>521.20399999999995</v>
      </c>
      <c r="E42" s="1">
        <v>0.86990299999999998</v>
      </c>
      <c r="G42">
        <v>519.60631612868497</v>
      </c>
      <c r="H42">
        <v>0.88683602771362502</v>
      </c>
      <c r="J42" s="54">
        <f t="shared" si="5"/>
        <v>3.0747968639381895E-3</v>
      </c>
      <c r="K42" s="54">
        <f t="shared" si="6"/>
        <v>-1.9093752604165792E-2</v>
      </c>
    </row>
    <row r="43" spans="4:11">
      <c r="D43" s="2">
        <v>568.84799999999996</v>
      </c>
      <c r="E43" s="1">
        <v>1.03301</v>
      </c>
      <c r="G43">
        <v>570.59354691444196</v>
      </c>
      <c r="H43">
        <v>1.0531177829099301</v>
      </c>
      <c r="J43" s="54">
        <f t="shared" si="5"/>
        <v>-3.0591774545668526E-3</v>
      </c>
      <c r="K43" s="54">
        <f t="shared" si="6"/>
        <v>-1.9093574561402926E-2</v>
      </c>
    </row>
    <row r="44" spans="4:11">
      <c r="D44" s="2">
        <v>620.15700000000004</v>
      </c>
      <c r="E44" s="1">
        <v>1.2116499999999999</v>
      </c>
      <c r="G44">
        <v>619.83659165368704</v>
      </c>
      <c r="H44">
        <v>1.2193995381062299</v>
      </c>
      <c r="J44" s="54">
        <f t="shared" si="5"/>
        <v>5.1692389676150086E-4</v>
      </c>
      <c r="K44" s="54">
        <f t="shared" si="6"/>
        <v>-6.3552083333288101E-3</v>
      </c>
    </row>
    <row r="45" spans="4:11">
      <c r="D45" s="2">
        <v>669.63300000000004</v>
      </c>
      <c r="E45" s="1">
        <v>1.4135899999999999</v>
      </c>
      <c r="G45">
        <v>669.07325849938195</v>
      </c>
      <c r="H45">
        <v>1.4207852193995301</v>
      </c>
      <c r="J45" s="54">
        <f t="shared" si="5"/>
        <v>8.3659224682430811E-4</v>
      </c>
      <c r="K45" s="54">
        <f t="shared" si="6"/>
        <v>-5.0642555266524614E-3</v>
      </c>
    </row>
    <row r="46" spans="4:11">
      <c r="D46" s="2">
        <v>695.28800000000001</v>
      </c>
      <c r="E46" s="1">
        <v>1.5767</v>
      </c>
      <c r="G46">
        <v>693.46333046887503</v>
      </c>
      <c r="H46">
        <v>1.57782909930715</v>
      </c>
      <c r="J46" s="54">
        <f t="shared" si="5"/>
        <v>2.6312415537403933E-3</v>
      </c>
      <c r="K46" s="54">
        <f t="shared" si="6"/>
        <v>-7.1560304449058698E-4</v>
      </c>
    </row>
    <row r="47" spans="4:11">
      <c r="D47" s="2">
        <v>719.11</v>
      </c>
      <c r="E47" s="1">
        <v>1.7009700000000001</v>
      </c>
      <c r="G47">
        <v>717.85978033191896</v>
      </c>
      <c r="H47">
        <v>1.69976905311778</v>
      </c>
      <c r="J47" s="54">
        <f t="shared" si="5"/>
        <v>1.7415931388480299E-3</v>
      </c>
      <c r="K47" s="54">
        <f t="shared" si="6"/>
        <v>7.0653532608866421E-4</v>
      </c>
    </row>
    <row r="48" spans="4:11">
      <c r="D48" s="2">
        <v>744.76400000000001</v>
      </c>
      <c r="E48" s="1">
        <v>1.8485400000000001</v>
      </c>
      <c r="G48">
        <v>742.68623449164795</v>
      </c>
      <c r="H48">
        <v>1.8549653579676599</v>
      </c>
      <c r="J48" s="54">
        <f t="shared" si="5"/>
        <v>2.7976356795871293E-3</v>
      </c>
      <c r="K48" s="54">
        <f t="shared" si="6"/>
        <v>-3.4638695219082472E-3</v>
      </c>
    </row>
    <row r="49" spans="4:11">
      <c r="D49" s="2">
        <v>768.58600000000001</v>
      </c>
      <c r="E49" s="1">
        <v>1.9106799999999999</v>
      </c>
      <c r="G49">
        <v>767.09342607014298</v>
      </c>
      <c r="H49">
        <v>1.91778290993071</v>
      </c>
      <c r="J49" s="54">
        <f t="shared" si="5"/>
        <v>1.9457524717731989E-3</v>
      </c>
      <c r="K49" s="54">
        <f t="shared" si="6"/>
        <v>-3.703709055873583E-3</v>
      </c>
    </row>
    <row r="50" spans="4:11">
      <c r="D50" s="2">
        <v>792.40800000000002</v>
      </c>
      <c r="E50" s="1">
        <v>1.9495100000000001</v>
      </c>
      <c r="G50">
        <v>791.94404908963895</v>
      </c>
      <c r="H50">
        <v>1.9399538106235501</v>
      </c>
      <c r="J50" s="54">
        <f t="shared" si="5"/>
        <v>5.8583799056810548E-4</v>
      </c>
      <c r="K50" s="54">
        <f t="shared" si="6"/>
        <v>4.9259880952414736E-3</v>
      </c>
    </row>
    <row r="51" spans="4:11">
      <c r="D51" s="2">
        <v>816.23</v>
      </c>
      <c r="E51" s="1">
        <v>2.0737899999999998</v>
      </c>
      <c r="G51">
        <v>815.90143133358401</v>
      </c>
      <c r="H51">
        <v>2.0785219399538102</v>
      </c>
      <c r="J51" s="54">
        <f t="shared" si="5"/>
        <v>4.0270632431527176E-4</v>
      </c>
      <c r="K51" s="54">
        <f t="shared" si="6"/>
        <v>-2.2765888888888197E-3</v>
      </c>
    </row>
    <row r="52" spans="4:11">
      <c r="D52" s="2">
        <v>841.88499999999999</v>
      </c>
      <c r="E52" s="1">
        <v>2.13592</v>
      </c>
      <c r="G52">
        <v>840.30929426929504</v>
      </c>
      <c r="H52">
        <v>2.13764434180138</v>
      </c>
      <c r="J52" s="54">
        <f t="shared" si="5"/>
        <v>1.8751497114823934E-3</v>
      </c>
      <c r="K52" s="54">
        <f t="shared" si="6"/>
        <v>-8.0665514260747084E-4</v>
      </c>
    </row>
    <row r="53" spans="4:11">
      <c r="D53" s="2">
        <v>865.70699999999999</v>
      </c>
      <c r="E53" s="1">
        <v>2.1592199999999999</v>
      </c>
      <c r="G53">
        <v>864.28950265857395</v>
      </c>
      <c r="H53">
        <v>2.1505773672055399</v>
      </c>
      <c r="J53" s="54">
        <f t="shared" si="5"/>
        <v>1.640072379759161E-3</v>
      </c>
      <c r="K53" s="54">
        <f t="shared" si="6"/>
        <v>4.0187500000012921E-3</v>
      </c>
    </row>
    <row r="54" spans="4:11">
      <c r="D54" s="2">
        <v>915.18299999999999</v>
      </c>
      <c r="E54" s="1">
        <v>2.2213599999999998</v>
      </c>
      <c r="G54">
        <v>913.11529888823202</v>
      </c>
      <c r="H54">
        <v>2.2133949191685902</v>
      </c>
      <c r="J54" s="54">
        <f t="shared" si="5"/>
        <v>2.2644469042250037E-3</v>
      </c>
      <c r="K54" s="54">
        <f t="shared" si="6"/>
        <v>3.5985809682808068E-3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V49"/>
  <sheetViews>
    <sheetView zoomScale="85" zoomScaleNormal="85" workbookViewId="0">
      <selection activeCell="K28" sqref="K28"/>
    </sheetView>
  </sheetViews>
  <sheetFormatPr defaultRowHeight="16.899999999999999"/>
  <cols>
    <col min="6" max="6" width="13.0625" bestFit="1" customWidth="1"/>
    <col min="15" max="15" width="9" style="18"/>
    <col min="17" max="17" width="10.5" style="14" customWidth="1"/>
    <col min="19" max="19" width="9" style="22"/>
    <col min="21" max="21" width="9" style="78"/>
    <col min="22" max="22" width="11.8125" style="78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5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79" t="s">
        <v>6</v>
      </c>
    </row>
    <row r="8" spans="1:22" ht="17.25" thickBot="1">
      <c r="B8" s="9" t="s">
        <v>4</v>
      </c>
      <c r="C8" s="10" t="s">
        <v>16</v>
      </c>
      <c r="D8" s="11" t="s">
        <v>4</v>
      </c>
      <c r="E8" s="10" t="s">
        <v>33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80" t="s">
        <v>7</v>
      </c>
    </row>
    <row r="9" spans="1:22">
      <c r="B9" s="3"/>
      <c r="C9" s="4"/>
      <c r="D9" s="55">
        <v>322.62964903090602</v>
      </c>
      <c r="E9" s="55">
        <v>0.89269730846446105</v>
      </c>
      <c r="F9" s="55">
        <v>323.26621923937302</v>
      </c>
      <c r="G9" s="55">
        <v>-398.31595829991898</v>
      </c>
      <c r="H9" s="55">
        <v>318.10291382516999</v>
      </c>
      <c r="I9" s="55">
        <v>1.1438674033149101</v>
      </c>
      <c r="J9" s="55">
        <v>323.40672074159897</v>
      </c>
      <c r="K9" s="77">
        <v>5.2173913043478404E-3</v>
      </c>
      <c r="N9" s="7">
        <f>D9</f>
        <v>322.62964903090602</v>
      </c>
      <c r="O9" s="21">
        <f>1/(E9*0.01)</f>
        <v>112.02005321603485</v>
      </c>
      <c r="P9" s="3">
        <f>F9</f>
        <v>323.26621923937302</v>
      </c>
      <c r="Q9" s="17">
        <f>G9*0.000001</f>
        <v>-3.9831595829991896E-4</v>
      </c>
      <c r="R9" s="3">
        <f>H9</f>
        <v>318.10291382516999</v>
      </c>
      <c r="S9" s="24">
        <f>I9</f>
        <v>1.1438674033149101</v>
      </c>
      <c r="T9" s="3">
        <f>J9</f>
        <v>323.40672074159897</v>
      </c>
      <c r="U9" s="81">
        <f>K9</f>
        <v>5.2173913043478404E-3</v>
      </c>
      <c r="V9" s="78">
        <f>O9*Q9*Q9/S9*N9</f>
        <v>5.0127930944276079E-3</v>
      </c>
    </row>
    <row r="10" spans="1:22">
      <c r="B10" s="3"/>
      <c r="C10" s="4"/>
      <c r="D10" s="55">
        <v>367.46987951807199</v>
      </c>
      <c r="E10" s="55">
        <v>0.528450964435913</v>
      </c>
      <c r="F10" s="55">
        <v>369.202087994034</v>
      </c>
      <c r="G10" s="55">
        <v>-399.438652766639</v>
      </c>
      <c r="H10" s="55">
        <v>368.195908245505</v>
      </c>
      <c r="I10" s="55">
        <v>1.0103867403314899</v>
      </c>
      <c r="J10" s="55">
        <v>328.73696407879402</v>
      </c>
      <c r="K10" s="55">
        <v>6.5217391304346296E-3</v>
      </c>
      <c r="N10" s="3">
        <f t="shared" ref="N10:N17" si="0">D10</f>
        <v>367.46987951807199</v>
      </c>
      <c r="O10" s="21">
        <f t="shared" ref="O10:O17" si="1">1/(E10*0.01)</f>
        <v>189.23231620315707</v>
      </c>
      <c r="P10" s="3">
        <f t="shared" ref="P10:P17" si="2">F10</f>
        <v>369.202087994034</v>
      </c>
      <c r="Q10" s="17">
        <f t="shared" ref="Q10:Q17" si="3">G10*0.000001</f>
        <v>-3.9943865276663898E-4</v>
      </c>
      <c r="R10" s="3">
        <f t="shared" ref="R10:U27" si="4">H10</f>
        <v>368.195908245505</v>
      </c>
      <c r="S10" s="24">
        <f t="shared" si="4"/>
        <v>1.0103867403314899</v>
      </c>
      <c r="T10" s="3">
        <f t="shared" si="4"/>
        <v>328.73696407879402</v>
      </c>
      <c r="U10" s="81">
        <f t="shared" si="4"/>
        <v>6.5217391304346296E-3</v>
      </c>
    </row>
    <row r="11" spans="1:22">
      <c r="B11" s="2"/>
      <c r="C11" s="1"/>
      <c r="D11" s="56">
        <v>413.56731272917699</v>
      </c>
      <c r="E11" s="56">
        <v>0.16801656929748299</v>
      </c>
      <c r="F11" s="56">
        <v>416.03281133482398</v>
      </c>
      <c r="G11" s="56">
        <v>-377.30553327987099</v>
      </c>
      <c r="H11" s="56">
        <v>420.76875387476701</v>
      </c>
      <c r="I11" s="56">
        <v>0.87513812154696102</v>
      </c>
      <c r="J11" s="56">
        <v>333.14020857473901</v>
      </c>
      <c r="K11" s="56">
        <v>7.8260869565216495E-3</v>
      </c>
      <c r="N11" s="3">
        <f t="shared" si="0"/>
        <v>413.56731272917699</v>
      </c>
      <c r="O11" s="21">
        <f t="shared" si="1"/>
        <v>595.17939461639799</v>
      </c>
      <c r="P11" s="3">
        <f t="shared" si="2"/>
        <v>416.03281133482398</v>
      </c>
      <c r="Q11" s="17">
        <f t="shared" si="3"/>
        <v>-3.7730553327987098E-4</v>
      </c>
      <c r="R11" s="3">
        <f t="shared" si="4"/>
        <v>420.76875387476701</v>
      </c>
      <c r="S11" s="24">
        <f t="shared" si="4"/>
        <v>0.87513812154696102</v>
      </c>
      <c r="T11" s="3">
        <f t="shared" si="4"/>
        <v>333.14020857473901</v>
      </c>
      <c r="U11" s="81">
        <f t="shared" si="4"/>
        <v>7.8260869565216495E-3</v>
      </c>
    </row>
    <row r="12" spans="1:22">
      <c r="B12" s="2"/>
      <c r="C12" s="1"/>
      <c r="D12" s="56">
        <v>459.45521215295901</v>
      </c>
      <c r="E12" s="56">
        <v>5.9197105158176E-2</v>
      </c>
      <c r="F12" s="56">
        <v>463.161819537658</v>
      </c>
      <c r="G12" s="56">
        <v>-372.65437048917403</v>
      </c>
      <c r="H12" s="56">
        <v>469.86980781153102</v>
      </c>
      <c r="I12" s="56">
        <v>0.835359116022099</v>
      </c>
      <c r="J12" s="56">
        <v>338.93395133256001</v>
      </c>
      <c r="K12" s="56">
        <v>9.1304347826086599E-3</v>
      </c>
      <c r="N12" s="3">
        <f t="shared" si="0"/>
        <v>459.45521215295901</v>
      </c>
      <c r="O12" s="21">
        <f t="shared" si="1"/>
        <v>1689.271793490539</v>
      </c>
      <c r="P12" s="3">
        <f t="shared" si="2"/>
        <v>463.161819537658</v>
      </c>
      <c r="Q12" s="17">
        <f t="shared" si="3"/>
        <v>-3.7265437048917399E-4</v>
      </c>
      <c r="R12" s="3">
        <f t="shared" si="4"/>
        <v>469.86980781153102</v>
      </c>
      <c r="S12" s="24">
        <f t="shared" si="4"/>
        <v>0.835359116022099</v>
      </c>
      <c r="T12" s="3">
        <f t="shared" si="4"/>
        <v>338.93395133256001</v>
      </c>
      <c r="U12" s="81">
        <f t="shared" si="4"/>
        <v>9.1304347826086599E-3</v>
      </c>
    </row>
    <row r="13" spans="1:22">
      <c r="B13" s="2"/>
      <c r="C13" s="1"/>
      <c r="D13" s="56">
        <v>506.18124672603398</v>
      </c>
      <c r="E13" s="56">
        <v>2.7775505513342201E-2</v>
      </c>
      <c r="F13" s="56">
        <v>510.58911260253501</v>
      </c>
      <c r="G13" s="56">
        <v>-345.54931836407297</v>
      </c>
      <c r="H13" s="56">
        <v>518.722876627402</v>
      </c>
      <c r="I13" s="56">
        <v>0.79734806629834298</v>
      </c>
      <c r="J13" s="56">
        <v>344.72769409038199</v>
      </c>
      <c r="K13" s="56">
        <v>1.30434782608697E-2</v>
      </c>
      <c r="N13" s="3">
        <f t="shared" si="0"/>
        <v>506.18124672603398</v>
      </c>
      <c r="O13" s="21">
        <f t="shared" si="1"/>
        <v>3600.2945095621808</v>
      </c>
      <c r="P13" s="3">
        <f t="shared" si="2"/>
        <v>510.58911260253501</v>
      </c>
      <c r="Q13" s="17">
        <f t="shared" si="3"/>
        <v>-3.4554931836407296E-4</v>
      </c>
      <c r="R13" s="3">
        <f t="shared" si="4"/>
        <v>518.722876627402</v>
      </c>
      <c r="S13" s="24">
        <f t="shared" si="4"/>
        <v>0.79734806629834298</v>
      </c>
      <c r="T13" s="3">
        <f t="shared" si="4"/>
        <v>344.72769409038199</v>
      </c>
      <c r="U13" s="81">
        <f t="shared" si="4"/>
        <v>1.30434782608697E-2</v>
      </c>
    </row>
    <row r="14" spans="1:22">
      <c r="B14" s="2"/>
      <c r="C14" s="1"/>
      <c r="D14" s="56">
        <v>552.06914614981599</v>
      </c>
      <c r="E14" s="56">
        <v>1.6003882425208098E-2</v>
      </c>
      <c r="F14" s="56">
        <v>557.71812080536904</v>
      </c>
      <c r="G14" s="56">
        <v>-332.23736968724899</v>
      </c>
      <c r="H14" s="56">
        <v>567.07997520148695</v>
      </c>
      <c r="I14" s="56">
        <v>0.777016574585635</v>
      </c>
      <c r="J14" s="56">
        <v>353.30243337195799</v>
      </c>
      <c r="K14" s="56">
        <v>1.30434782608697E-2</v>
      </c>
      <c r="N14" s="3">
        <f t="shared" si="0"/>
        <v>552.06914614981599</v>
      </c>
      <c r="O14" s="21">
        <f t="shared" si="1"/>
        <v>6248.4837955624816</v>
      </c>
      <c r="P14" s="3">
        <f t="shared" si="2"/>
        <v>557.71812080536904</v>
      </c>
      <c r="Q14" s="17">
        <f t="shared" si="3"/>
        <v>-3.3223736968724895E-4</v>
      </c>
      <c r="R14" s="3">
        <f t="shared" si="4"/>
        <v>567.07997520148695</v>
      </c>
      <c r="S14" s="24">
        <f t="shared" si="4"/>
        <v>0.777016574585635</v>
      </c>
      <c r="T14" s="3">
        <f t="shared" si="4"/>
        <v>353.30243337195799</v>
      </c>
      <c r="U14" s="81">
        <f t="shared" si="4"/>
        <v>1.30434782608697E-2</v>
      </c>
    </row>
    <row r="15" spans="1:22">
      <c r="B15" s="2"/>
      <c r="C15" s="1"/>
      <c r="D15" s="56">
        <v>599.84284965950701</v>
      </c>
      <c r="E15" s="56">
        <v>1.00541976339225E-2</v>
      </c>
      <c r="F15" s="56">
        <v>606.33855331841801</v>
      </c>
      <c r="G15" s="56">
        <v>-325.34081796311102</v>
      </c>
      <c r="H15" s="56">
        <v>614.94110353378699</v>
      </c>
      <c r="I15" s="56">
        <v>0.75403314917127096</v>
      </c>
      <c r="J15" s="56">
        <v>359.55967555040502</v>
      </c>
      <c r="K15" s="56">
        <v>1.30434782608697E-2</v>
      </c>
      <c r="N15" s="3">
        <f t="shared" si="0"/>
        <v>599.84284965950701</v>
      </c>
      <c r="O15" s="21">
        <f t="shared" si="1"/>
        <v>9946.0945210191221</v>
      </c>
      <c r="P15" s="3">
        <f t="shared" si="2"/>
        <v>606.33855331841801</v>
      </c>
      <c r="Q15" s="17">
        <f t="shared" si="3"/>
        <v>-3.2534081796311101E-4</v>
      </c>
      <c r="R15" s="3">
        <f t="shared" si="4"/>
        <v>614.94110353378699</v>
      </c>
      <c r="S15" s="24">
        <f t="shared" si="4"/>
        <v>0.75403314917127096</v>
      </c>
      <c r="T15" s="3">
        <f t="shared" si="4"/>
        <v>359.55967555040502</v>
      </c>
      <c r="U15" s="81">
        <f t="shared" si="4"/>
        <v>1.30434782608697E-2</v>
      </c>
    </row>
    <row r="16" spans="1:22">
      <c r="B16" s="2"/>
      <c r="C16" s="1"/>
      <c r="D16" s="56">
        <v>645.52121529596604</v>
      </c>
      <c r="E16" s="56">
        <v>7.1525366839987102E-3</v>
      </c>
      <c r="F16" s="56">
        <v>653.46756152125204</v>
      </c>
      <c r="G16" s="56">
        <v>-306.09462710505198</v>
      </c>
      <c r="H16" s="56">
        <v>664.29014259144401</v>
      </c>
      <c r="I16" s="56">
        <v>0.74254143646408899</v>
      </c>
      <c r="J16" s="56">
        <v>364.65816917728802</v>
      </c>
      <c r="K16" s="56">
        <v>1.30434782608697E-2</v>
      </c>
      <c r="N16" s="3">
        <f t="shared" si="0"/>
        <v>645.52121529596604</v>
      </c>
      <c r="O16" s="21">
        <f t="shared" si="1"/>
        <v>13981.053774070799</v>
      </c>
      <c r="P16" s="3">
        <f t="shared" si="2"/>
        <v>653.46756152125204</v>
      </c>
      <c r="Q16" s="17">
        <f t="shared" si="3"/>
        <v>-3.06094627105052E-4</v>
      </c>
      <c r="R16" s="3">
        <f t="shared" si="4"/>
        <v>664.29014259144401</v>
      </c>
      <c r="S16" s="24">
        <f t="shared" si="4"/>
        <v>0.74254143646408899</v>
      </c>
      <c r="T16" s="3">
        <f t="shared" si="4"/>
        <v>364.65816917728802</v>
      </c>
      <c r="U16" s="81">
        <f t="shared" si="4"/>
        <v>1.30434782608697E-2</v>
      </c>
    </row>
    <row r="17" spans="2:22">
      <c r="B17" s="2"/>
      <c r="C17" s="1"/>
      <c r="D17" s="56">
        <v>693.50445259297999</v>
      </c>
      <c r="E17" s="56">
        <v>5.60823613177456E-3</v>
      </c>
      <c r="F17" s="56">
        <v>702.98284862043204</v>
      </c>
      <c r="G17" s="56">
        <v>-295.18845228548503</v>
      </c>
      <c r="H17" s="56">
        <v>699.50402975821396</v>
      </c>
      <c r="I17" s="56">
        <v>0.73635359116022103</v>
      </c>
      <c r="J17" s="56">
        <v>369.75666280417101</v>
      </c>
      <c r="K17" s="56">
        <v>1.1739130434782599E-2</v>
      </c>
      <c r="N17" s="3">
        <f t="shared" si="0"/>
        <v>693.50445259297999</v>
      </c>
      <c r="O17" s="21">
        <f t="shared" si="1"/>
        <v>17830.918251360781</v>
      </c>
      <c r="P17" s="3">
        <f t="shared" si="2"/>
        <v>702.98284862043204</v>
      </c>
      <c r="Q17" s="17">
        <f t="shared" si="3"/>
        <v>-2.9518845228548499E-4</v>
      </c>
      <c r="R17" s="3">
        <f t="shared" si="4"/>
        <v>699.50402975821396</v>
      </c>
      <c r="S17" s="24">
        <f t="shared" si="4"/>
        <v>0.73635359116022103</v>
      </c>
      <c r="T17" s="3">
        <f t="shared" si="4"/>
        <v>369.75666280417101</v>
      </c>
      <c r="U17" s="81">
        <f t="shared" si="4"/>
        <v>1.1739130434782599E-2</v>
      </c>
      <c r="V17" s="78">
        <f>O10*Q10*Q10/S10*N10</f>
        <v>1.0980688975351118E-2</v>
      </c>
    </row>
    <row r="18" spans="2:22">
      <c r="B18" s="2"/>
      <c r="C18" s="1"/>
      <c r="D18" s="2"/>
      <c r="E18" s="1"/>
      <c r="F18" s="2"/>
      <c r="G18" s="1"/>
      <c r="H18" s="2"/>
      <c r="I18" s="1"/>
      <c r="J18" s="56">
        <v>375.31865585167998</v>
      </c>
      <c r="K18" s="56">
        <v>1.30434782608694E-2</v>
      </c>
      <c r="N18" s="2"/>
      <c r="O18" s="35"/>
      <c r="P18" s="2"/>
      <c r="Q18" s="36"/>
      <c r="R18" s="2"/>
      <c r="S18" s="25"/>
      <c r="T18" s="3">
        <f t="shared" si="4"/>
        <v>375.31865585167998</v>
      </c>
      <c r="U18" s="81">
        <f t="shared" si="4"/>
        <v>1.30434782608694E-2</v>
      </c>
    </row>
    <row r="19" spans="2:22">
      <c r="B19" s="2"/>
      <c r="C19" s="1"/>
      <c r="D19" s="2"/>
      <c r="E19" s="1"/>
      <c r="F19" s="2"/>
      <c r="G19" s="1"/>
      <c r="H19" s="2"/>
      <c r="I19" s="1"/>
      <c r="J19" s="56">
        <v>384.12514484356802</v>
      </c>
      <c r="K19" s="56">
        <v>2.0869565217391299E-2</v>
      </c>
      <c r="N19" s="2"/>
      <c r="O19" s="35"/>
      <c r="P19" s="2"/>
      <c r="Q19" s="36"/>
      <c r="R19" s="2"/>
      <c r="S19" s="25"/>
      <c r="T19" s="3">
        <f t="shared" si="4"/>
        <v>384.12514484356802</v>
      </c>
      <c r="U19" s="81">
        <f t="shared" si="4"/>
        <v>2.0869565217391299E-2</v>
      </c>
    </row>
    <row r="20" spans="2:22">
      <c r="B20" s="2"/>
      <c r="C20" s="1"/>
      <c r="D20" s="2"/>
      <c r="E20" s="1"/>
      <c r="F20" s="2"/>
      <c r="G20" s="1"/>
      <c r="H20" s="2"/>
      <c r="I20" s="1"/>
      <c r="J20" s="56">
        <v>394.55388180764697</v>
      </c>
      <c r="K20" s="56">
        <v>2.0869565217391299E-2</v>
      </c>
      <c r="N20" s="2"/>
      <c r="O20" s="35"/>
      <c r="P20" s="2"/>
      <c r="Q20" s="36"/>
      <c r="R20" s="2"/>
      <c r="S20" s="25"/>
      <c r="T20" s="3">
        <f t="shared" si="4"/>
        <v>394.55388180764697</v>
      </c>
      <c r="U20" s="81">
        <f t="shared" si="4"/>
        <v>2.0869565217391299E-2</v>
      </c>
    </row>
    <row r="21" spans="2:22">
      <c r="B21" s="2"/>
      <c r="C21" s="1"/>
      <c r="D21" s="2"/>
      <c r="E21" s="1"/>
      <c r="F21" s="2"/>
      <c r="G21" s="1"/>
      <c r="H21" s="2"/>
      <c r="I21" s="1"/>
      <c r="J21" s="56">
        <v>404.28736964078701</v>
      </c>
      <c r="K21" s="56">
        <v>2.4782608695651898E-2</v>
      </c>
      <c r="N21" s="2"/>
      <c r="O21" s="35"/>
      <c r="P21" s="2"/>
      <c r="Q21" s="36"/>
      <c r="R21" s="2"/>
      <c r="S21" s="25"/>
      <c r="T21" s="3">
        <f t="shared" si="4"/>
        <v>404.28736964078701</v>
      </c>
      <c r="U21" s="81">
        <f t="shared" si="4"/>
        <v>2.4782608695651898E-2</v>
      </c>
    </row>
    <row r="22" spans="2:22">
      <c r="B22" s="2"/>
      <c r="C22" s="1"/>
      <c r="D22" s="2"/>
      <c r="E22" s="1"/>
      <c r="F22" s="2"/>
      <c r="G22" s="1"/>
      <c r="H22" s="2"/>
      <c r="I22" s="1"/>
      <c r="J22" s="56">
        <v>414.94785631517902</v>
      </c>
      <c r="K22" s="56">
        <v>3.9130434782608602E-2</v>
      </c>
      <c r="N22" s="2"/>
      <c r="O22" s="35"/>
      <c r="P22" s="2"/>
      <c r="Q22" s="36"/>
      <c r="R22" s="2"/>
      <c r="S22" s="25"/>
      <c r="T22" s="3">
        <f t="shared" si="4"/>
        <v>414.94785631517902</v>
      </c>
      <c r="U22" s="81">
        <f t="shared" si="4"/>
        <v>3.9130434782608602E-2</v>
      </c>
      <c r="V22" s="78">
        <f>O11*Q11*Q11/S11*N11</f>
        <v>4.0040900820393861E-2</v>
      </c>
    </row>
    <row r="23" spans="2:22">
      <c r="B23" s="2"/>
      <c r="C23" s="1"/>
      <c r="D23" s="2"/>
      <c r="E23" s="1"/>
      <c r="F23" s="2"/>
      <c r="G23" s="1"/>
      <c r="H23" s="2"/>
      <c r="I23" s="1"/>
      <c r="J23" s="56">
        <v>429.316338354577</v>
      </c>
      <c r="K23" s="56">
        <v>5.0869565217391097E-2</v>
      </c>
      <c r="N23" s="2"/>
      <c r="O23" s="35"/>
      <c r="P23" s="2"/>
      <c r="Q23" s="36"/>
      <c r="R23" s="2"/>
      <c r="S23" s="25"/>
      <c r="T23" s="3">
        <f t="shared" si="4"/>
        <v>429.316338354577</v>
      </c>
      <c r="U23" s="81">
        <f t="shared" si="4"/>
        <v>5.0869565217391097E-2</v>
      </c>
    </row>
    <row r="24" spans="2:22">
      <c r="B24" s="2"/>
      <c r="C24" s="1"/>
      <c r="D24" s="2"/>
      <c r="E24" s="1"/>
      <c r="F24" s="2"/>
      <c r="G24" s="1"/>
      <c r="H24" s="2"/>
      <c r="I24" s="1"/>
      <c r="J24" s="56">
        <v>444.84356894553798</v>
      </c>
      <c r="K24" s="56">
        <v>7.0434782608695706E-2</v>
      </c>
      <c r="N24" s="2"/>
      <c r="O24" s="35"/>
      <c r="P24" s="2"/>
      <c r="Q24" s="36"/>
      <c r="R24" s="2"/>
      <c r="S24" s="25"/>
      <c r="T24" s="3">
        <f t="shared" si="4"/>
        <v>444.84356894553798</v>
      </c>
      <c r="U24" s="81">
        <f t="shared" si="4"/>
        <v>7.0434782608695706E-2</v>
      </c>
    </row>
    <row r="25" spans="2:22">
      <c r="B25" s="2"/>
      <c r="C25" s="1"/>
      <c r="D25" s="2"/>
      <c r="E25" s="1"/>
      <c r="F25" s="2"/>
      <c r="G25" s="1"/>
      <c r="H25" s="2"/>
      <c r="I25" s="1"/>
      <c r="J25" s="56">
        <v>460.13904982618698</v>
      </c>
      <c r="K25" s="56">
        <v>0.109565217391304</v>
      </c>
      <c r="N25" s="2"/>
      <c r="O25" s="35"/>
      <c r="P25" s="2"/>
      <c r="Q25" s="36"/>
      <c r="R25" s="2"/>
      <c r="S25" s="25"/>
      <c r="T25" s="3">
        <f t="shared" si="4"/>
        <v>460.13904982618698</v>
      </c>
      <c r="U25" s="81">
        <f t="shared" si="4"/>
        <v>0.109565217391304</v>
      </c>
    </row>
    <row r="26" spans="2:22">
      <c r="B26" s="2"/>
      <c r="C26" s="1"/>
      <c r="D26" s="2"/>
      <c r="E26" s="1"/>
      <c r="F26" s="2"/>
      <c r="G26" s="1"/>
      <c r="H26" s="2"/>
      <c r="I26" s="1"/>
      <c r="J26" s="56">
        <v>465.00579374275702</v>
      </c>
      <c r="K26" s="56">
        <v>0.12782608695652101</v>
      </c>
      <c r="N26" s="2"/>
      <c r="O26" s="35"/>
      <c r="P26" s="2"/>
      <c r="Q26" s="36"/>
      <c r="R26" s="2"/>
      <c r="S26" s="25"/>
      <c r="T26" s="3">
        <f t="shared" si="4"/>
        <v>465.00579374275702</v>
      </c>
      <c r="U26" s="81">
        <f t="shared" si="4"/>
        <v>0.12782608695652101</v>
      </c>
      <c r="V26" s="78">
        <f>O12*Q12*Q12/S12*N12</f>
        <v>0.12902739668356833</v>
      </c>
    </row>
    <row r="27" spans="2:22">
      <c r="B27" s="2"/>
      <c r="C27" s="1"/>
      <c r="D27" s="2"/>
      <c r="E27" s="1"/>
      <c r="F27" s="2"/>
      <c r="G27" s="1"/>
      <c r="H27" s="2"/>
      <c r="I27" s="1"/>
      <c r="J27" s="56">
        <v>480.06952491309301</v>
      </c>
      <c r="K27" s="56">
        <v>0.15391304347825999</v>
      </c>
      <c r="N27" s="2"/>
      <c r="O27" s="35"/>
      <c r="P27" s="2"/>
      <c r="Q27" s="36"/>
      <c r="R27" s="2"/>
      <c r="S27" s="25"/>
      <c r="T27" s="3">
        <f t="shared" si="4"/>
        <v>480.06952491309301</v>
      </c>
      <c r="U27" s="81">
        <f t="shared" si="4"/>
        <v>0.15391304347825999</v>
      </c>
    </row>
    <row r="28" spans="2:22">
      <c r="B28" s="2"/>
      <c r="C28" s="1"/>
      <c r="D28" s="2"/>
      <c r="E28" s="1"/>
      <c r="F28" s="2"/>
      <c r="G28" s="1"/>
      <c r="H28" s="2"/>
      <c r="I28" s="1"/>
      <c r="J28" s="56">
        <v>495.13325608342899</v>
      </c>
      <c r="K28" s="56">
        <v>0.191739130434782</v>
      </c>
      <c r="N28" s="2"/>
      <c r="O28" s="35"/>
      <c r="P28" s="2"/>
      <c r="Q28" s="36"/>
      <c r="R28" s="2"/>
      <c r="S28" s="25"/>
      <c r="T28" s="3">
        <f t="shared" ref="T28:U30" si="5">J28</f>
        <v>495.13325608342899</v>
      </c>
      <c r="U28" s="81">
        <f t="shared" si="5"/>
        <v>0.191739130434782</v>
      </c>
    </row>
    <row r="29" spans="2:22">
      <c r="B29" s="2"/>
      <c r="C29" s="1"/>
      <c r="D29" s="2"/>
      <c r="E29" s="1"/>
      <c r="F29" s="2"/>
      <c r="G29" s="1"/>
      <c r="H29" s="2"/>
      <c r="I29" s="1"/>
      <c r="J29" s="56">
        <v>510.42873696407798</v>
      </c>
      <c r="K29" s="56">
        <v>0.259565217391304</v>
      </c>
      <c r="N29" s="2"/>
      <c r="O29" s="35"/>
      <c r="P29" s="2"/>
      <c r="Q29" s="36"/>
      <c r="R29" s="2"/>
      <c r="S29" s="25"/>
      <c r="T29" s="3">
        <f t="shared" si="5"/>
        <v>510.42873696407798</v>
      </c>
      <c r="U29" s="81">
        <f t="shared" si="5"/>
        <v>0.259565217391304</v>
      </c>
    </row>
    <row r="30" spans="2:22">
      <c r="B30" s="2"/>
      <c r="C30" s="1"/>
      <c r="D30" s="2"/>
      <c r="E30" s="1"/>
      <c r="F30" s="2"/>
      <c r="G30" s="1"/>
      <c r="H30" s="2"/>
      <c r="I30" s="1"/>
      <c r="J30" s="56">
        <v>520.16222479721898</v>
      </c>
      <c r="K30" s="56">
        <v>0.29086956521739099</v>
      </c>
      <c r="N30" s="2"/>
      <c r="O30" s="35"/>
      <c r="P30" s="2"/>
      <c r="Q30" s="36"/>
      <c r="R30" s="2"/>
      <c r="S30" s="25"/>
      <c r="T30" s="3">
        <f t="shared" si="5"/>
        <v>520.16222479721898</v>
      </c>
      <c r="U30" s="81">
        <f t="shared" si="5"/>
        <v>0.29086956521739099</v>
      </c>
      <c r="V30" s="78">
        <f>O13*Q13*Q13/S13*N13</f>
        <v>0.272907967625582</v>
      </c>
    </row>
    <row r="31" spans="2:22">
      <c r="B31" s="2"/>
      <c r="C31" s="1"/>
      <c r="D31" s="2"/>
      <c r="E31" s="1"/>
      <c r="F31" s="2"/>
      <c r="G31" s="1"/>
      <c r="H31" s="2"/>
      <c r="I31" s="1"/>
      <c r="J31" s="56">
        <v>530.12746234067197</v>
      </c>
      <c r="K31" s="56">
        <v>0.328695652173913</v>
      </c>
      <c r="N31" s="2"/>
      <c r="O31" s="35"/>
      <c r="P31" s="2"/>
      <c r="Q31" s="36"/>
      <c r="R31" s="2"/>
      <c r="S31" s="25"/>
      <c r="T31" s="2">
        <f t="shared" ref="T31:T49" si="6">J31</f>
        <v>530.12746234067197</v>
      </c>
      <c r="U31" s="81">
        <f t="shared" ref="U31:U49" si="7">K31</f>
        <v>0.328695652173913</v>
      </c>
    </row>
    <row r="32" spans="2:22">
      <c r="B32" s="2"/>
      <c r="C32" s="1"/>
      <c r="D32" s="2"/>
      <c r="E32" s="1"/>
      <c r="F32" s="2"/>
      <c r="G32" s="1"/>
      <c r="H32" s="2"/>
      <c r="I32" s="1"/>
      <c r="J32" s="56">
        <v>540.32444959443797</v>
      </c>
      <c r="K32" s="56">
        <v>0.36913043478260799</v>
      </c>
      <c r="N32" s="2"/>
      <c r="O32" s="35"/>
      <c r="P32" s="2"/>
      <c r="Q32" s="36"/>
      <c r="R32" s="2"/>
      <c r="S32" s="25"/>
      <c r="T32" s="2">
        <f t="shared" si="6"/>
        <v>540.32444959443797</v>
      </c>
      <c r="U32" s="81">
        <f t="shared" si="7"/>
        <v>0.36913043478260799</v>
      </c>
    </row>
    <row r="33" spans="2:22">
      <c r="B33" s="2"/>
      <c r="C33" s="1"/>
      <c r="D33" s="2"/>
      <c r="E33" s="1"/>
      <c r="F33" s="2"/>
      <c r="G33" s="1"/>
      <c r="H33" s="2"/>
      <c r="I33" s="1"/>
      <c r="J33" s="56">
        <v>550.28968713789095</v>
      </c>
      <c r="K33" s="56">
        <v>0.42391304347825998</v>
      </c>
      <c r="N33" s="2"/>
      <c r="O33" s="35"/>
      <c r="P33" s="2"/>
      <c r="Q33" s="36"/>
      <c r="R33" s="2"/>
      <c r="S33" s="25"/>
      <c r="T33" s="2">
        <f t="shared" si="6"/>
        <v>550.28968713789095</v>
      </c>
      <c r="U33" s="81">
        <f t="shared" si="7"/>
        <v>0.42391304347825998</v>
      </c>
    </row>
    <row r="34" spans="2:22">
      <c r="B34" s="2"/>
      <c r="C34" s="1"/>
      <c r="D34" s="2"/>
      <c r="E34" s="1"/>
      <c r="F34" s="2"/>
      <c r="G34" s="1"/>
      <c r="H34" s="2"/>
      <c r="I34" s="1"/>
      <c r="J34" s="56">
        <v>560.48667439165695</v>
      </c>
      <c r="K34" s="56">
        <v>0.49173913043478201</v>
      </c>
      <c r="N34" s="2"/>
      <c r="O34" s="35"/>
      <c r="P34" s="2"/>
      <c r="Q34" s="36"/>
      <c r="R34" s="2"/>
      <c r="S34" s="25"/>
      <c r="T34" s="2">
        <f t="shared" si="6"/>
        <v>560.48667439165695</v>
      </c>
      <c r="U34" s="81">
        <f t="shared" si="7"/>
        <v>0.49173913043478201</v>
      </c>
      <c r="V34" s="78">
        <f>O14*Q14*Q14/S14*N14</f>
        <v>0.49004368928681025</v>
      </c>
    </row>
    <row r="35" spans="2:22">
      <c r="B35" s="2"/>
      <c r="C35" s="1"/>
      <c r="D35" s="2"/>
      <c r="E35" s="1"/>
      <c r="F35" s="2"/>
      <c r="G35" s="1"/>
      <c r="H35" s="2"/>
      <c r="I35" s="1"/>
      <c r="J35" s="56">
        <v>575.31865585167998</v>
      </c>
      <c r="K35" s="56">
        <v>0.56608695652173902</v>
      </c>
      <c r="N35" s="2"/>
      <c r="O35" s="35"/>
      <c r="P35" s="2"/>
      <c r="Q35" s="36"/>
      <c r="R35" s="2"/>
      <c r="S35" s="25"/>
      <c r="T35" s="2">
        <f t="shared" si="6"/>
        <v>575.31865585167998</v>
      </c>
      <c r="U35" s="81">
        <f t="shared" si="7"/>
        <v>0.56608695652173902</v>
      </c>
    </row>
    <row r="36" spans="2:22">
      <c r="B36" s="2"/>
      <c r="C36" s="1"/>
      <c r="D36" s="2"/>
      <c r="E36" s="1"/>
      <c r="F36" s="2"/>
      <c r="G36" s="1"/>
      <c r="H36" s="2"/>
      <c r="I36" s="1"/>
      <c r="J36" s="56">
        <v>585.74739281575899</v>
      </c>
      <c r="K36" s="56">
        <v>0.63130434782608702</v>
      </c>
      <c r="N36" s="2"/>
      <c r="O36" s="35"/>
      <c r="P36" s="2"/>
      <c r="Q36" s="36"/>
      <c r="R36" s="2"/>
      <c r="S36" s="25"/>
      <c r="T36" s="2">
        <f t="shared" si="6"/>
        <v>585.74739281575899</v>
      </c>
      <c r="U36" s="81">
        <f t="shared" si="7"/>
        <v>0.63130434782608702</v>
      </c>
    </row>
    <row r="37" spans="2:22">
      <c r="B37" s="2"/>
      <c r="C37" s="1"/>
      <c r="D37" s="2"/>
      <c r="E37" s="1"/>
      <c r="F37" s="2"/>
      <c r="G37" s="1"/>
      <c r="H37" s="2"/>
      <c r="I37" s="1"/>
      <c r="J37" s="56">
        <v>595.48088064889896</v>
      </c>
      <c r="K37" s="56">
        <v>0.70695652173913004</v>
      </c>
      <c r="N37" s="2"/>
      <c r="O37" s="35"/>
      <c r="P37" s="2"/>
      <c r="Q37" s="36"/>
      <c r="R37" s="2"/>
      <c r="S37" s="25"/>
      <c r="T37" s="2">
        <f t="shared" si="6"/>
        <v>595.48088064889896</v>
      </c>
      <c r="U37" s="81">
        <f t="shared" si="7"/>
        <v>0.70695652173913004</v>
      </c>
    </row>
    <row r="38" spans="2:22">
      <c r="B38" s="2"/>
      <c r="C38" s="1"/>
      <c r="D38" s="2"/>
      <c r="E38" s="1"/>
      <c r="F38" s="2"/>
      <c r="G38" s="1"/>
      <c r="H38" s="2"/>
      <c r="I38" s="1"/>
      <c r="J38" s="56">
        <v>605.44611819235195</v>
      </c>
      <c r="K38" s="56">
        <v>0.79956521739130404</v>
      </c>
      <c r="N38" s="2"/>
      <c r="O38" s="35"/>
      <c r="P38" s="2"/>
      <c r="Q38" s="36"/>
      <c r="R38" s="2"/>
      <c r="S38" s="25"/>
      <c r="T38" s="2">
        <f t="shared" si="6"/>
        <v>605.44611819235195</v>
      </c>
      <c r="U38" s="81">
        <f t="shared" si="7"/>
        <v>0.79956521739130404</v>
      </c>
    </row>
    <row r="39" spans="2:22">
      <c r="B39" s="2"/>
      <c r="C39" s="1"/>
      <c r="D39" s="2"/>
      <c r="E39" s="1"/>
      <c r="F39" s="2"/>
      <c r="G39" s="1"/>
      <c r="H39" s="2"/>
      <c r="I39" s="1"/>
      <c r="J39" s="56">
        <v>615.41135573580505</v>
      </c>
      <c r="K39" s="56">
        <v>0.86478260869565204</v>
      </c>
      <c r="N39" s="2"/>
      <c r="O39" s="35"/>
      <c r="P39" s="2"/>
      <c r="Q39" s="36"/>
      <c r="R39" s="2"/>
      <c r="S39" s="25"/>
      <c r="T39" s="2">
        <f t="shared" si="6"/>
        <v>615.41135573580505</v>
      </c>
      <c r="U39" s="81">
        <f t="shared" si="7"/>
        <v>0.86478260869565204</v>
      </c>
      <c r="V39" s="78">
        <f>O15*Q15*Q15/S15*N15</f>
        <v>0.83748442283867741</v>
      </c>
    </row>
    <row r="40" spans="2:22">
      <c r="B40" s="2"/>
      <c r="C40" s="1"/>
      <c r="D40" s="2"/>
      <c r="E40" s="1"/>
      <c r="F40" s="2"/>
      <c r="G40" s="1"/>
      <c r="H40" s="2"/>
      <c r="I40" s="1"/>
      <c r="J40" s="56">
        <v>625.37659327925803</v>
      </c>
      <c r="K40" s="56">
        <v>0.91956521739130404</v>
      </c>
      <c r="N40" s="2"/>
      <c r="O40" s="35"/>
      <c r="P40" s="2"/>
      <c r="Q40" s="36"/>
      <c r="R40" s="2"/>
      <c r="S40" s="25"/>
      <c r="T40" s="2">
        <f t="shared" si="6"/>
        <v>625.37659327925803</v>
      </c>
      <c r="U40" s="81">
        <f t="shared" si="7"/>
        <v>0.91956521739130404</v>
      </c>
    </row>
    <row r="41" spans="2:22">
      <c r="B41" s="2"/>
      <c r="C41" s="1"/>
      <c r="D41" s="2"/>
      <c r="E41" s="1"/>
      <c r="F41" s="2"/>
      <c r="G41" s="1"/>
      <c r="H41" s="2"/>
      <c r="I41" s="1"/>
      <c r="J41" s="56">
        <v>635.34183082271102</v>
      </c>
      <c r="K41" s="56">
        <v>0.98217391304347801</v>
      </c>
      <c r="N41" s="2"/>
      <c r="O41" s="35"/>
      <c r="P41" s="2"/>
      <c r="Q41" s="36"/>
      <c r="R41" s="2"/>
      <c r="S41" s="25"/>
      <c r="T41" s="2">
        <f t="shared" si="6"/>
        <v>635.34183082271102</v>
      </c>
      <c r="U41" s="81">
        <f t="shared" si="7"/>
        <v>0.98217391304347801</v>
      </c>
    </row>
    <row r="42" spans="2:22">
      <c r="B42" s="2"/>
      <c r="C42" s="1"/>
      <c r="D42" s="2"/>
      <c r="E42" s="1"/>
      <c r="F42" s="2"/>
      <c r="G42" s="1"/>
      <c r="H42" s="2"/>
      <c r="I42" s="1"/>
      <c r="J42" s="56">
        <v>645.307068366164</v>
      </c>
      <c r="K42" s="56">
        <v>1.0578260869565199</v>
      </c>
      <c r="N42" s="2"/>
      <c r="O42" s="35"/>
      <c r="P42" s="2"/>
      <c r="Q42" s="36"/>
      <c r="R42" s="2"/>
      <c r="S42" s="25"/>
      <c r="T42" s="2">
        <f t="shared" si="6"/>
        <v>645.307068366164</v>
      </c>
      <c r="U42" s="81">
        <f t="shared" si="7"/>
        <v>1.0578260869565199</v>
      </c>
    </row>
    <row r="43" spans="2:22">
      <c r="B43" s="2"/>
      <c r="C43" s="1"/>
      <c r="D43" s="2"/>
      <c r="E43" s="1"/>
      <c r="F43" s="2"/>
      <c r="G43" s="1"/>
      <c r="H43" s="2"/>
      <c r="I43" s="1"/>
      <c r="J43" s="56">
        <v>655.27230590961699</v>
      </c>
      <c r="K43" s="56">
        <v>1.13869565217391</v>
      </c>
      <c r="N43" s="2"/>
      <c r="O43" s="35"/>
      <c r="P43" s="2"/>
      <c r="Q43" s="36"/>
      <c r="R43" s="2"/>
      <c r="S43" s="25"/>
      <c r="T43" s="2">
        <f t="shared" si="6"/>
        <v>655.27230590961699</v>
      </c>
      <c r="U43" s="81">
        <f t="shared" si="7"/>
        <v>1.13869565217391</v>
      </c>
    </row>
    <row r="44" spans="2:22">
      <c r="B44" s="2"/>
      <c r="C44" s="1"/>
      <c r="D44" s="2"/>
      <c r="E44" s="1"/>
      <c r="F44" s="2"/>
      <c r="G44" s="1"/>
      <c r="H44" s="2"/>
      <c r="I44" s="1"/>
      <c r="J44" s="56">
        <v>665.23754345306997</v>
      </c>
      <c r="K44" s="56">
        <v>1.1973913043478199</v>
      </c>
      <c r="N44" s="2"/>
      <c r="O44" s="35"/>
      <c r="P44" s="2"/>
      <c r="Q44" s="36"/>
      <c r="R44" s="2"/>
      <c r="S44" s="25"/>
      <c r="T44" s="2">
        <f t="shared" si="6"/>
        <v>665.23754345306997</v>
      </c>
      <c r="U44" s="81">
        <f t="shared" si="7"/>
        <v>1.1973913043478199</v>
      </c>
      <c r="V44" s="78">
        <f>O16*Q16*Q16/S16*N16</f>
        <v>1.1387834457706367</v>
      </c>
    </row>
    <row r="45" spans="2:22">
      <c r="B45" s="2"/>
      <c r="C45" s="1"/>
      <c r="D45" s="2"/>
      <c r="E45" s="1"/>
      <c r="F45" s="2"/>
      <c r="G45" s="1"/>
      <c r="H45" s="2"/>
      <c r="I45" s="1"/>
      <c r="J45" s="56">
        <v>675.20278099652296</v>
      </c>
      <c r="K45" s="56">
        <v>1.26</v>
      </c>
      <c r="N45" s="2"/>
      <c r="O45" s="35"/>
      <c r="P45" s="2"/>
      <c r="Q45" s="36"/>
      <c r="R45" s="2"/>
      <c r="S45" s="25"/>
      <c r="T45" s="2">
        <f t="shared" si="6"/>
        <v>675.20278099652296</v>
      </c>
      <c r="U45" s="81">
        <f t="shared" si="7"/>
        <v>1.26</v>
      </c>
    </row>
    <row r="46" spans="2:22">
      <c r="B46" s="2"/>
      <c r="C46" s="1"/>
      <c r="D46" s="2"/>
      <c r="E46" s="1"/>
      <c r="F46" s="2"/>
      <c r="G46" s="1"/>
      <c r="H46" s="2"/>
      <c r="I46" s="1"/>
      <c r="J46" s="56">
        <v>685.39976825028896</v>
      </c>
      <c r="K46" s="56">
        <v>1.32652173913043</v>
      </c>
      <c r="N46" s="2"/>
      <c r="O46" s="35"/>
      <c r="P46" s="2"/>
      <c r="Q46" s="36"/>
      <c r="R46" s="2"/>
      <c r="S46" s="25"/>
      <c r="T46" s="2">
        <f t="shared" si="6"/>
        <v>685.39976825028896</v>
      </c>
      <c r="U46" s="81">
        <f t="shared" si="7"/>
        <v>1.32652173913043</v>
      </c>
    </row>
    <row r="47" spans="2:22">
      <c r="B47" s="2"/>
      <c r="C47" s="1"/>
      <c r="D47" s="2"/>
      <c r="E47" s="1"/>
      <c r="F47" s="2"/>
      <c r="G47" s="1"/>
      <c r="H47" s="2"/>
      <c r="I47" s="1"/>
      <c r="J47" s="56">
        <v>695.36500579374194</v>
      </c>
      <c r="K47" s="56">
        <v>1.3995652173913</v>
      </c>
      <c r="N47" s="2"/>
      <c r="O47" s="35"/>
      <c r="P47" s="2"/>
      <c r="Q47" s="36"/>
      <c r="R47" s="2"/>
      <c r="S47" s="25"/>
      <c r="T47" s="2">
        <f t="shared" si="6"/>
        <v>695.36500579374194</v>
      </c>
      <c r="U47" s="81">
        <f t="shared" si="7"/>
        <v>1.3995652173913</v>
      </c>
    </row>
    <row r="48" spans="2:22">
      <c r="B48" s="2"/>
      <c r="C48" s="1"/>
      <c r="D48" s="2"/>
      <c r="E48" s="1"/>
      <c r="F48" s="2"/>
      <c r="G48" s="1"/>
      <c r="H48" s="2"/>
      <c r="I48" s="1"/>
      <c r="J48" s="56">
        <v>700.69524913093801</v>
      </c>
      <c r="K48" s="56">
        <v>1.43869565217391</v>
      </c>
      <c r="N48" s="2"/>
      <c r="O48" s="35"/>
      <c r="P48" s="2"/>
      <c r="Q48" s="36"/>
      <c r="R48" s="2"/>
      <c r="S48" s="25"/>
      <c r="T48" s="2">
        <f t="shared" si="6"/>
        <v>700.69524913093801</v>
      </c>
      <c r="U48" s="81">
        <f t="shared" si="7"/>
        <v>1.43869565217391</v>
      </c>
      <c r="V48" s="78">
        <f>O17*Q17*Q17/S17*N17</f>
        <v>1.4633064316046569</v>
      </c>
    </row>
    <row r="49" spans="2:21">
      <c r="B49" s="2"/>
      <c r="C49" s="1"/>
      <c r="D49" s="2"/>
      <c r="E49" s="1"/>
      <c r="F49" s="2"/>
      <c r="G49" s="1"/>
      <c r="H49" s="2"/>
      <c r="I49" s="1"/>
      <c r="J49" s="56">
        <v>705.79374275782095</v>
      </c>
      <c r="K49" s="56">
        <v>1.48173913043478</v>
      </c>
      <c r="N49" s="2"/>
      <c r="O49" s="35"/>
      <c r="P49" s="2"/>
      <c r="Q49" s="36"/>
      <c r="R49" s="2"/>
      <c r="S49" s="25"/>
      <c r="T49" s="2">
        <f t="shared" si="6"/>
        <v>705.79374275782095</v>
      </c>
      <c r="U49" s="81">
        <f t="shared" si="7"/>
        <v>1.48173913043478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1" tint="0.499984740745262"/>
  </sheetPr>
  <dimension ref="A1:V30"/>
  <sheetViews>
    <sheetView zoomScale="85" zoomScaleNormal="85" workbookViewId="0">
      <selection activeCell="K28" sqref="K28"/>
    </sheetView>
  </sheetViews>
  <sheetFormatPr defaultRowHeight="16.899999999999999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>
      <c r="A1" s="13"/>
      <c r="B1" s="39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5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25" thickBot="1">
      <c r="B8" s="9" t="s">
        <v>4</v>
      </c>
      <c r="C8" s="10" t="s">
        <v>16</v>
      </c>
      <c r="D8" s="11" t="s">
        <v>4</v>
      </c>
      <c r="E8" s="10" t="s">
        <v>40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>
      <c r="B9" s="3"/>
      <c r="C9" s="4"/>
      <c r="D9" s="3"/>
      <c r="E9" s="4"/>
      <c r="F9" s="3"/>
      <c r="G9" s="4"/>
      <c r="H9" s="3"/>
      <c r="I9" s="4"/>
      <c r="J9" s="3"/>
      <c r="K9" s="4"/>
      <c r="N9" s="3"/>
      <c r="O9" s="21"/>
      <c r="P9" s="3"/>
      <c r="Q9" s="17"/>
      <c r="R9" s="3"/>
      <c r="S9" s="24"/>
      <c r="T9" s="3"/>
      <c r="U9" s="24"/>
      <c r="V9" s="22" t="e">
        <f>((O9*(Q9)^2)/S9)*T9</f>
        <v>#DIV/0!</v>
      </c>
    </row>
    <row r="10" spans="1:22">
      <c r="B10" s="3"/>
      <c r="C10" s="4"/>
      <c r="D10" s="3"/>
      <c r="E10" s="4"/>
      <c r="F10" s="3"/>
      <c r="G10" s="4"/>
      <c r="H10" s="3"/>
      <c r="I10" s="4"/>
      <c r="J10" s="3"/>
      <c r="K10" s="4"/>
      <c r="N10" s="3"/>
      <c r="O10" s="21"/>
      <c r="P10" s="3"/>
      <c r="Q10" s="17"/>
      <c r="R10" s="3"/>
      <c r="S10" s="24"/>
      <c r="T10" s="3"/>
      <c r="U10" s="24"/>
    </row>
    <row r="11" spans="1:22">
      <c r="B11" s="2"/>
      <c r="C11" s="1"/>
      <c r="D11" s="2"/>
      <c r="E11" s="1"/>
      <c r="F11" s="2"/>
      <c r="G11" s="1"/>
      <c r="H11" s="2"/>
      <c r="I11" s="1"/>
      <c r="J11" s="2"/>
      <c r="K11" s="1"/>
      <c r="N11" s="3"/>
      <c r="O11" s="21"/>
      <c r="P11" s="3"/>
      <c r="Q11" s="17"/>
      <c r="R11" s="3"/>
      <c r="S11" s="24"/>
      <c r="T11" s="3"/>
      <c r="U11" s="24"/>
    </row>
    <row r="12" spans="1:22">
      <c r="B12" s="2"/>
      <c r="C12" s="1"/>
      <c r="D12" s="2"/>
      <c r="E12" s="1"/>
      <c r="F12" s="2"/>
      <c r="G12" s="1"/>
      <c r="H12" s="2"/>
      <c r="I12" s="1"/>
      <c r="J12" s="2"/>
      <c r="K12" s="1"/>
      <c r="N12" s="3"/>
      <c r="O12" s="21"/>
      <c r="P12" s="3"/>
      <c r="Q12" s="17"/>
      <c r="R12" s="3"/>
      <c r="S12" s="24"/>
      <c r="T12" s="3"/>
      <c r="U12" s="24"/>
    </row>
    <row r="13" spans="1:22">
      <c r="B13" s="2"/>
      <c r="C13" s="1"/>
      <c r="D13" s="2"/>
      <c r="E13" s="1"/>
      <c r="F13" s="2"/>
      <c r="G13" s="1"/>
      <c r="H13" s="2"/>
      <c r="I13" s="1"/>
      <c r="J13" s="2"/>
      <c r="K13" s="1"/>
      <c r="N13" s="3"/>
      <c r="O13" s="21"/>
      <c r="P13" s="3"/>
      <c r="Q13" s="17"/>
      <c r="R13" s="3"/>
      <c r="S13" s="24"/>
      <c r="T13" s="3"/>
      <c r="U13" s="24"/>
    </row>
    <row r="14" spans="1:22">
      <c r="B14" s="2"/>
      <c r="C14" s="1"/>
      <c r="D14" s="2"/>
      <c r="E14" s="1"/>
      <c r="F14" s="2"/>
      <c r="G14" s="1"/>
      <c r="H14" s="2"/>
      <c r="I14" s="1"/>
      <c r="J14" s="2"/>
      <c r="K14" s="1"/>
      <c r="N14" s="3"/>
      <c r="O14" s="21"/>
      <c r="P14" s="3"/>
      <c r="Q14" s="17"/>
      <c r="R14" s="3"/>
      <c r="S14" s="24"/>
      <c r="T14" s="3"/>
      <c r="U14" s="24"/>
    </row>
    <row r="15" spans="1:22">
      <c r="B15" s="2"/>
      <c r="C15" s="1"/>
      <c r="D15" s="2"/>
      <c r="E15" s="1"/>
      <c r="F15" s="2"/>
      <c r="G15" s="1"/>
      <c r="H15" s="2"/>
      <c r="I15" s="1"/>
      <c r="J15" s="2"/>
      <c r="K15" s="1"/>
      <c r="N15" s="3"/>
      <c r="O15" s="21"/>
      <c r="P15" s="3"/>
      <c r="Q15" s="17"/>
      <c r="R15" s="3"/>
      <c r="S15" s="24"/>
      <c r="T15" s="3"/>
      <c r="U15" s="24"/>
    </row>
    <row r="16" spans="1:22">
      <c r="B16" s="2"/>
      <c r="C16" s="1"/>
      <c r="D16" s="2"/>
      <c r="E16" s="1"/>
      <c r="F16" s="2"/>
      <c r="G16" s="1"/>
      <c r="H16" s="2"/>
      <c r="I16" s="1"/>
      <c r="J16" s="2"/>
      <c r="K16" s="1"/>
      <c r="N16" s="3"/>
      <c r="O16" s="21"/>
      <c r="P16" s="3"/>
      <c r="Q16" s="17"/>
      <c r="R16" s="3"/>
      <c r="S16" s="24"/>
      <c r="T16" s="3"/>
      <c r="U16" s="24"/>
    </row>
    <row r="17" spans="2:21" customFormat="1">
      <c r="B17" s="2"/>
      <c r="C17" s="1"/>
      <c r="D17" s="2"/>
      <c r="E17" s="1"/>
      <c r="F17" s="2"/>
      <c r="G17" s="1"/>
      <c r="H17" s="2"/>
      <c r="I17" s="1"/>
      <c r="J17" s="2"/>
      <c r="K17" s="1"/>
      <c r="N17" s="3"/>
      <c r="O17" s="21"/>
      <c r="P17" s="3"/>
      <c r="Q17" s="17"/>
      <c r="R17" s="3"/>
      <c r="S17" s="24"/>
      <c r="T17" s="3"/>
      <c r="U17" s="24"/>
    </row>
    <row r="18" spans="2:21" customFormat="1">
      <c r="B18" s="2"/>
      <c r="C18" s="1"/>
      <c r="D18" s="2"/>
      <c r="E18" s="1"/>
      <c r="F18" s="2"/>
      <c r="G18" s="1"/>
      <c r="H18" s="2"/>
      <c r="I18" s="1"/>
      <c r="J18" s="2"/>
      <c r="K18" s="1"/>
      <c r="N18" s="3"/>
      <c r="O18" s="21"/>
      <c r="P18" s="3"/>
      <c r="Q18" s="17"/>
      <c r="R18" s="3"/>
      <c r="S18" s="24"/>
      <c r="T18" s="3"/>
      <c r="U18" s="24"/>
    </row>
    <row r="19" spans="2:21" customFormat="1">
      <c r="B19" s="2"/>
      <c r="C19" s="1"/>
      <c r="D19" s="2"/>
      <c r="E19" s="1"/>
      <c r="F19" s="2"/>
      <c r="G19" s="1"/>
      <c r="H19" s="2"/>
      <c r="I19" s="1"/>
      <c r="J19" s="2"/>
      <c r="K19" s="1"/>
      <c r="N19" s="3"/>
      <c r="O19" s="21"/>
      <c r="P19" s="3"/>
      <c r="Q19" s="17"/>
      <c r="R19" s="3"/>
      <c r="S19" s="24"/>
      <c r="T19" s="3"/>
      <c r="U19" s="24"/>
    </row>
    <row r="20" spans="2:21" customFormat="1">
      <c r="B20" s="2"/>
      <c r="C20" s="1"/>
      <c r="D20" s="2"/>
      <c r="E20" s="1"/>
      <c r="F20" s="2"/>
      <c r="G20" s="1"/>
      <c r="H20" s="2"/>
      <c r="I20" s="1"/>
      <c r="J20" s="2"/>
      <c r="K20" s="1"/>
      <c r="N20" s="3"/>
      <c r="O20" s="21"/>
      <c r="P20" s="3"/>
      <c r="Q20" s="17"/>
      <c r="R20" s="3"/>
      <c r="S20" s="24"/>
      <c r="T20" s="3"/>
      <c r="U20" s="24"/>
    </row>
    <row r="21" spans="2:21" customFormat="1">
      <c r="B21" s="2"/>
      <c r="C21" s="1"/>
      <c r="D21" s="2"/>
      <c r="E21" s="1"/>
      <c r="F21" s="2"/>
      <c r="G21" s="1"/>
      <c r="H21" s="2"/>
      <c r="I21" s="1"/>
      <c r="J21" s="2"/>
      <c r="K21" s="1"/>
      <c r="N21" s="3"/>
      <c r="O21" s="21"/>
      <c r="P21" s="3"/>
      <c r="Q21" s="17"/>
      <c r="R21" s="3"/>
      <c r="S21" s="24"/>
      <c r="T21" s="3"/>
      <c r="U21" s="24"/>
    </row>
    <row r="22" spans="2:21" customFormat="1">
      <c r="B22" s="2"/>
      <c r="C22" s="1"/>
      <c r="D22" s="2"/>
      <c r="E22" s="1"/>
      <c r="F22" s="2"/>
      <c r="G22" s="1"/>
      <c r="H22" s="2"/>
      <c r="I22" s="1"/>
      <c r="J22" s="2"/>
      <c r="K22" s="1"/>
      <c r="N22" s="3"/>
      <c r="O22" s="21"/>
      <c r="P22" s="3"/>
      <c r="Q22" s="17"/>
      <c r="R22" s="3"/>
      <c r="S22" s="24"/>
      <c r="T22" s="3"/>
      <c r="U22" s="24"/>
    </row>
    <row r="23" spans="2:21" customFormat="1">
      <c r="B23" s="2"/>
      <c r="C23" s="1"/>
      <c r="D23" s="2"/>
      <c r="E23" s="1"/>
      <c r="F23" s="2"/>
      <c r="G23" s="1"/>
      <c r="H23" s="2"/>
      <c r="I23" s="1"/>
      <c r="J23" s="2"/>
      <c r="K23" s="1"/>
      <c r="N23" s="3"/>
      <c r="O23" s="21"/>
      <c r="P23" s="3"/>
      <c r="Q23" s="17"/>
      <c r="R23" s="3"/>
      <c r="S23" s="24"/>
      <c r="T23" s="3"/>
      <c r="U23" s="24"/>
    </row>
    <row r="24" spans="2:21" customFormat="1">
      <c r="B24" s="2"/>
      <c r="C24" s="1"/>
      <c r="D24" s="2"/>
      <c r="E24" s="1"/>
      <c r="F24" s="2"/>
      <c r="G24" s="1"/>
      <c r="H24" s="2"/>
      <c r="I24" s="1"/>
      <c r="J24" s="2"/>
      <c r="K24" s="1"/>
      <c r="N24" s="3"/>
      <c r="O24" s="21"/>
      <c r="P24" s="3"/>
      <c r="Q24" s="17"/>
      <c r="R24" s="3"/>
      <c r="S24" s="24"/>
      <c r="T24" s="3"/>
      <c r="U24" s="24"/>
    </row>
    <row r="25" spans="2:21" customFormat="1">
      <c r="B25" s="2"/>
      <c r="C25" s="1"/>
      <c r="D25" s="2"/>
      <c r="E25" s="1"/>
      <c r="F25" s="2"/>
      <c r="G25" s="1"/>
      <c r="H25" s="2"/>
      <c r="I25" s="1"/>
      <c r="J25" s="2"/>
      <c r="K25" s="1"/>
      <c r="N25" s="3"/>
      <c r="O25" s="21"/>
      <c r="P25" s="3"/>
      <c r="Q25" s="17"/>
      <c r="R25" s="3"/>
      <c r="S25" s="24"/>
      <c r="T25" s="3"/>
      <c r="U25" s="24"/>
    </row>
    <row r="26" spans="2:21" customFormat="1">
      <c r="B26" s="2"/>
      <c r="C26" s="1"/>
      <c r="D26" s="2"/>
      <c r="E26" s="1"/>
      <c r="F26" s="2"/>
      <c r="G26" s="1"/>
      <c r="H26" s="2"/>
      <c r="I26" s="1"/>
      <c r="J26" s="2"/>
      <c r="K26" s="1"/>
      <c r="N26" s="3"/>
      <c r="O26" s="21"/>
      <c r="P26" s="3"/>
      <c r="Q26" s="17"/>
      <c r="R26" s="3"/>
      <c r="S26" s="24"/>
      <c r="T26" s="3"/>
      <c r="U26" s="24"/>
    </row>
    <row r="27" spans="2:21" customFormat="1">
      <c r="B27" s="2"/>
      <c r="C27" s="1"/>
      <c r="D27" s="2"/>
      <c r="E27" s="1"/>
      <c r="F27" s="2"/>
      <c r="G27" s="1"/>
      <c r="H27" s="2"/>
      <c r="I27" s="1"/>
      <c r="J27" s="2"/>
      <c r="K27" s="1"/>
      <c r="N27" s="3"/>
      <c r="O27" s="21"/>
      <c r="P27" s="3"/>
      <c r="Q27" s="17"/>
      <c r="R27" s="3"/>
      <c r="S27" s="24"/>
      <c r="T27" s="3"/>
      <c r="U27" s="24"/>
    </row>
    <row r="28" spans="2:21" customFormat="1">
      <c r="B28" s="2"/>
      <c r="C28" s="1"/>
      <c r="D28" s="2"/>
      <c r="E28" s="1"/>
      <c r="F28" s="2"/>
      <c r="G28" s="1"/>
      <c r="H28" s="2"/>
      <c r="I28" s="1"/>
      <c r="J28" s="2"/>
      <c r="K28" s="1"/>
      <c r="N28" s="3"/>
      <c r="O28" s="21"/>
      <c r="P28" s="3"/>
      <c r="Q28" s="17"/>
      <c r="R28" s="2"/>
      <c r="S28" s="25"/>
      <c r="T28" s="3"/>
      <c r="U28" s="24"/>
    </row>
    <row r="29" spans="2:21" customFormat="1">
      <c r="B29" s="2"/>
      <c r="C29" s="1"/>
      <c r="D29" s="2"/>
      <c r="E29" s="1"/>
      <c r="F29" s="2"/>
      <c r="G29" s="1"/>
      <c r="H29" s="2"/>
      <c r="I29" s="1"/>
      <c r="J29" s="2"/>
      <c r="K29" s="1"/>
      <c r="N29" s="3"/>
      <c r="O29" s="21"/>
      <c r="P29" s="3"/>
      <c r="Q29" s="17"/>
      <c r="R29" s="2"/>
      <c r="S29" s="25"/>
      <c r="T29" s="3"/>
      <c r="U29" s="24"/>
    </row>
    <row r="30" spans="2:21" customFormat="1">
      <c r="B30" s="2"/>
      <c r="C30" s="1"/>
      <c r="D30" s="2"/>
      <c r="E30" s="1"/>
      <c r="F30" s="2"/>
      <c r="G30" s="1"/>
      <c r="H30" s="2"/>
      <c r="I30" s="1"/>
      <c r="J30" s="2"/>
      <c r="K30" s="1"/>
      <c r="N30" s="3"/>
      <c r="O30" s="21"/>
      <c r="P30" s="3"/>
      <c r="Q30" s="17"/>
      <c r="R30" s="2"/>
      <c r="S30" s="25"/>
      <c r="T30" s="3"/>
      <c r="U30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1" tint="0.499984740745262"/>
  </sheetPr>
  <dimension ref="A1:V30"/>
  <sheetViews>
    <sheetView zoomScale="85" zoomScaleNormal="85" workbookViewId="0">
      <selection activeCell="K28" sqref="K28"/>
    </sheetView>
  </sheetViews>
  <sheetFormatPr defaultRowHeight="16.899999999999999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>
      <c r="A1" s="13"/>
      <c r="B1" s="39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5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25" thickBot="1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>
      <c r="B9" s="3"/>
      <c r="C9" s="4"/>
      <c r="D9" s="3"/>
      <c r="E9" s="4"/>
      <c r="F9" s="3"/>
      <c r="G9" s="4"/>
      <c r="H9" s="3"/>
      <c r="I9" s="4"/>
      <c r="J9" s="3"/>
      <c r="K9" s="4"/>
      <c r="N9" s="3"/>
      <c r="O9" s="21"/>
      <c r="P9" s="3"/>
      <c r="Q9" s="17"/>
      <c r="R9" s="3"/>
      <c r="S9" s="24"/>
      <c r="T9" s="3"/>
      <c r="U9" s="24"/>
      <c r="V9" s="22" t="e">
        <f>((O9*(Q9)^2)/S9)*T9</f>
        <v>#DIV/0!</v>
      </c>
    </row>
    <row r="10" spans="1:22">
      <c r="B10" s="3"/>
      <c r="C10" s="4"/>
      <c r="D10" s="3"/>
      <c r="E10" s="4"/>
      <c r="F10" s="3"/>
      <c r="G10" s="4"/>
      <c r="H10" s="3"/>
      <c r="I10" s="4"/>
      <c r="J10" s="3"/>
      <c r="K10" s="4"/>
      <c r="N10" s="3"/>
      <c r="O10" s="21"/>
      <c r="P10" s="3"/>
      <c r="Q10" s="17"/>
      <c r="R10" s="3"/>
      <c r="S10" s="24"/>
      <c r="T10" s="3"/>
      <c r="U10" s="24"/>
    </row>
    <row r="11" spans="1:22">
      <c r="B11" s="2"/>
      <c r="C11" s="1"/>
      <c r="D11" s="2"/>
      <c r="E11" s="1"/>
      <c r="F11" s="2"/>
      <c r="G11" s="1"/>
      <c r="H11" s="2"/>
      <c r="I11" s="1"/>
      <c r="J11" s="2"/>
      <c r="K11" s="1"/>
      <c r="N11" s="3"/>
      <c r="O11" s="21"/>
      <c r="P11" s="3"/>
      <c r="Q11" s="17"/>
      <c r="R11" s="3"/>
      <c r="S11" s="24"/>
      <c r="T11" s="3"/>
      <c r="U11" s="24"/>
    </row>
    <row r="12" spans="1:22">
      <c r="B12" s="2"/>
      <c r="C12" s="1"/>
      <c r="D12" s="2"/>
      <c r="E12" s="1"/>
      <c r="F12" s="2"/>
      <c r="G12" s="1"/>
      <c r="H12" s="2"/>
      <c r="I12" s="1"/>
      <c r="J12" s="2"/>
      <c r="K12" s="1"/>
      <c r="N12" s="3"/>
      <c r="O12" s="21"/>
      <c r="P12" s="3"/>
      <c r="Q12" s="17"/>
      <c r="R12" s="3"/>
      <c r="S12" s="24"/>
      <c r="T12" s="3"/>
      <c r="U12" s="24"/>
    </row>
    <row r="13" spans="1:22">
      <c r="B13" s="2"/>
      <c r="C13" s="1"/>
      <c r="D13" s="2"/>
      <c r="E13" s="1"/>
      <c r="F13" s="2"/>
      <c r="G13" s="1"/>
      <c r="H13" s="2"/>
      <c r="I13" s="1"/>
      <c r="J13" s="2"/>
      <c r="K13" s="1"/>
      <c r="N13" s="3"/>
      <c r="O13" s="21"/>
      <c r="P13" s="3"/>
      <c r="Q13" s="17"/>
      <c r="R13" s="3"/>
      <c r="S13" s="24"/>
      <c r="T13" s="3"/>
      <c r="U13" s="24"/>
    </row>
    <row r="14" spans="1:22">
      <c r="B14" s="2"/>
      <c r="C14" s="1"/>
      <c r="D14" s="2"/>
      <c r="E14" s="1"/>
      <c r="F14" s="2"/>
      <c r="G14" s="1"/>
      <c r="H14" s="2"/>
      <c r="I14" s="1"/>
      <c r="J14" s="2"/>
      <c r="K14" s="1"/>
      <c r="N14" s="3"/>
      <c r="O14" s="21"/>
      <c r="P14" s="3"/>
      <c r="Q14" s="17"/>
      <c r="R14" s="3"/>
      <c r="S14" s="24"/>
      <c r="T14" s="3"/>
      <c r="U14" s="24"/>
    </row>
    <row r="15" spans="1:22">
      <c r="B15" s="2"/>
      <c r="C15" s="1"/>
      <c r="D15" s="2"/>
      <c r="E15" s="1"/>
      <c r="F15" s="2"/>
      <c r="G15" s="1"/>
      <c r="H15" s="2"/>
      <c r="I15" s="1"/>
      <c r="J15" s="2"/>
      <c r="K15" s="1"/>
      <c r="N15" s="3"/>
      <c r="O15" s="21"/>
      <c r="P15" s="3"/>
      <c r="Q15" s="17"/>
      <c r="R15" s="3"/>
      <c r="S15" s="24"/>
      <c r="T15" s="3"/>
      <c r="U15" s="24"/>
    </row>
    <row r="16" spans="1:22">
      <c r="B16" s="2"/>
      <c r="C16" s="1"/>
      <c r="D16" s="2"/>
      <c r="E16" s="1"/>
      <c r="F16" s="2"/>
      <c r="G16" s="1"/>
      <c r="H16" s="2"/>
      <c r="I16" s="1"/>
      <c r="J16" s="2"/>
      <c r="K16" s="1"/>
      <c r="N16" s="3"/>
      <c r="O16" s="21"/>
      <c r="P16" s="3"/>
      <c r="Q16" s="17"/>
      <c r="R16" s="3"/>
      <c r="S16" s="24"/>
      <c r="T16" s="3"/>
      <c r="U16" s="24"/>
    </row>
    <row r="17" spans="2:21" customFormat="1">
      <c r="B17" s="2"/>
      <c r="C17" s="1"/>
      <c r="D17" s="2"/>
      <c r="E17" s="1"/>
      <c r="F17" s="2"/>
      <c r="G17" s="1"/>
      <c r="H17" s="2"/>
      <c r="I17" s="1"/>
      <c r="J17" s="2"/>
      <c r="K17" s="1"/>
      <c r="N17" s="3"/>
      <c r="O17" s="21"/>
      <c r="P17" s="3"/>
      <c r="Q17" s="17"/>
      <c r="R17" s="3"/>
      <c r="S17" s="24"/>
      <c r="T17" s="3"/>
      <c r="U17" s="24"/>
    </row>
    <row r="18" spans="2:21" customFormat="1">
      <c r="B18" s="2"/>
      <c r="C18" s="1"/>
      <c r="D18" s="2"/>
      <c r="E18" s="1"/>
      <c r="F18" s="2"/>
      <c r="G18" s="1"/>
      <c r="H18" s="2"/>
      <c r="I18" s="1"/>
      <c r="J18" s="2"/>
      <c r="K18" s="1"/>
      <c r="N18" s="3"/>
      <c r="O18" s="21"/>
      <c r="P18" s="3"/>
      <c r="Q18" s="17"/>
      <c r="R18" s="3"/>
      <c r="S18" s="24"/>
      <c r="T18" s="3"/>
      <c r="U18" s="24"/>
    </row>
    <row r="19" spans="2:21" customFormat="1">
      <c r="B19" s="2"/>
      <c r="C19" s="1"/>
      <c r="D19" s="2"/>
      <c r="E19" s="1"/>
      <c r="F19" s="2"/>
      <c r="G19" s="1"/>
      <c r="H19" s="2"/>
      <c r="I19" s="1"/>
      <c r="J19" s="2"/>
      <c r="K19" s="1"/>
      <c r="N19" s="3"/>
      <c r="O19" s="21"/>
      <c r="P19" s="3"/>
      <c r="Q19" s="17"/>
      <c r="R19" s="3"/>
      <c r="S19" s="24"/>
      <c r="T19" s="3"/>
      <c r="U19" s="24"/>
    </row>
    <row r="20" spans="2:21" customFormat="1">
      <c r="B20" s="2"/>
      <c r="C20" s="1"/>
      <c r="D20" s="2"/>
      <c r="E20" s="1"/>
      <c r="F20" s="2"/>
      <c r="G20" s="1"/>
      <c r="H20" s="2"/>
      <c r="I20" s="1"/>
      <c r="J20" s="2"/>
      <c r="K20" s="1"/>
      <c r="N20" s="3"/>
      <c r="O20" s="21"/>
      <c r="P20" s="3"/>
      <c r="Q20" s="17"/>
      <c r="R20" s="3"/>
      <c r="S20" s="24"/>
      <c r="T20" s="3"/>
      <c r="U20" s="24"/>
    </row>
    <row r="21" spans="2:21" customFormat="1">
      <c r="B21" s="2"/>
      <c r="C21" s="1"/>
      <c r="D21" s="2"/>
      <c r="E21" s="1"/>
      <c r="F21" s="2"/>
      <c r="G21" s="1"/>
      <c r="H21" s="2"/>
      <c r="I21" s="1"/>
      <c r="J21" s="2"/>
      <c r="K21" s="1"/>
      <c r="N21" s="3"/>
      <c r="O21" s="21"/>
      <c r="P21" s="3"/>
      <c r="Q21" s="17"/>
      <c r="R21" s="3"/>
      <c r="S21" s="24"/>
      <c r="T21" s="3"/>
      <c r="U21" s="24"/>
    </row>
    <row r="22" spans="2:21" customFormat="1">
      <c r="B22" s="2"/>
      <c r="C22" s="1"/>
      <c r="D22" s="2"/>
      <c r="E22" s="1"/>
      <c r="F22" s="2"/>
      <c r="G22" s="1"/>
      <c r="H22" s="2"/>
      <c r="I22" s="1"/>
      <c r="J22" s="2"/>
      <c r="K22" s="1"/>
      <c r="N22" s="3"/>
      <c r="O22" s="21"/>
      <c r="P22" s="3"/>
      <c r="Q22" s="17"/>
      <c r="R22" s="3"/>
      <c r="S22" s="24"/>
      <c r="T22" s="3"/>
      <c r="U22" s="24"/>
    </row>
    <row r="23" spans="2:21" customFormat="1">
      <c r="B23" s="2"/>
      <c r="C23" s="1"/>
      <c r="D23" s="2"/>
      <c r="E23" s="1"/>
      <c r="F23" s="2"/>
      <c r="G23" s="1"/>
      <c r="H23" s="2"/>
      <c r="I23" s="1"/>
      <c r="J23" s="2"/>
      <c r="K23" s="1"/>
      <c r="N23" s="3"/>
      <c r="O23" s="21"/>
      <c r="P23" s="3"/>
      <c r="Q23" s="17"/>
      <c r="R23" s="3"/>
      <c r="S23" s="24"/>
      <c r="T23" s="3"/>
      <c r="U23" s="24"/>
    </row>
    <row r="24" spans="2:21" customFormat="1">
      <c r="B24" s="2"/>
      <c r="C24" s="1"/>
      <c r="D24" s="2"/>
      <c r="E24" s="1"/>
      <c r="F24" s="2"/>
      <c r="G24" s="1"/>
      <c r="H24" s="2"/>
      <c r="I24" s="1"/>
      <c r="J24" s="2"/>
      <c r="K24" s="1"/>
      <c r="N24" s="3"/>
      <c r="O24" s="21"/>
      <c r="P24" s="3"/>
      <c r="Q24" s="17"/>
      <c r="R24" s="3"/>
      <c r="S24" s="24"/>
      <c r="T24" s="3"/>
      <c r="U24" s="24"/>
    </row>
    <row r="25" spans="2:21" customFormat="1">
      <c r="B25" s="2"/>
      <c r="C25" s="1"/>
      <c r="D25" s="2"/>
      <c r="E25" s="1"/>
      <c r="F25" s="2"/>
      <c r="G25" s="1"/>
      <c r="H25" s="2"/>
      <c r="I25" s="1"/>
      <c r="J25" s="2"/>
      <c r="K25" s="1"/>
      <c r="N25" s="3"/>
      <c r="O25" s="21"/>
      <c r="P25" s="3"/>
      <c r="Q25" s="17"/>
      <c r="R25" s="3"/>
      <c r="S25" s="24"/>
      <c r="T25" s="3"/>
      <c r="U25" s="24"/>
    </row>
    <row r="26" spans="2:21" customFormat="1">
      <c r="B26" s="2"/>
      <c r="C26" s="1"/>
      <c r="D26" s="2"/>
      <c r="E26" s="1"/>
      <c r="F26" s="2"/>
      <c r="G26" s="1"/>
      <c r="H26" s="2"/>
      <c r="I26" s="1"/>
      <c r="J26" s="2"/>
      <c r="K26" s="1"/>
      <c r="N26" s="3"/>
      <c r="O26" s="21"/>
      <c r="P26" s="3"/>
      <c r="Q26" s="17"/>
      <c r="R26" s="3"/>
      <c r="S26" s="24"/>
      <c r="T26" s="3"/>
      <c r="U26" s="24"/>
    </row>
    <row r="27" spans="2:21" customFormat="1">
      <c r="B27" s="2"/>
      <c r="C27" s="1"/>
      <c r="D27" s="2"/>
      <c r="E27" s="1"/>
      <c r="F27" s="2"/>
      <c r="G27" s="1"/>
      <c r="H27" s="2"/>
      <c r="I27" s="1"/>
      <c r="J27" s="2"/>
      <c r="K27" s="1"/>
      <c r="N27" s="3"/>
      <c r="O27" s="21"/>
      <c r="P27" s="3"/>
      <c r="Q27" s="17"/>
      <c r="R27" s="3"/>
      <c r="S27" s="24"/>
      <c r="T27" s="3"/>
      <c r="U27" s="24"/>
    </row>
    <row r="28" spans="2:21" customFormat="1">
      <c r="B28" s="2"/>
      <c r="C28" s="1"/>
      <c r="D28" s="2"/>
      <c r="E28" s="1"/>
      <c r="F28" s="2"/>
      <c r="G28" s="1"/>
      <c r="H28" s="2"/>
      <c r="I28" s="1"/>
      <c r="J28" s="2"/>
      <c r="K28" s="1"/>
      <c r="N28" s="3"/>
      <c r="O28" s="21"/>
      <c r="P28" s="3"/>
      <c r="Q28" s="17"/>
      <c r="R28" s="2"/>
      <c r="S28" s="25"/>
      <c r="T28" s="3"/>
      <c r="U28" s="24"/>
    </row>
    <row r="29" spans="2:21" customFormat="1">
      <c r="B29" s="2"/>
      <c r="C29" s="1"/>
      <c r="D29" s="2"/>
      <c r="E29" s="1"/>
      <c r="F29" s="2"/>
      <c r="G29" s="1"/>
      <c r="H29" s="2"/>
      <c r="I29" s="1"/>
      <c r="J29" s="2"/>
      <c r="K29" s="1"/>
      <c r="N29" s="3"/>
      <c r="O29" s="21"/>
      <c r="P29" s="3"/>
      <c r="Q29" s="17"/>
      <c r="R29" s="2"/>
      <c r="S29" s="25"/>
      <c r="T29" s="3"/>
      <c r="U29" s="24"/>
    </row>
    <row r="30" spans="2:21" customFormat="1">
      <c r="B30" s="2"/>
      <c r="C30" s="1"/>
      <c r="D30" s="2"/>
      <c r="E30" s="1"/>
      <c r="F30" s="2"/>
      <c r="G30" s="1"/>
      <c r="H30" s="2"/>
      <c r="I30" s="1"/>
      <c r="J30" s="2"/>
      <c r="K30" s="1"/>
      <c r="N30" s="3"/>
      <c r="O30" s="21"/>
      <c r="P30" s="3"/>
      <c r="Q30" s="17"/>
      <c r="R30" s="2"/>
      <c r="S30" s="25"/>
      <c r="T30" s="3"/>
      <c r="U30" s="24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V18"/>
  <sheetViews>
    <sheetView zoomScale="85" zoomScaleNormal="85" workbookViewId="0">
      <selection activeCell="K28" sqref="K28"/>
    </sheetView>
  </sheetViews>
  <sheetFormatPr defaultRowHeight="16.899999999999999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  <c r="N4" s="46"/>
    </row>
    <row r="5" spans="1:22">
      <c r="A5" s="13"/>
      <c r="B5" t="s">
        <v>15</v>
      </c>
      <c r="M5" s="13"/>
      <c r="N5" s="85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25" thickBot="1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>
      <c r="B9" s="3"/>
      <c r="C9" s="4"/>
      <c r="D9" s="55">
        <v>320.69799999999998</v>
      </c>
      <c r="E9" s="55">
        <v>0.497811</v>
      </c>
      <c r="F9" s="55">
        <v>321.36200000000002</v>
      </c>
      <c r="G9" s="55">
        <v>73.592699999999994</v>
      </c>
      <c r="H9" s="55">
        <v>319.892</v>
      </c>
      <c r="I9" s="55">
        <v>2.7870400000000002</v>
      </c>
      <c r="J9" s="55">
        <v>322.31099999999998</v>
      </c>
      <c r="K9" s="55">
        <v>0.12940699999999999</v>
      </c>
      <c r="N9" s="3">
        <f>D9</f>
        <v>320.69799999999998</v>
      </c>
      <c r="O9" s="21">
        <f>1/(E9*10^(-3)*0.01)</f>
        <v>200879.45023312059</v>
      </c>
      <c r="P9" s="3">
        <f>F9</f>
        <v>321.36200000000002</v>
      </c>
      <c r="Q9" s="17">
        <f>G9*0.000001</f>
        <v>7.3592699999999991E-5</v>
      </c>
      <c r="R9" s="3">
        <f>H9</f>
        <v>319.892</v>
      </c>
      <c r="S9" s="24">
        <f>I9</f>
        <v>2.7870400000000002</v>
      </c>
      <c r="T9" s="3">
        <f>J9</f>
        <v>322.31099999999998</v>
      </c>
      <c r="U9" s="24">
        <f>K9</f>
        <v>0.12940699999999999</v>
      </c>
      <c r="V9" s="22">
        <f>((O9*(Q9)^2)/S9)*T9</f>
        <v>0.12581630034219318</v>
      </c>
    </row>
    <row r="10" spans="1:22">
      <c r="B10" s="3"/>
      <c r="C10" s="4"/>
      <c r="D10" s="3">
        <v>367.61900000000003</v>
      </c>
      <c r="E10" s="4">
        <v>0.58198000000000005</v>
      </c>
      <c r="F10" s="3">
        <v>370.05500000000001</v>
      </c>
      <c r="G10" s="4">
        <v>95.305199999999999</v>
      </c>
      <c r="H10" s="3">
        <v>371.42899999999997</v>
      </c>
      <c r="I10" s="4">
        <v>2.3518500000000002</v>
      </c>
      <c r="J10" s="3">
        <v>371.80200000000002</v>
      </c>
      <c r="K10" s="4">
        <v>0.25824900000000001</v>
      </c>
      <c r="N10" s="3">
        <f t="shared" ref="N10:N18" si="0">D10</f>
        <v>367.61900000000003</v>
      </c>
      <c r="O10" s="21">
        <f t="shared" ref="O10:O18" si="1">1/(E10*10^(-3)*0.01)</f>
        <v>171827.21055706381</v>
      </c>
      <c r="P10" s="3">
        <f t="shared" ref="P10:P18" si="2">F10</f>
        <v>370.05500000000001</v>
      </c>
      <c r="Q10" s="17">
        <f t="shared" ref="Q10:Q18" si="3">G10*0.000001</f>
        <v>9.5305199999999997E-5</v>
      </c>
      <c r="R10" s="3">
        <f t="shared" ref="R10:U18" si="4">H10</f>
        <v>371.42899999999997</v>
      </c>
      <c r="S10" s="24">
        <f t="shared" si="4"/>
        <v>2.3518500000000002</v>
      </c>
      <c r="T10" s="3">
        <f t="shared" si="4"/>
        <v>371.80200000000002</v>
      </c>
      <c r="U10" s="24">
        <f t="shared" si="4"/>
        <v>0.25824900000000001</v>
      </c>
      <c r="V10" s="22">
        <f t="shared" ref="V10:V18" si="5">((O10*(Q10)^2)/S10)*T10</f>
        <v>0.2467329983358274</v>
      </c>
    </row>
    <row r="11" spans="1:22">
      <c r="B11" s="2"/>
      <c r="C11" s="1"/>
      <c r="D11" s="2">
        <v>417.23500000000001</v>
      </c>
      <c r="E11" s="1">
        <v>0.77672200000000002</v>
      </c>
      <c r="F11" s="2">
        <v>417.827</v>
      </c>
      <c r="G11" s="1">
        <v>125.83</v>
      </c>
      <c r="H11" s="2">
        <v>422.96600000000001</v>
      </c>
      <c r="I11" s="1">
        <v>1.93519</v>
      </c>
      <c r="J11" s="2">
        <v>422.154</v>
      </c>
      <c r="K11" s="1">
        <v>0.45980100000000002</v>
      </c>
      <c r="N11" s="3">
        <f t="shared" si="0"/>
        <v>417.23500000000001</v>
      </c>
      <c r="O11" s="21">
        <f t="shared" si="1"/>
        <v>128746.19233136179</v>
      </c>
      <c r="P11" s="3">
        <f t="shared" si="2"/>
        <v>417.827</v>
      </c>
      <c r="Q11" s="17">
        <f t="shared" si="3"/>
        <v>1.2582999999999998E-4</v>
      </c>
      <c r="R11" s="3">
        <f t="shared" si="4"/>
        <v>422.96600000000001</v>
      </c>
      <c r="S11" s="24">
        <f t="shared" si="4"/>
        <v>1.93519</v>
      </c>
      <c r="T11" s="3">
        <f t="shared" si="4"/>
        <v>422.154</v>
      </c>
      <c r="U11" s="24">
        <f t="shared" si="4"/>
        <v>0.45980100000000002</v>
      </c>
      <c r="V11" s="22">
        <f t="shared" si="5"/>
        <v>0.4446825468493259</v>
      </c>
    </row>
    <row r="12" spans="1:22">
      <c r="B12" s="2"/>
      <c r="C12" s="1"/>
      <c r="D12" s="2">
        <v>465.036</v>
      </c>
      <c r="E12" s="1">
        <v>1.0542899999999999</v>
      </c>
      <c r="F12" s="2">
        <v>466.50299999999999</v>
      </c>
      <c r="G12" s="1">
        <v>155.55500000000001</v>
      </c>
      <c r="H12" s="2">
        <v>472.69400000000002</v>
      </c>
      <c r="I12" s="1">
        <v>1.5833299999999999</v>
      </c>
      <c r="J12" s="2">
        <v>471.71300000000002</v>
      </c>
      <c r="K12" s="1">
        <v>0.71851200000000004</v>
      </c>
      <c r="N12" s="3">
        <f t="shared" si="0"/>
        <v>465.036</v>
      </c>
      <c r="O12" s="21">
        <f t="shared" si="1"/>
        <v>94850.56293809104</v>
      </c>
      <c r="P12" s="3">
        <f t="shared" si="2"/>
        <v>466.50299999999999</v>
      </c>
      <c r="Q12" s="17">
        <f t="shared" si="3"/>
        <v>1.5555500000000001E-4</v>
      </c>
      <c r="R12" s="3">
        <f t="shared" si="4"/>
        <v>472.69400000000002</v>
      </c>
      <c r="S12" s="24">
        <f t="shared" si="4"/>
        <v>1.5833299999999999</v>
      </c>
      <c r="T12" s="3">
        <f t="shared" si="4"/>
        <v>471.71300000000002</v>
      </c>
      <c r="U12" s="24">
        <f t="shared" si="4"/>
        <v>0.71851200000000004</v>
      </c>
      <c r="V12" s="22">
        <f t="shared" si="5"/>
        <v>0.68377665244465702</v>
      </c>
    </row>
    <row r="13" spans="1:22">
      <c r="B13" s="2"/>
      <c r="C13" s="1"/>
      <c r="D13" s="2">
        <v>512.83100000000002</v>
      </c>
      <c r="E13" s="1">
        <v>1.3871</v>
      </c>
      <c r="F13" s="2">
        <v>514.27499999999998</v>
      </c>
      <c r="G13" s="1">
        <v>186.08</v>
      </c>
      <c r="H13" s="2">
        <v>523.327</v>
      </c>
      <c r="I13" s="1">
        <v>1.3240700000000001</v>
      </c>
      <c r="J13" s="2">
        <v>522.11099999999999</v>
      </c>
      <c r="K13" s="1">
        <v>1.00837</v>
      </c>
      <c r="N13" s="3">
        <f t="shared" si="0"/>
        <v>512.83100000000002</v>
      </c>
      <c r="O13" s="21">
        <f t="shared" si="1"/>
        <v>72092.855598010225</v>
      </c>
      <c r="P13" s="3">
        <f t="shared" si="2"/>
        <v>514.27499999999998</v>
      </c>
      <c r="Q13" s="17">
        <f t="shared" si="3"/>
        <v>1.8608000000000001E-4</v>
      </c>
      <c r="R13" s="3">
        <f t="shared" si="4"/>
        <v>523.327</v>
      </c>
      <c r="S13" s="24">
        <f t="shared" si="4"/>
        <v>1.3240700000000001</v>
      </c>
      <c r="T13" s="3">
        <f t="shared" si="4"/>
        <v>522.11099999999999</v>
      </c>
      <c r="U13" s="24">
        <f t="shared" si="4"/>
        <v>1.00837</v>
      </c>
      <c r="V13" s="22">
        <f t="shared" si="5"/>
        <v>0.98433634387130065</v>
      </c>
    </row>
    <row r="14" spans="1:22">
      <c r="B14" s="2"/>
      <c r="C14" s="1"/>
      <c r="D14" s="2">
        <v>562.41300000000001</v>
      </c>
      <c r="E14" s="1">
        <v>1.8718999999999999</v>
      </c>
      <c r="F14" s="2">
        <v>562.04999999999995</v>
      </c>
      <c r="G14" s="1">
        <v>215.00299999999999</v>
      </c>
      <c r="H14" s="2">
        <v>573.05600000000004</v>
      </c>
      <c r="I14" s="1">
        <v>1.13889</v>
      </c>
      <c r="J14" s="2">
        <v>573.32799999999997</v>
      </c>
      <c r="K14" s="1">
        <v>1.28783</v>
      </c>
      <c r="N14" s="3">
        <f t="shared" si="0"/>
        <v>562.41300000000001</v>
      </c>
      <c r="O14" s="21">
        <f t="shared" si="1"/>
        <v>53421.657139804483</v>
      </c>
      <c r="P14" s="3">
        <f t="shared" si="2"/>
        <v>562.04999999999995</v>
      </c>
      <c r="Q14" s="17">
        <f t="shared" si="3"/>
        <v>2.1500299999999999E-4</v>
      </c>
      <c r="R14" s="3">
        <f t="shared" si="4"/>
        <v>573.05600000000004</v>
      </c>
      <c r="S14" s="24">
        <f t="shared" si="4"/>
        <v>1.13889</v>
      </c>
      <c r="T14" s="3">
        <f t="shared" si="4"/>
        <v>573.32799999999997</v>
      </c>
      <c r="U14" s="24">
        <f t="shared" si="4"/>
        <v>1.28783</v>
      </c>
      <c r="V14" s="22">
        <f t="shared" si="5"/>
        <v>1.2431621184527661</v>
      </c>
    </row>
    <row r="15" spans="1:22">
      <c r="B15" s="2"/>
      <c r="C15" s="1"/>
      <c r="D15" s="2">
        <v>611.995</v>
      </c>
      <c r="E15" s="1">
        <v>2.35669</v>
      </c>
      <c r="F15" s="2">
        <v>611.64</v>
      </c>
      <c r="G15" s="1">
        <v>239.12100000000001</v>
      </c>
      <c r="H15" s="2">
        <v>623.68899999999996</v>
      </c>
      <c r="I15" s="1">
        <v>0.99074099999999998</v>
      </c>
      <c r="J15" s="2">
        <v>623.72699999999998</v>
      </c>
      <c r="K15" s="1">
        <v>1.57769</v>
      </c>
      <c r="N15" s="3">
        <f t="shared" si="0"/>
        <v>611.995</v>
      </c>
      <c r="O15" s="21">
        <f t="shared" si="1"/>
        <v>42432.394587323746</v>
      </c>
      <c r="P15" s="3">
        <f t="shared" si="2"/>
        <v>611.64</v>
      </c>
      <c r="Q15" s="17">
        <f t="shared" si="3"/>
        <v>2.3912099999999999E-4</v>
      </c>
      <c r="R15" s="3">
        <f t="shared" si="4"/>
        <v>623.68899999999996</v>
      </c>
      <c r="S15" s="24">
        <f t="shared" si="4"/>
        <v>0.99074099999999998</v>
      </c>
      <c r="T15" s="3">
        <f t="shared" si="4"/>
        <v>623.72699999999998</v>
      </c>
      <c r="U15" s="24">
        <f t="shared" si="4"/>
        <v>1.57769</v>
      </c>
      <c r="V15" s="22">
        <f t="shared" si="5"/>
        <v>1.5274513473799347</v>
      </c>
    </row>
    <row r="16" spans="1:22">
      <c r="B16" s="2"/>
      <c r="C16" s="1"/>
      <c r="D16" s="2">
        <v>659.77</v>
      </c>
      <c r="E16" s="1">
        <v>2.8552499999999998</v>
      </c>
      <c r="F16" s="2">
        <v>661.24300000000005</v>
      </c>
      <c r="G16" s="1">
        <v>256.82799999999997</v>
      </c>
      <c r="H16" s="2">
        <v>672.51400000000001</v>
      </c>
      <c r="I16" s="1">
        <v>0.89814799999999995</v>
      </c>
      <c r="J16" s="2">
        <v>674.07100000000003</v>
      </c>
      <c r="K16" s="1">
        <v>1.76366</v>
      </c>
      <c r="N16" s="3">
        <f t="shared" si="0"/>
        <v>659.77</v>
      </c>
      <c r="O16" s="21">
        <f t="shared" si="1"/>
        <v>35023.202871902635</v>
      </c>
      <c r="P16" s="3">
        <f t="shared" si="2"/>
        <v>661.24300000000005</v>
      </c>
      <c r="Q16" s="17">
        <f t="shared" si="3"/>
        <v>2.5682799999999996E-4</v>
      </c>
      <c r="R16" s="3">
        <f t="shared" si="4"/>
        <v>672.51400000000001</v>
      </c>
      <c r="S16" s="24">
        <f t="shared" si="4"/>
        <v>0.89814799999999995</v>
      </c>
      <c r="T16" s="3">
        <f t="shared" si="4"/>
        <v>674.07100000000003</v>
      </c>
      <c r="U16" s="24">
        <f t="shared" si="4"/>
        <v>1.76366</v>
      </c>
      <c r="V16" s="22">
        <f t="shared" si="5"/>
        <v>1.7337973526635473</v>
      </c>
    </row>
    <row r="17" spans="2:22">
      <c r="B17" s="2"/>
      <c r="C17" s="1"/>
      <c r="D17" s="2">
        <v>709.35799999999995</v>
      </c>
      <c r="E17" s="1">
        <v>3.2848000000000002</v>
      </c>
      <c r="F17" s="2">
        <v>709.04899999999998</v>
      </c>
      <c r="G17" s="1">
        <v>270.52600000000001</v>
      </c>
      <c r="H17" s="2">
        <v>723.14599999999996</v>
      </c>
      <c r="I17" s="1">
        <v>0.84259300000000004</v>
      </c>
      <c r="J17" s="2">
        <v>725.23299999999995</v>
      </c>
      <c r="K17" s="1">
        <v>1.9392199999999999</v>
      </c>
      <c r="N17" s="3">
        <f t="shared" si="0"/>
        <v>709.35799999999995</v>
      </c>
      <c r="O17" s="21">
        <f t="shared" si="1"/>
        <v>30443.253774963468</v>
      </c>
      <c r="P17" s="3">
        <f t="shared" si="2"/>
        <v>709.04899999999998</v>
      </c>
      <c r="Q17" s="17">
        <f t="shared" si="3"/>
        <v>2.7052599999999999E-4</v>
      </c>
      <c r="R17" s="3">
        <f t="shared" si="4"/>
        <v>723.14599999999996</v>
      </c>
      <c r="S17" s="24">
        <f t="shared" si="4"/>
        <v>0.84259300000000004</v>
      </c>
      <c r="T17" s="3">
        <f t="shared" si="4"/>
        <v>725.23299999999995</v>
      </c>
      <c r="U17" s="24">
        <f t="shared" si="4"/>
        <v>1.9392199999999999</v>
      </c>
      <c r="V17" s="22">
        <f t="shared" si="5"/>
        <v>1.9176475976848906</v>
      </c>
    </row>
    <row r="18" spans="2:22">
      <c r="B18" s="2"/>
      <c r="C18" s="1"/>
      <c r="D18" s="56">
        <v>758.95799999999997</v>
      </c>
      <c r="E18" s="56">
        <v>3.6176599999999999</v>
      </c>
      <c r="F18" s="56">
        <v>758.673</v>
      </c>
      <c r="G18" s="56">
        <v>277.81700000000001</v>
      </c>
      <c r="H18" s="56">
        <v>773.779</v>
      </c>
      <c r="I18" s="56">
        <v>0.83333299999999999</v>
      </c>
      <c r="J18" s="56">
        <v>773.87</v>
      </c>
      <c r="K18" s="56">
        <v>2.0109400000000002</v>
      </c>
      <c r="N18" s="3">
        <f t="shared" si="0"/>
        <v>758.95799999999997</v>
      </c>
      <c r="O18" s="21">
        <f t="shared" si="1"/>
        <v>27642.177540177905</v>
      </c>
      <c r="P18" s="3">
        <f t="shared" si="2"/>
        <v>758.673</v>
      </c>
      <c r="Q18" s="17">
        <f t="shared" si="3"/>
        <v>2.7781699999999997E-4</v>
      </c>
      <c r="R18" s="3">
        <f t="shared" si="4"/>
        <v>773.779</v>
      </c>
      <c r="S18" s="24">
        <f t="shared" si="4"/>
        <v>0.83333299999999999</v>
      </c>
      <c r="T18" s="3">
        <f t="shared" si="4"/>
        <v>773.87</v>
      </c>
      <c r="U18" s="24">
        <f t="shared" si="4"/>
        <v>2.0109400000000002</v>
      </c>
      <c r="V18" s="22">
        <f t="shared" si="5"/>
        <v>1.9812501726421194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1" tint="0.499984740745262"/>
  </sheetPr>
  <dimension ref="A1:V25"/>
  <sheetViews>
    <sheetView zoomScale="85" zoomScaleNormal="85" workbookViewId="0">
      <selection activeCell="K28" sqref="K28"/>
    </sheetView>
  </sheetViews>
  <sheetFormatPr defaultRowHeight="16.899999999999999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1">
      <c r="A1" s="13"/>
      <c r="M1" s="13"/>
    </row>
    <row r="2" spans="1:21">
      <c r="A2" s="13"/>
      <c r="M2" s="13"/>
    </row>
    <row r="3" spans="1:21">
      <c r="A3" s="13"/>
      <c r="M3" s="13"/>
    </row>
    <row r="4" spans="1:21">
      <c r="A4" s="13"/>
      <c r="M4" s="13"/>
    </row>
    <row r="5" spans="1:21">
      <c r="A5" s="13"/>
      <c r="B5" t="s">
        <v>15</v>
      </c>
      <c r="M5" s="13"/>
      <c r="N5" s="85" t="s">
        <v>19</v>
      </c>
    </row>
    <row r="6" spans="1:21" ht="17.25" thickBot="1">
      <c r="A6" s="13"/>
      <c r="M6" s="13"/>
    </row>
    <row r="7" spans="1:21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1" ht="17.25" thickBot="1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1">
      <c r="B9" s="3"/>
      <c r="C9" s="4"/>
      <c r="D9" s="3"/>
      <c r="E9" s="4"/>
      <c r="F9" s="3"/>
      <c r="G9" s="4"/>
      <c r="H9" s="3"/>
      <c r="I9" s="4"/>
      <c r="J9" s="3">
        <v>299.452</v>
      </c>
      <c r="K9" s="4">
        <v>0.19700100000000001</v>
      </c>
      <c r="N9" s="3"/>
      <c r="O9" s="21"/>
      <c r="P9" s="3"/>
      <c r="Q9" s="17"/>
      <c r="R9" s="3"/>
      <c r="S9" s="24"/>
      <c r="T9" s="3"/>
      <c r="U9" s="24"/>
    </row>
    <row r="10" spans="1:21">
      <c r="B10" s="3"/>
      <c r="C10" s="4"/>
      <c r="D10" s="3"/>
      <c r="E10" s="4"/>
      <c r="F10" s="3"/>
      <c r="G10" s="4"/>
      <c r="H10" s="3"/>
      <c r="I10" s="4"/>
      <c r="J10" s="3">
        <v>325.13499999999999</v>
      </c>
      <c r="K10" s="4">
        <v>0.227988</v>
      </c>
      <c r="N10" s="3"/>
      <c r="O10" s="21"/>
      <c r="P10" s="3"/>
      <c r="Q10" s="17"/>
      <c r="R10" s="3"/>
      <c r="S10" s="24"/>
      <c r="T10" s="3"/>
      <c r="U10" s="24"/>
    </row>
    <row r="11" spans="1:21">
      <c r="B11" s="2"/>
      <c r="C11" s="1"/>
      <c r="D11" s="2"/>
      <c r="E11" s="1"/>
      <c r="F11" s="2"/>
      <c r="G11" s="1"/>
      <c r="H11" s="2"/>
      <c r="I11" s="1"/>
      <c r="J11" s="2">
        <v>349.21800000000002</v>
      </c>
      <c r="K11" s="1">
        <v>0.26213999999999998</v>
      </c>
      <c r="N11" s="3"/>
      <c r="O11" s="21"/>
      <c r="P11" s="3"/>
      <c r="Q11" s="17"/>
      <c r="R11" s="3"/>
      <c r="S11" s="24"/>
      <c r="T11" s="3"/>
      <c r="U11" s="24"/>
    </row>
    <row r="12" spans="1:21">
      <c r="B12" s="2"/>
      <c r="C12" s="1"/>
      <c r="D12" s="2"/>
      <c r="E12" s="1"/>
      <c r="F12" s="2"/>
      <c r="G12" s="1"/>
      <c r="H12" s="2"/>
      <c r="I12" s="1"/>
      <c r="J12" s="2">
        <v>376.52100000000002</v>
      </c>
      <c r="K12" s="1">
        <v>0.30879699999999999</v>
      </c>
      <c r="N12" s="3"/>
      <c r="O12" s="21"/>
      <c r="P12" s="3"/>
      <c r="Q12" s="17"/>
      <c r="R12" s="3"/>
      <c r="S12" s="24"/>
      <c r="T12" s="3"/>
      <c r="U12" s="24"/>
    </row>
    <row r="13" spans="1:21">
      <c r="B13" s="2"/>
      <c r="C13" s="1"/>
      <c r="D13" s="2"/>
      <c r="E13" s="1"/>
      <c r="F13" s="2"/>
      <c r="G13" s="1"/>
      <c r="H13" s="2"/>
      <c r="I13" s="1"/>
      <c r="J13" s="2">
        <v>399.815</v>
      </c>
      <c r="K13" s="1">
        <v>0.35551700000000003</v>
      </c>
      <c r="N13" s="3"/>
      <c r="O13" s="21"/>
      <c r="P13" s="3"/>
      <c r="Q13" s="17"/>
      <c r="R13" s="3"/>
      <c r="S13" s="24"/>
      <c r="T13" s="3"/>
      <c r="U13" s="24"/>
    </row>
    <row r="14" spans="1:21">
      <c r="B14" s="2"/>
      <c r="C14" s="1"/>
      <c r="D14" s="2"/>
      <c r="E14" s="1"/>
      <c r="F14" s="2"/>
      <c r="G14" s="1"/>
      <c r="H14" s="2"/>
      <c r="I14" s="1"/>
      <c r="J14" s="2">
        <v>424.71899999999999</v>
      </c>
      <c r="K14" s="1">
        <v>0.40849000000000002</v>
      </c>
      <c r="N14" s="3"/>
      <c r="O14" s="21"/>
      <c r="P14" s="3"/>
      <c r="Q14" s="17"/>
      <c r="R14" s="3"/>
      <c r="S14" s="24"/>
      <c r="T14" s="3"/>
      <c r="U14" s="24"/>
    </row>
    <row r="15" spans="1:21">
      <c r="B15" s="2"/>
      <c r="C15" s="1"/>
      <c r="D15" s="2"/>
      <c r="E15" s="1"/>
      <c r="F15" s="2"/>
      <c r="G15" s="1"/>
      <c r="H15" s="2"/>
      <c r="I15" s="1"/>
      <c r="J15" s="2">
        <v>449.60700000000003</v>
      </c>
      <c r="K15" s="1">
        <v>0.44576700000000002</v>
      </c>
      <c r="N15" s="3"/>
      <c r="O15" s="21"/>
      <c r="P15" s="3"/>
      <c r="Q15" s="17"/>
      <c r="R15" s="3"/>
      <c r="S15" s="24"/>
      <c r="T15" s="3"/>
      <c r="U15" s="24"/>
    </row>
    <row r="16" spans="1:21">
      <c r="B16" s="2"/>
      <c r="C16" s="1"/>
      <c r="D16" s="2"/>
      <c r="E16" s="1"/>
      <c r="F16" s="2"/>
      <c r="G16" s="1"/>
      <c r="H16" s="2"/>
      <c r="I16" s="1"/>
      <c r="J16" s="2">
        <v>473.71199999999999</v>
      </c>
      <c r="K16" s="1">
        <v>0.501892</v>
      </c>
      <c r="N16" s="3"/>
      <c r="O16" s="21"/>
      <c r="P16" s="3"/>
      <c r="Q16" s="17"/>
      <c r="R16" s="3"/>
      <c r="S16" s="24"/>
      <c r="T16" s="3"/>
      <c r="U16" s="24"/>
    </row>
    <row r="17" spans="2:22">
      <c r="B17" s="2"/>
      <c r="C17" s="1"/>
      <c r="D17" s="2"/>
      <c r="E17" s="1"/>
      <c r="F17" s="2"/>
      <c r="G17" s="1"/>
      <c r="H17" s="2"/>
      <c r="I17" s="1"/>
      <c r="J17" s="2">
        <v>501.83499999999998</v>
      </c>
      <c r="K17" s="1">
        <v>0.56737000000000004</v>
      </c>
      <c r="N17" s="3"/>
      <c r="O17" s="21"/>
      <c r="P17" s="3"/>
      <c r="Q17" s="17"/>
      <c r="R17" s="3"/>
      <c r="S17" s="24"/>
      <c r="T17" s="3"/>
      <c r="U17" s="24"/>
      <c r="V17"/>
    </row>
    <row r="18" spans="2:22">
      <c r="B18" s="2"/>
      <c r="C18" s="1"/>
      <c r="D18" s="2"/>
      <c r="E18" s="1"/>
      <c r="F18" s="2"/>
      <c r="G18" s="1"/>
      <c r="H18" s="2"/>
      <c r="I18" s="1"/>
      <c r="J18" s="2">
        <v>525.95399999999995</v>
      </c>
      <c r="K18" s="1">
        <v>0.63605</v>
      </c>
      <c r="N18" s="3"/>
      <c r="O18" s="21"/>
      <c r="P18" s="3"/>
      <c r="Q18" s="17"/>
      <c r="R18" s="3"/>
      <c r="S18" s="24"/>
      <c r="T18" s="3"/>
      <c r="U18" s="24"/>
      <c r="V18"/>
    </row>
    <row r="19" spans="2:22">
      <c r="B19" s="2"/>
      <c r="C19" s="1"/>
      <c r="D19" s="2"/>
      <c r="E19" s="1"/>
      <c r="F19" s="2"/>
      <c r="G19" s="1"/>
      <c r="H19" s="2"/>
      <c r="I19" s="1"/>
      <c r="J19" s="2">
        <v>549.27099999999996</v>
      </c>
      <c r="K19" s="1">
        <v>0.70474300000000001</v>
      </c>
      <c r="N19" s="3"/>
      <c r="O19" s="21"/>
      <c r="P19" s="3"/>
      <c r="Q19" s="17"/>
      <c r="R19" s="3"/>
      <c r="S19" s="24"/>
      <c r="T19" s="3"/>
      <c r="U19" s="24"/>
      <c r="V19"/>
    </row>
    <row r="20" spans="2:22">
      <c r="B20" s="2"/>
      <c r="C20" s="1"/>
      <c r="D20" s="2"/>
      <c r="E20" s="1"/>
      <c r="F20" s="2"/>
      <c r="G20" s="1"/>
      <c r="H20" s="2"/>
      <c r="I20" s="1"/>
      <c r="J20" s="2">
        <v>574.98199999999997</v>
      </c>
      <c r="K20" s="1">
        <v>0.76398100000000002</v>
      </c>
      <c r="N20" s="3"/>
      <c r="O20" s="21"/>
      <c r="P20" s="3"/>
      <c r="Q20" s="17"/>
      <c r="R20" s="3"/>
      <c r="S20" s="24"/>
      <c r="T20" s="3"/>
      <c r="U20" s="24"/>
      <c r="V20"/>
    </row>
    <row r="21" spans="2:22">
      <c r="B21" s="2"/>
      <c r="C21" s="1"/>
      <c r="D21" s="2"/>
      <c r="E21" s="1"/>
      <c r="F21" s="2"/>
      <c r="G21" s="1"/>
      <c r="H21" s="2"/>
      <c r="I21" s="1"/>
      <c r="J21" s="2">
        <v>599.90599999999995</v>
      </c>
      <c r="K21" s="1">
        <v>0.83578799999999998</v>
      </c>
      <c r="N21" s="3"/>
      <c r="O21" s="21"/>
      <c r="P21" s="3"/>
      <c r="Q21" s="17"/>
      <c r="R21" s="3"/>
      <c r="S21" s="24"/>
      <c r="T21" s="3"/>
      <c r="U21" s="24"/>
      <c r="V21"/>
    </row>
    <row r="22" spans="2:22">
      <c r="B22" s="2"/>
      <c r="C22" s="1"/>
      <c r="D22" s="2"/>
      <c r="E22" s="1"/>
      <c r="F22" s="2"/>
      <c r="G22" s="1"/>
      <c r="H22" s="2"/>
      <c r="I22" s="1"/>
      <c r="J22" s="2">
        <v>626.43799999999999</v>
      </c>
      <c r="K22" s="1">
        <v>0.91384699999999996</v>
      </c>
      <c r="N22" s="3"/>
      <c r="O22" s="21"/>
      <c r="P22" s="3"/>
      <c r="Q22" s="17"/>
      <c r="R22" s="3"/>
      <c r="S22" s="24"/>
      <c r="T22" s="3"/>
      <c r="U22" s="24"/>
      <c r="V22"/>
    </row>
    <row r="23" spans="2:22">
      <c r="B23" s="2"/>
      <c r="C23" s="1"/>
      <c r="D23" s="2"/>
      <c r="E23" s="1"/>
      <c r="F23" s="2"/>
      <c r="G23" s="1"/>
      <c r="H23" s="2"/>
      <c r="I23" s="1"/>
      <c r="J23" s="2">
        <v>649.78099999999995</v>
      </c>
      <c r="K23" s="1">
        <v>1.0076499999999999</v>
      </c>
      <c r="N23" s="3"/>
      <c r="O23" s="21"/>
      <c r="P23" s="3"/>
      <c r="Q23" s="17"/>
      <c r="R23" s="3"/>
      <c r="S23" s="24"/>
      <c r="T23" s="3"/>
      <c r="U23" s="24"/>
      <c r="V23"/>
    </row>
    <row r="24" spans="2:22">
      <c r="B24" s="2"/>
      <c r="C24" s="1"/>
      <c r="D24" s="2"/>
      <c r="E24" s="1"/>
      <c r="F24" s="2"/>
      <c r="G24" s="1"/>
      <c r="H24" s="2"/>
      <c r="I24" s="1"/>
      <c r="J24" s="2">
        <v>675.52800000000002</v>
      </c>
      <c r="K24" s="1">
        <v>1.1014200000000001</v>
      </c>
      <c r="N24" s="3"/>
      <c r="O24" s="21"/>
      <c r="P24" s="3"/>
      <c r="Q24" s="17"/>
      <c r="R24" s="3"/>
      <c r="S24" s="24"/>
      <c r="T24" s="3"/>
      <c r="U24" s="24"/>
      <c r="V24"/>
    </row>
    <row r="25" spans="2:22">
      <c r="B25" s="2"/>
      <c r="C25" s="1"/>
      <c r="D25" s="2"/>
      <c r="E25" s="1"/>
      <c r="F25" s="2"/>
      <c r="G25" s="1"/>
      <c r="H25" s="2"/>
      <c r="I25" s="1"/>
      <c r="J25" s="2">
        <v>699.70100000000002</v>
      </c>
      <c r="K25" s="1">
        <v>1.22346</v>
      </c>
      <c r="N25" s="3"/>
      <c r="O25" s="21"/>
      <c r="P25" s="3"/>
      <c r="Q25" s="17"/>
      <c r="R25" s="3"/>
      <c r="S25" s="24"/>
      <c r="T25" s="3"/>
      <c r="U25" s="24"/>
      <c r="V25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V62"/>
  <sheetViews>
    <sheetView zoomScale="85" zoomScaleNormal="85" workbookViewId="0">
      <selection activeCell="K28" sqref="K28"/>
    </sheetView>
  </sheetViews>
  <sheetFormatPr defaultRowHeight="16.899999999999999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5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25" thickBot="1">
      <c r="B8" s="37" t="s">
        <v>4</v>
      </c>
      <c r="C8" s="38" t="s">
        <v>16</v>
      </c>
      <c r="D8" s="40" t="s">
        <v>4</v>
      </c>
      <c r="E8" s="38" t="s">
        <v>18</v>
      </c>
      <c r="F8" s="40" t="s">
        <v>4</v>
      </c>
      <c r="G8" s="38" t="s">
        <v>35</v>
      </c>
      <c r="H8" s="40" t="s">
        <v>4</v>
      </c>
      <c r="I8" s="38" t="s">
        <v>42</v>
      </c>
      <c r="J8" s="40" t="s">
        <v>4</v>
      </c>
      <c r="K8" s="41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>
      <c r="B9" s="56">
        <v>303.050108932461</v>
      </c>
      <c r="C9" s="56">
        <v>982.91621327529901</v>
      </c>
      <c r="D9" s="3"/>
      <c r="E9" s="4"/>
      <c r="F9" s="55">
        <v>303.14754098360601</v>
      </c>
      <c r="G9" s="55">
        <v>78.521939953810701</v>
      </c>
      <c r="H9" s="56">
        <v>303.361344537815</v>
      </c>
      <c r="I9" s="56">
        <v>2.0151162790697601</v>
      </c>
      <c r="J9" s="56">
        <v>300.89887640449399</v>
      </c>
      <c r="K9" s="56">
        <v>8.14457831325303E-2</v>
      </c>
      <c r="N9" s="3">
        <f>B9</f>
        <v>303.050108932461</v>
      </c>
      <c r="O9" s="21">
        <f>C9*100</f>
        <v>98291.621327529894</v>
      </c>
      <c r="P9" s="3">
        <f>F9</f>
        <v>303.14754098360601</v>
      </c>
      <c r="Q9" s="17">
        <f>G9*0.000001</f>
        <v>7.8521939953810698E-5</v>
      </c>
      <c r="R9" s="3">
        <f>H9</f>
        <v>303.361344537815</v>
      </c>
      <c r="S9" s="24">
        <f>I9</f>
        <v>2.0151162790697601</v>
      </c>
      <c r="T9" s="3">
        <f>J9</f>
        <v>300.89887640449399</v>
      </c>
      <c r="U9" s="24">
        <f>K9</f>
        <v>8.14457831325303E-2</v>
      </c>
      <c r="V9" s="22">
        <f>((O9*(Q9)^2)/S9)*T9</f>
        <v>9.0493835291569236E-2</v>
      </c>
    </row>
    <row r="10" spans="1:22">
      <c r="B10" s="56">
        <v>322.65795206971598</v>
      </c>
      <c r="C10" s="56">
        <v>920.23939064200204</v>
      </c>
      <c r="D10" s="3"/>
      <c r="E10" s="4"/>
      <c r="F10" s="55">
        <v>324</v>
      </c>
      <c r="G10" s="55">
        <v>80.138568129330295</v>
      </c>
      <c r="H10" s="56">
        <v>323.10924369747801</v>
      </c>
      <c r="I10" s="56">
        <v>1.97151162790697</v>
      </c>
      <c r="J10" s="56">
        <v>322.47191011235901</v>
      </c>
      <c r="K10" s="56">
        <v>8.66666666666666E-2</v>
      </c>
      <c r="N10" s="3">
        <f t="shared" ref="N10:N27" si="0">B10</f>
        <v>322.65795206971598</v>
      </c>
      <c r="O10" s="21">
        <f t="shared" ref="O10:O27" si="1">C10*100</f>
        <v>92023.939064200211</v>
      </c>
      <c r="P10" s="3">
        <f t="shared" ref="P10:P27" si="2">F10</f>
        <v>324</v>
      </c>
      <c r="Q10" s="17">
        <f t="shared" ref="Q10:Q27" si="3">G10*0.000001</f>
        <v>8.0138568129330294E-5</v>
      </c>
      <c r="R10" s="3">
        <f t="shared" ref="R10:U27" si="4">H10</f>
        <v>323.10924369747801</v>
      </c>
      <c r="S10" s="24">
        <f t="shared" si="4"/>
        <v>1.97151162790697</v>
      </c>
      <c r="T10" s="3">
        <f t="shared" si="4"/>
        <v>322.47191011235901</v>
      </c>
      <c r="U10" s="24">
        <f t="shared" si="4"/>
        <v>8.66666666666666E-2</v>
      </c>
      <c r="V10" s="22">
        <f t="shared" ref="V10:V34" si="5">((O10*(Q10)^2)/S10)*T10</f>
        <v>9.6666617724950235E-2</v>
      </c>
    </row>
    <row r="11" spans="1:22">
      <c r="B11" s="56">
        <v>347.05882352941097</v>
      </c>
      <c r="C11" s="56">
        <v>852.33949945592997</v>
      </c>
      <c r="D11" s="2"/>
      <c r="E11" s="1"/>
      <c r="F11" s="56">
        <v>347.606557377049</v>
      </c>
      <c r="G11" s="56">
        <v>89.8383371824481</v>
      </c>
      <c r="H11" s="56">
        <v>347.05882352941097</v>
      </c>
      <c r="I11" s="56">
        <v>1.90348837209302</v>
      </c>
      <c r="J11" s="56">
        <v>347.64044943820198</v>
      </c>
      <c r="K11" s="56">
        <v>9.9196787148594506E-2</v>
      </c>
      <c r="N11" s="3">
        <f t="shared" si="0"/>
        <v>347.05882352941097</v>
      </c>
      <c r="O11" s="21">
        <f t="shared" si="1"/>
        <v>85233.949945592991</v>
      </c>
      <c r="P11" s="3">
        <f t="shared" si="2"/>
        <v>347.606557377049</v>
      </c>
      <c r="Q11" s="17">
        <f t="shared" si="3"/>
        <v>8.9838337182448103E-5</v>
      </c>
      <c r="R11" s="3">
        <f t="shared" si="4"/>
        <v>347.05882352941097</v>
      </c>
      <c r="S11" s="24">
        <f t="shared" si="4"/>
        <v>1.90348837209302</v>
      </c>
      <c r="T11" s="3">
        <f t="shared" si="4"/>
        <v>347.64044943820198</v>
      </c>
      <c r="U11" s="24">
        <f t="shared" si="4"/>
        <v>9.9196787148594506E-2</v>
      </c>
      <c r="V11" s="22">
        <f t="shared" si="5"/>
        <v>0.12563657822238952</v>
      </c>
    </row>
    <row r="12" spans="1:22">
      <c r="B12" s="56">
        <v>372.76688453158999</v>
      </c>
      <c r="C12" s="56">
        <v>789.66267682263299</v>
      </c>
      <c r="D12" s="2"/>
      <c r="E12" s="1"/>
      <c r="F12" s="56">
        <v>371.606557377049</v>
      </c>
      <c r="G12" s="56">
        <v>93.071593533487302</v>
      </c>
      <c r="H12" s="56">
        <v>372.68907563025198</v>
      </c>
      <c r="I12" s="56">
        <v>1.84418604651162</v>
      </c>
      <c r="J12" s="56">
        <v>374.60674157303299</v>
      </c>
      <c r="K12" s="56">
        <v>0.111726907630522</v>
      </c>
      <c r="N12" s="3">
        <f t="shared" si="0"/>
        <v>372.76688453158999</v>
      </c>
      <c r="O12" s="21">
        <f t="shared" si="1"/>
        <v>78966.267682263293</v>
      </c>
      <c r="P12" s="3">
        <f t="shared" si="2"/>
        <v>371.606557377049</v>
      </c>
      <c r="Q12" s="17">
        <f t="shared" si="3"/>
        <v>9.3071593533487296E-5</v>
      </c>
      <c r="R12" s="3">
        <f t="shared" si="4"/>
        <v>372.68907563025198</v>
      </c>
      <c r="S12" s="24">
        <f t="shared" si="4"/>
        <v>1.84418604651162</v>
      </c>
      <c r="T12" s="3">
        <f t="shared" si="4"/>
        <v>374.60674157303299</v>
      </c>
      <c r="U12" s="24">
        <f t="shared" si="4"/>
        <v>0.111726907630522</v>
      </c>
      <c r="V12" s="22">
        <f t="shared" si="5"/>
        <v>0.13894623023393807</v>
      </c>
    </row>
    <row r="13" spans="1:22">
      <c r="B13" s="56">
        <v>397.16775599128499</v>
      </c>
      <c r="C13" s="56">
        <v>721.76278563656103</v>
      </c>
      <c r="D13" s="2"/>
      <c r="E13" s="1"/>
      <c r="F13" s="56">
        <v>394.819672131147</v>
      </c>
      <c r="G13" s="56">
        <v>100.076982294072</v>
      </c>
      <c r="H13" s="56">
        <v>397.89915966386502</v>
      </c>
      <c r="I13" s="56">
        <v>1.78313953488372</v>
      </c>
      <c r="J13" s="56">
        <v>397.97752808988702</v>
      </c>
      <c r="K13" s="56">
        <v>0.13261044176706799</v>
      </c>
      <c r="N13" s="3">
        <f t="shared" si="0"/>
        <v>397.16775599128499</v>
      </c>
      <c r="O13" s="21">
        <f t="shared" si="1"/>
        <v>72176.278563656102</v>
      </c>
      <c r="P13" s="3">
        <f t="shared" si="2"/>
        <v>394.819672131147</v>
      </c>
      <c r="Q13" s="17">
        <f t="shared" si="3"/>
        <v>1.0007698229407199E-4</v>
      </c>
      <c r="R13" s="3">
        <f t="shared" si="4"/>
        <v>397.89915966386502</v>
      </c>
      <c r="S13" s="24">
        <f t="shared" si="4"/>
        <v>1.78313953488372</v>
      </c>
      <c r="T13" s="3">
        <f t="shared" si="4"/>
        <v>397.97752808988702</v>
      </c>
      <c r="U13" s="24">
        <f t="shared" si="4"/>
        <v>0.13261044176706799</v>
      </c>
      <c r="V13" s="22">
        <f t="shared" si="5"/>
        <v>0.16133779216158339</v>
      </c>
    </row>
    <row r="14" spans="1:22">
      <c r="B14" s="56">
        <v>423.31154684095799</v>
      </c>
      <c r="C14" s="56">
        <v>661.69749727965097</v>
      </c>
      <c r="D14" s="2"/>
      <c r="E14" s="1"/>
      <c r="F14" s="56">
        <v>421.57377049180297</v>
      </c>
      <c r="G14" s="56">
        <v>106.004618937644</v>
      </c>
      <c r="H14" s="56">
        <v>422.68907563025198</v>
      </c>
      <c r="I14" s="56">
        <v>1.70988372093023</v>
      </c>
      <c r="J14" s="56">
        <v>423.14606741572999</v>
      </c>
      <c r="K14" s="56">
        <v>0.157670682730923</v>
      </c>
      <c r="N14" s="3">
        <f t="shared" si="0"/>
        <v>423.31154684095799</v>
      </c>
      <c r="O14" s="21">
        <f t="shared" si="1"/>
        <v>66169.7497279651</v>
      </c>
      <c r="P14" s="3">
        <f t="shared" si="2"/>
        <v>421.57377049180297</v>
      </c>
      <c r="Q14" s="17">
        <f t="shared" si="3"/>
        <v>1.0600461893764399E-4</v>
      </c>
      <c r="R14" s="3">
        <f t="shared" si="4"/>
        <v>422.68907563025198</v>
      </c>
      <c r="S14" s="24">
        <f t="shared" si="4"/>
        <v>1.70988372093023</v>
      </c>
      <c r="T14" s="3">
        <f t="shared" si="4"/>
        <v>423.14606741572999</v>
      </c>
      <c r="U14" s="24">
        <f t="shared" si="4"/>
        <v>0.157670682730923</v>
      </c>
      <c r="V14" s="22">
        <f t="shared" si="5"/>
        <v>0.18400634627128121</v>
      </c>
    </row>
    <row r="15" spans="1:22">
      <c r="B15" s="56">
        <v>448.14814814814798</v>
      </c>
      <c r="C15" s="56">
        <v>605.549510337323</v>
      </c>
      <c r="D15" s="2"/>
      <c r="E15" s="1"/>
      <c r="F15" s="56">
        <v>446.75409836065501</v>
      </c>
      <c r="G15" s="56">
        <v>109.237875288683</v>
      </c>
      <c r="H15" s="56">
        <v>447.05882352941097</v>
      </c>
      <c r="I15" s="56">
        <v>1.64360465116279</v>
      </c>
      <c r="J15" s="56">
        <v>446.51685393258401</v>
      </c>
      <c r="K15" s="56">
        <v>0.182730923694779</v>
      </c>
      <c r="N15" s="3">
        <f t="shared" si="0"/>
        <v>448.14814814814798</v>
      </c>
      <c r="O15" s="21">
        <f t="shared" si="1"/>
        <v>60554.951033732301</v>
      </c>
      <c r="P15" s="3">
        <f t="shared" si="2"/>
        <v>446.75409836065501</v>
      </c>
      <c r="Q15" s="17">
        <f t="shared" si="3"/>
        <v>1.0923787528868299E-4</v>
      </c>
      <c r="R15" s="3">
        <f t="shared" si="4"/>
        <v>447.05882352941097</v>
      </c>
      <c r="S15" s="24">
        <f t="shared" si="4"/>
        <v>1.64360465116279</v>
      </c>
      <c r="T15" s="3">
        <f t="shared" si="4"/>
        <v>446.51685393258401</v>
      </c>
      <c r="U15" s="24">
        <f t="shared" si="4"/>
        <v>0.182730923694779</v>
      </c>
      <c r="V15" s="22">
        <f t="shared" si="5"/>
        <v>0.19630738622953531</v>
      </c>
    </row>
    <row r="16" spans="1:22">
      <c r="B16" s="56">
        <v>472.11328976034798</v>
      </c>
      <c r="C16" s="56">
        <v>554.62459194776898</v>
      </c>
      <c r="D16" s="2"/>
      <c r="E16" s="1"/>
      <c r="F16" s="56">
        <v>471.93442622950801</v>
      </c>
      <c r="G16" s="56">
        <v>120.015396458814</v>
      </c>
      <c r="H16" s="56">
        <v>473.10924369747897</v>
      </c>
      <c r="I16" s="56">
        <v>1.57558139534883</v>
      </c>
      <c r="J16" s="56">
        <v>471.68539325842602</v>
      </c>
      <c r="K16" s="56">
        <v>0.20779116465863401</v>
      </c>
      <c r="N16" s="3">
        <f t="shared" si="0"/>
        <v>472.11328976034798</v>
      </c>
      <c r="O16" s="21">
        <f t="shared" si="1"/>
        <v>55462.4591947769</v>
      </c>
      <c r="P16" s="3">
        <f t="shared" si="2"/>
        <v>471.93442622950801</v>
      </c>
      <c r="Q16" s="17">
        <f t="shared" si="3"/>
        <v>1.2001539645881399E-4</v>
      </c>
      <c r="R16" s="3">
        <f t="shared" si="4"/>
        <v>473.10924369747897</v>
      </c>
      <c r="S16" s="24">
        <f t="shared" si="4"/>
        <v>1.57558139534883</v>
      </c>
      <c r="T16" s="3">
        <f t="shared" si="4"/>
        <v>471.68539325842602</v>
      </c>
      <c r="U16" s="24">
        <f t="shared" si="4"/>
        <v>0.20779116465863401</v>
      </c>
      <c r="V16" s="22">
        <f t="shared" si="5"/>
        <v>0.2391578464523858</v>
      </c>
    </row>
    <row r="17" spans="2:22">
      <c r="B17" s="56">
        <v>498.25708061002098</v>
      </c>
      <c r="C17" s="56">
        <v>503.69967355821501</v>
      </c>
      <c r="D17" s="2"/>
      <c r="E17" s="1"/>
      <c r="F17" s="56">
        <v>496.32786885245901</v>
      </c>
      <c r="G17" s="56">
        <v>128.63741339491901</v>
      </c>
      <c r="H17" s="56">
        <v>497.05882352941097</v>
      </c>
      <c r="I17" s="56">
        <v>1.5110465116278999</v>
      </c>
      <c r="J17" s="56">
        <v>496.85393258426899</v>
      </c>
      <c r="K17" s="56">
        <v>0.24120481927710799</v>
      </c>
      <c r="N17" s="3">
        <f t="shared" si="0"/>
        <v>498.25708061002098</v>
      </c>
      <c r="O17" s="21">
        <f t="shared" si="1"/>
        <v>50369.9673558215</v>
      </c>
      <c r="P17" s="3">
        <f t="shared" si="2"/>
        <v>496.32786885245901</v>
      </c>
      <c r="Q17" s="17">
        <f t="shared" si="3"/>
        <v>1.2863741339491901E-4</v>
      </c>
      <c r="R17" s="3">
        <f t="shared" si="4"/>
        <v>497.05882352941097</v>
      </c>
      <c r="S17" s="24">
        <f t="shared" si="4"/>
        <v>1.5110465116278999</v>
      </c>
      <c r="T17" s="3">
        <f t="shared" si="4"/>
        <v>496.85393258426899</v>
      </c>
      <c r="U17" s="24">
        <f t="shared" si="4"/>
        <v>0.24120481927710799</v>
      </c>
      <c r="V17" s="22">
        <f t="shared" si="5"/>
        <v>0.27406726511402135</v>
      </c>
    </row>
    <row r="18" spans="2:22">
      <c r="B18" s="56">
        <v>523.9651416122</v>
      </c>
      <c r="C18" s="56">
        <v>456.69205658324199</v>
      </c>
      <c r="D18" s="2"/>
      <c r="E18" s="1"/>
      <c r="F18" s="56">
        <v>521.50819672131104</v>
      </c>
      <c r="G18" s="56">
        <v>138.87605850654299</v>
      </c>
      <c r="H18" s="56">
        <v>521.84873949579799</v>
      </c>
      <c r="I18" s="56">
        <v>1.4465116279069701</v>
      </c>
      <c r="J18" s="56">
        <v>522.02247191011202</v>
      </c>
      <c r="K18" s="56">
        <v>0.27461847389558203</v>
      </c>
      <c r="N18" s="3">
        <f t="shared" si="0"/>
        <v>523.9651416122</v>
      </c>
      <c r="O18" s="21">
        <f t="shared" si="1"/>
        <v>45669.205658324201</v>
      </c>
      <c r="P18" s="3">
        <f t="shared" si="2"/>
        <v>521.50819672131104</v>
      </c>
      <c r="Q18" s="17">
        <f t="shared" si="3"/>
        <v>1.3887605850654297E-4</v>
      </c>
      <c r="R18" s="3">
        <f t="shared" si="4"/>
        <v>521.84873949579799</v>
      </c>
      <c r="S18" s="24">
        <f t="shared" si="4"/>
        <v>1.4465116279069701</v>
      </c>
      <c r="T18" s="3">
        <f t="shared" si="4"/>
        <v>522.02247191011202</v>
      </c>
      <c r="U18" s="24">
        <f t="shared" si="4"/>
        <v>0.27461847389558203</v>
      </c>
      <c r="V18" s="22">
        <f t="shared" si="5"/>
        <v>0.31786703564190011</v>
      </c>
    </row>
    <row r="19" spans="2:22">
      <c r="B19" s="56">
        <v>548.80174291938897</v>
      </c>
      <c r="C19" s="56">
        <v>414.90750816104401</v>
      </c>
      <c r="D19" s="2"/>
      <c r="E19" s="1"/>
      <c r="F19" s="56">
        <v>547.86885245901601</v>
      </c>
      <c r="G19" s="56">
        <v>148.57582755966101</v>
      </c>
      <c r="H19" s="56">
        <v>547.05882352941103</v>
      </c>
      <c r="I19" s="56">
        <v>1.3767441860465099</v>
      </c>
      <c r="J19" s="56">
        <v>545.39325842696599</v>
      </c>
      <c r="K19" s="56">
        <v>0.31638554216867398</v>
      </c>
      <c r="N19" s="3">
        <f t="shared" si="0"/>
        <v>548.80174291938897</v>
      </c>
      <c r="O19" s="21">
        <f t="shared" si="1"/>
        <v>41490.750816104402</v>
      </c>
      <c r="P19" s="3">
        <f t="shared" si="2"/>
        <v>547.86885245901601</v>
      </c>
      <c r="Q19" s="17">
        <f t="shared" si="3"/>
        <v>1.4857582755966101E-4</v>
      </c>
      <c r="R19" s="3">
        <f t="shared" si="4"/>
        <v>547.05882352941103</v>
      </c>
      <c r="S19" s="24">
        <f t="shared" si="4"/>
        <v>1.3767441860465099</v>
      </c>
      <c r="T19" s="3">
        <f t="shared" si="4"/>
        <v>545.39325842696599</v>
      </c>
      <c r="U19" s="24">
        <f t="shared" si="4"/>
        <v>0.31638554216867398</v>
      </c>
      <c r="V19" s="22">
        <f t="shared" si="5"/>
        <v>0.36283078128513929</v>
      </c>
    </row>
    <row r="20" spans="2:22">
      <c r="B20" s="56">
        <v>573.20261437908403</v>
      </c>
      <c r="C20" s="56">
        <v>371.81719260065302</v>
      </c>
      <c r="D20" s="2"/>
      <c r="E20" s="1"/>
      <c r="F20" s="56">
        <v>572.65573770491801</v>
      </c>
      <c r="G20" s="56">
        <v>158.275596612779</v>
      </c>
      <c r="H20" s="56">
        <v>572.26890756302498</v>
      </c>
      <c r="I20" s="56">
        <v>1.3174418604651099</v>
      </c>
      <c r="J20" s="56">
        <v>570.56179775280896</v>
      </c>
      <c r="K20" s="56">
        <v>0.35815261044176699</v>
      </c>
      <c r="N20" s="3">
        <f t="shared" si="0"/>
        <v>573.20261437908403</v>
      </c>
      <c r="O20" s="21">
        <f t="shared" si="1"/>
        <v>37181.7192600653</v>
      </c>
      <c r="P20" s="3">
        <f t="shared" si="2"/>
        <v>572.65573770491801</v>
      </c>
      <c r="Q20" s="17">
        <f t="shared" si="3"/>
        <v>1.5827559661277899E-4</v>
      </c>
      <c r="R20" s="3">
        <f t="shared" si="4"/>
        <v>572.26890756302498</v>
      </c>
      <c r="S20" s="24">
        <f t="shared" si="4"/>
        <v>1.3174418604651099</v>
      </c>
      <c r="T20" s="3">
        <f t="shared" si="4"/>
        <v>570.56179775280896</v>
      </c>
      <c r="U20" s="24">
        <f t="shared" si="4"/>
        <v>0.35815261044176699</v>
      </c>
      <c r="V20" s="22">
        <f t="shared" si="5"/>
        <v>0.40339324100912222</v>
      </c>
    </row>
    <row r="21" spans="2:22">
      <c r="B21" s="56">
        <v>598.47494553376896</v>
      </c>
      <c r="C21" s="56">
        <v>332.64417845484201</v>
      </c>
      <c r="D21" s="2"/>
      <c r="E21" s="1"/>
      <c r="F21" s="56">
        <v>597.44262295081899</v>
      </c>
      <c r="G21" s="56">
        <v>170.66974595842899</v>
      </c>
      <c r="H21" s="56">
        <v>596.21848739495795</v>
      </c>
      <c r="I21" s="56">
        <v>1.25465116279069</v>
      </c>
      <c r="J21" s="56">
        <v>597.52808988764002</v>
      </c>
      <c r="K21" s="56">
        <v>0.40827309236947701</v>
      </c>
      <c r="N21" s="3">
        <f t="shared" si="0"/>
        <v>598.47494553376896</v>
      </c>
      <c r="O21" s="21">
        <f t="shared" si="1"/>
        <v>33264.417845484204</v>
      </c>
      <c r="P21" s="3">
        <f t="shared" si="2"/>
        <v>597.44262295081899</v>
      </c>
      <c r="Q21" s="17">
        <f t="shared" si="3"/>
        <v>1.7066974595842898E-4</v>
      </c>
      <c r="R21" s="3">
        <f t="shared" si="4"/>
        <v>596.21848739495795</v>
      </c>
      <c r="S21" s="24">
        <f t="shared" si="4"/>
        <v>1.25465116279069</v>
      </c>
      <c r="T21" s="3">
        <f t="shared" si="4"/>
        <v>597.52808988764002</v>
      </c>
      <c r="U21" s="24">
        <f t="shared" si="4"/>
        <v>0.40827309236947701</v>
      </c>
      <c r="V21" s="22">
        <f t="shared" si="5"/>
        <v>0.46145392500667137</v>
      </c>
    </row>
    <row r="22" spans="2:22">
      <c r="B22" s="56">
        <v>623.74727668845196</v>
      </c>
      <c r="C22" s="56">
        <v>301.305767138193</v>
      </c>
      <c r="D22" s="2"/>
      <c r="E22" s="1"/>
      <c r="F22" s="56">
        <v>623.40983606557302</v>
      </c>
      <c r="G22" s="56">
        <v>177.67513471901401</v>
      </c>
      <c r="H22" s="56">
        <v>622.26890756302498</v>
      </c>
      <c r="I22" s="56">
        <v>1.1988372093023201</v>
      </c>
      <c r="J22" s="56">
        <v>620.89887640449399</v>
      </c>
      <c r="K22" s="56">
        <v>0.45839357429718802</v>
      </c>
      <c r="N22" s="3">
        <f t="shared" si="0"/>
        <v>623.74727668845196</v>
      </c>
      <c r="O22" s="21">
        <f t="shared" si="1"/>
        <v>30130.5767138193</v>
      </c>
      <c r="P22" s="3">
        <f t="shared" si="2"/>
        <v>623.40983606557302</v>
      </c>
      <c r="Q22" s="17">
        <f t="shared" si="3"/>
        <v>1.7767513471901402E-4</v>
      </c>
      <c r="R22" s="3">
        <f t="shared" si="4"/>
        <v>622.26890756302498</v>
      </c>
      <c r="S22" s="24">
        <f t="shared" si="4"/>
        <v>1.1988372093023201</v>
      </c>
      <c r="T22" s="3">
        <f t="shared" si="4"/>
        <v>620.89887640449399</v>
      </c>
      <c r="U22" s="24">
        <f t="shared" si="4"/>
        <v>0.45839357429718802</v>
      </c>
      <c r="V22" s="22">
        <f t="shared" si="5"/>
        <v>0.49263062984756811</v>
      </c>
    </row>
    <row r="23" spans="2:22">
      <c r="B23" s="56">
        <v>648.14814814814702</v>
      </c>
      <c r="C23" s="56">
        <v>271.273122959739</v>
      </c>
      <c r="D23" s="2"/>
      <c r="E23" s="1"/>
      <c r="F23" s="56">
        <v>648.19672131147502</v>
      </c>
      <c r="G23" s="56">
        <v>187.374903772132</v>
      </c>
      <c r="H23" s="56">
        <v>647.89915966386502</v>
      </c>
      <c r="I23" s="56">
        <v>1.14127906976744</v>
      </c>
      <c r="J23" s="56">
        <v>647.86516853932505</v>
      </c>
      <c r="K23" s="56">
        <v>0.51269076305220895</v>
      </c>
      <c r="N23" s="3">
        <f t="shared" si="0"/>
        <v>648.14814814814702</v>
      </c>
      <c r="O23" s="21">
        <f t="shared" si="1"/>
        <v>27127.312295973901</v>
      </c>
      <c r="P23" s="3">
        <f t="shared" si="2"/>
        <v>648.19672131147502</v>
      </c>
      <c r="Q23" s="17">
        <f t="shared" si="3"/>
        <v>1.87374903772132E-4</v>
      </c>
      <c r="R23" s="3">
        <f t="shared" si="4"/>
        <v>647.89915966386502</v>
      </c>
      <c r="S23" s="24">
        <f t="shared" si="4"/>
        <v>1.14127906976744</v>
      </c>
      <c r="T23" s="3">
        <f t="shared" si="4"/>
        <v>647.86516853932505</v>
      </c>
      <c r="U23" s="24">
        <f t="shared" si="4"/>
        <v>0.51269076305220895</v>
      </c>
      <c r="V23" s="22">
        <f t="shared" si="5"/>
        <v>0.54065769865525404</v>
      </c>
    </row>
    <row r="24" spans="2:22">
      <c r="B24" s="56">
        <v>672.54901960784196</v>
      </c>
      <c r="C24" s="56">
        <v>245.157780195865</v>
      </c>
      <c r="D24" s="2"/>
      <c r="E24" s="1"/>
      <c r="F24" s="56">
        <v>671.80327868852396</v>
      </c>
      <c r="G24" s="56">
        <v>197.61354888375601</v>
      </c>
      <c r="H24" s="56">
        <v>673.52941176470495</v>
      </c>
      <c r="I24" s="56">
        <v>1.08720930232558</v>
      </c>
      <c r="J24" s="56">
        <v>676.62921348314603</v>
      </c>
      <c r="K24" s="56">
        <v>0.58369477911646594</v>
      </c>
      <c r="N24" s="3">
        <f t="shared" si="0"/>
        <v>672.54901960784196</v>
      </c>
      <c r="O24" s="21">
        <f t="shared" si="1"/>
        <v>24515.778019586502</v>
      </c>
      <c r="P24" s="3">
        <f t="shared" si="2"/>
        <v>671.80327868852396</v>
      </c>
      <c r="Q24" s="17">
        <f t="shared" si="3"/>
        <v>1.9761354888375601E-4</v>
      </c>
      <c r="R24" s="3">
        <f t="shared" si="4"/>
        <v>673.52941176470495</v>
      </c>
      <c r="S24" s="24">
        <f t="shared" si="4"/>
        <v>1.08720930232558</v>
      </c>
      <c r="T24" s="3">
        <f t="shared" si="4"/>
        <v>676.62921348314603</v>
      </c>
      <c r="U24" s="24">
        <f t="shared" si="4"/>
        <v>0.58369477911646594</v>
      </c>
      <c r="V24" s="22">
        <f t="shared" si="5"/>
        <v>0.59582222701174503</v>
      </c>
    </row>
    <row r="25" spans="2:22">
      <c r="B25" s="56">
        <v>696.94989106753701</v>
      </c>
      <c r="C25" s="56">
        <v>222.95973884657201</v>
      </c>
      <c r="D25" s="2"/>
      <c r="E25" s="1"/>
      <c r="F25" s="56">
        <v>693.83606557377004</v>
      </c>
      <c r="G25" s="56">
        <v>204.08006158583501</v>
      </c>
      <c r="H25" s="56">
        <v>697.89915966386502</v>
      </c>
      <c r="I25" s="56">
        <v>1.0436046511627901</v>
      </c>
      <c r="J25" s="56">
        <v>696.40449438202199</v>
      </c>
      <c r="K25" s="56">
        <v>0.64634538152610399</v>
      </c>
      <c r="N25" s="3">
        <f t="shared" si="0"/>
        <v>696.94989106753701</v>
      </c>
      <c r="O25" s="21">
        <f t="shared" si="1"/>
        <v>22295.9738846572</v>
      </c>
      <c r="P25" s="3">
        <f t="shared" si="2"/>
        <v>693.83606557377004</v>
      </c>
      <c r="Q25" s="17">
        <f t="shared" si="3"/>
        <v>2.0408006158583499E-4</v>
      </c>
      <c r="R25" s="3">
        <f t="shared" si="4"/>
        <v>697.89915966386502</v>
      </c>
      <c r="S25" s="24">
        <f t="shared" si="4"/>
        <v>1.0436046511627901</v>
      </c>
      <c r="T25" s="3">
        <f t="shared" si="4"/>
        <v>696.40449438202199</v>
      </c>
      <c r="U25" s="24">
        <f t="shared" si="4"/>
        <v>0.64634538152610399</v>
      </c>
      <c r="V25" s="22">
        <f t="shared" si="5"/>
        <v>0.6196595675379305</v>
      </c>
    </row>
    <row r="26" spans="2:22">
      <c r="B26" s="56">
        <v>722.65795206971598</v>
      </c>
      <c r="C26" s="56">
        <v>202.06746463547401</v>
      </c>
      <c r="D26" s="2"/>
      <c r="E26" s="1"/>
      <c r="F26" s="56">
        <v>723.73770491803202</v>
      </c>
      <c r="G26" s="56">
        <v>215.396458814472</v>
      </c>
      <c r="H26" s="56">
        <v>722.68907563025198</v>
      </c>
      <c r="I26" s="56">
        <v>0.996511627906977</v>
      </c>
      <c r="J26" s="56">
        <v>721.57303370786497</v>
      </c>
      <c r="K26" s="56">
        <v>0.72570281124498004</v>
      </c>
      <c r="N26" s="3">
        <f t="shared" si="0"/>
        <v>722.65795206971598</v>
      </c>
      <c r="O26" s="21">
        <f t="shared" si="1"/>
        <v>20206.746463547403</v>
      </c>
      <c r="P26" s="3">
        <f t="shared" si="2"/>
        <v>723.73770491803202</v>
      </c>
      <c r="Q26" s="17">
        <f t="shared" si="3"/>
        <v>2.1539645881447198E-4</v>
      </c>
      <c r="R26" s="3">
        <f t="shared" si="4"/>
        <v>722.68907563025198</v>
      </c>
      <c r="S26" s="24">
        <f t="shared" si="4"/>
        <v>0.996511627906977</v>
      </c>
      <c r="T26" s="3">
        <f t="shared" si="4"/>
        <v>721.57303370786497</v>
      </c>
      <c r="U26" s="24">
        <f t="shared" si="4"/>
        <v>0.72570281124498004</v>
      </c>
      <c r="V26" s="22">
        <f t="shared" si="5"/>
        <v>0.67884626744007082</v>
      </c>
    </row>
    <row r="27" spans="2:22">
      <c r="B27" s="56">
        <v>747.49455337690597</v>
      </c>
      <c r="C27" s="56">
        <v>185.092491838955</v>
      </c>
      <c r="D27" s="2"/>
      <c r="E27" s="1"/>
      <c r="F27" s="56">
        <v>746.95081967213105</v>
      </c>
      <c r="G27" s="56">
        <v>223.47959969207</v>
      </c>
      <c r="H27" s="56">
        <v>747.47899159663802</v>
      </c>
      <c r="I27" s="56">
        <v>0.95116279069767495</v>
      </c>
      <c r="J27" s="56">
        <v>744.94382022471905</v>
      </c>
      <c r="K27" s="56">
        <v>0.78</v>
      </c>
      <c r="N27" s="3">
        <f t="shared" si="0"/>
        <v>747.49455337690597</v>
      </c>
      <c r="O27" s="21">
        <f t="shared" si="1"/>
        <v>18509.249183895499</v>
      </c>
      <c r="P27" s="3">
        <f t="shared" si="2"/>
        <v>746.95081967213105</v>
      </c>
      <c r="Q27" s="17">
        <f t="shared" si="3"/>
        <v>2.2347959969206999E-4</v>
      </c>
      <c r="R27" s="3">
        <f t="shared" si="4"/>
        <v>747.47899159663802</v>
      </c>
      <c r="S27" s="24">
        <f t="shared" si="4"/>
        <v>0.95116279069767495</v>
      </c>
      <c r="T27" s="3">
        <f t="shared" si="4"/>
        <v>744.94382022471905</v>
      </c>
      <c r="U27" s="24">
        <f t="shared" si="4"/>
        <v>0.78</v>
      </c>
      <c r="V27" s="22">
        <f t="shared" si="5"/>
        <v>0.72399112269590538</v>
      </c>
    </row>
    <row r="28" spans="2:22">
      <c r="B28" s="56">
        <v>773.48901098901104</v>
      </c>
      <c r="C28" s="56">
        <v>180.853391684901</v>
      </c>
      <c r="D28" s="2"/>
      <c r="E28" s="1"/>
      <c r="F28" s="56">
        <v>772.13114754098297</v>
      </c>
      <c r="G28" s="56">
        <v>234.79599692070801</v>
      </c>
      <c r="H28" s="56">
        <v>773.10924369747897</v>
      </c>
      <c r="I28" s="56">
        <v>0.91279069767441801</v>
      </c>
      <c r="J28" s="56">
        <v>770.112359550561</v>
      </c>
      <c r="K28" s="56">
        <v>0.84265060240963796</v>
      </c>
      <c r="N28" s="3">
        <f t="shared" ref="N28:N34" si="6">B28</f>
        <v>773.48901098901104</v>
      </c>
      <c r="O28" s="21">
        <f t="shared" ref="O28:O34" si="7">C28*100</f>
        <v>18085.3391684901</v>
      </c>
      <c r="P28" s="3">
        <f t="shared" ref="P28:P34" si="8">F28</f>
        <v>772.13114754098297</v>
      </c>
      <c r="Q28" s="17">
        <f t="shared" ref="Q28:Q34" si="9">G28*0.000001</f>
        <v>2.34795996920708E-4</v>
      </c>
      <c r="R28" s="3">
        <f t="shared" ref="R28:R34" si="10">H28</f>
        <v>773.10924369747897</v>
      </c>
      <c r="S28" s="24">
        <f t="shared" ref="S28:S34" si="11">I28</f>
        <v>0.91279069767441801</v>
      </c>
      <c r="T28" s="3">
        <f t="shared" ref="T28:T34" si="12">J28</f>
        <v>770.112359550561</v>
      </c>
      <c r="U28" s="24">
        <f t="shared" ref="U28:U34" si="13">K28</f>
        <v>0.84265060240963796</v>
      </c>
      <c r="V28" s="22">
        <f t="shared" si="5"/>
        <v>0.84118384286303327</v>
      </c>
    </row>
    <row r="29" spans="2:22">
      <c r="B29" s="56">
        <v>798.62637362637304</v>
      </c>
      <c r="C29" s="56">
        <v>166.08315098468199</v>
      </c>
      <c r="D29" s="2"/>
      <c r="E29" s="1"/>
      <c r="F29" s="56">
        <v>797.31147540983602</v>
      </c>
      <c r="G29" s="56">
        <v>241.26250962278601</v>
      </c>
      <c r="H29" s="56">
        <v>797.89915966386502</v>
      </c>
      <c r="I29" s="56">
        <v>0.88139534883720905</v>
      </c>
      <c r="J29" s="56">
        <v>797.07865168539297</v>
      </c>
      <c r="K29" s="56">
        <v>0.93871485943775101</v>
      </c>
      <c r="N29" s="3">
        <f t="shared" si="6"/>
        <v>798.62637362637304</v>
      </c>
      <c r="O29" s="21">
        <f t="shared" si="7"/>
        <v>16608.3150984682</v>
      </c>
      <c r="P29" s="3">
        <f t="shared" si="8"/>
        <v>797.31147540983602</v>
      </c>
      <c r="Q29" s="17">
        <f t="shared" si="9"/>
        <v>2.4126250962278601E-4</v>
      </c>
      <c r="R29" s="3">
        <f t="shared" si="10"/>
        <v>797.89915966386502</v>
      </c>
      <c r="S29" s="24">
        <f t="shared" si="11"/>
        <v>0.88139534883720905</v>
      </c>
      <c r="T29" s="3">
        <f t="shared" si="12"/>
        <v>797.07865168539297</v>
      </c>
      <c r="U29" s="24">
        <f t="shared" si="13"/>
        <v>0.93871485943775101</v>
      </c>
      <c r="V29" s="22">
        <f t="shared" si="5"/>
        <v>0.87425008065417498</v>
      </c>
    </row>
    <row r="30" spans="2:22">
      <c r="B30" s="56">
        <v>823.07692307692298</v>
      </c>
      <c r="C30" s="56">
        <v>156.67396061269099</v>
      </c>
      <c r="D30" s="2"/>
      <c r="E30" s="1"/>
      <c r="F30" s="56">
        <v>820.91803278688496</v>
      </c>
      <c r="G30" s="56">
        <v>252.04003079291701</v>
      </c>
      <c r="H30" s="56">
        <v>822.68907563025198</v>
      </c>
      <c r="I30" s="56">
        <v>0.86918604651162701</v>
      </c>
      <c r="J30" s="56">
        <v>822.24719101123503</v>
      </c>
      <c r="K30" s="56">
        <v>1.0232931726907599</v>
      </c>
      <c r="N30" s="3">
        <f t="shared" si="6"/>
        <v>823.07692307692298</v>
      </c>
      <c r="O30" s="21">
        <f t="shared" si="7"/>
        <v>15667.396061269099</v>
      </c>
      <c r="P30" s="3">
        <f t="shared" si="8"/>
        <v>820.91803278688496</v>
      </c>
      <c r="Q30" s="17">
        <f t="shared" si="9"/>
        <v>2.5204003079291702E-4</v>
      </c>
      <c r="R30" s="3">
        <f t="shared" si="10"/>
        <v>822.68907563025198</v>
      </c>
      <c r="S30" s="24">
        <f t="shared" si="11"/>
        <v>0.86918604651162701</v>
      </c>
      <c r="T30" s="3">
        <f t="shared" si="12"/>
        <v>822.24719101123503</v>
      </c>
      <c r="U30" s="24">
        <f t="shared" si="13"/>
        <v>1.0232931726907599</v>
      </c>
      <c r="V30" s="22">
        <f t="shared" si="5"/>
        <v>0.94151127012364988</v>
      </c>
    </row>
    <row r="31" spans="2:22">
      <c r="B31" s="56">
        <v>848.62637362637304</v>
      </c>
      <c r="C31" s="56">
        <v>150.437636761487</v>
      </c>
      <c r="D31" s="2"/>
      <c r="E31" s="1"/>
      <c r="F31" s="56">
        <v>847.67213114754099</v>
      </c>
      <c r="G31" s="56">
        <v>260.66204772902199</v>
      </c>
      <c r="H31" s="56">
        <v>847.05882352941103</v>
      </c>
      <c r="I31" s="56">
        <v>0.85</v>
      </c>
      <c r="J31" s="56">
        <v>847.415730337078</v>
      </c>
      <c r="K31" s="56">
        <v>1.0984738955823199</v>
      </c>
      <c r="N31" s="3">
        <f t="shared" si="6"/>
        <v>848.62637362637304</v>
      </c>
      <c r="O31" s="21">
        <f t="shared" si="7"/>
        <v>15043.763676148699</v>
      </c>
      <c r="P31" s="3">
        <f t="shared" si="8"/>
        <v>847.67213114754099</v>
      </c>
      <c r="Q31" s="17">
        <f t="shared" si="9"/>
        <v>2.6066204772902201E-4</v>
      </c>
      <c r="R31" s="3">
        <f t="shared" si="10"/>
        <v>847.05882352941103</v>
      </c>
      <c r="S31" s="24">
        <f t="shared" si="11"/>
        <v>0.85</v>
      </c>
      <c r="T31" s="3">
        <f t="shared" si="12"/>
        <v>847.415730337078</v>
      </c>
      <c r="U31" s="24">
        <f t="shared" si="13"/>
        <v>1.0984738955823199</v>
      </c>
      <c r="V31" s="22">
        <f t="shared" si="5"/>
        <v>1.019036414669324</v>
      </c>
    </row>
    <row r="32" spans="2:22">
      <c r="B32" s="56">
        <v>873.35164835164801</v>
      </c>
      <c r="C32" s="56">
        <v>145.07658643325999</v>
      </c>
      <c r="D32" s="2"/>
      <c r="E32" s="1"/>
      <c r="F32" s="56">
        <v>871.27868852459005</v>
      </c>
      <c r="G32" s="56">
        <v>269.284064665127</v>
      </c>
      <c r="H32" s="56">
        <v>872.26890756302498</v>
      </c>
      <c r="I32" s="56">
        <v>0.83779069767441905</v>
      </c>
      <c r="J32" s="56">
        <v>870.78651685393197</v>
      </c>
      <c r="K32" s="56">
        <v>1.16843373493975</v>
      </c>
      <c r="N32" s="3">
        <f t="shared" si="6"/>
        <v>873.35164835164801</v>
      </c>
      <c r="O32" s="21">
        <f t="shared" si="7"/>
        <v>14507.658643325998</v>
      </c>
      <c r="P32" s="3">
        <f t="shared" si="8"/>
        <v>871.27868852459005</v>
      </c>
      <c r="Q32" s="17">
        <f t="shared" si="9"/>
        <v>2.6928406466512699E-4</v>
      </c>
      <c r="R32" s="3">
        <f t="shared" si="10"/>
        <v>872.26890756302498</v>
      </c>
      <c r="S32" s="24">
        <f t="shared" si="11"/>
        <v>0.83779069767441905</v>
      </c>
      <c r="T32" s="3">
        <f t="shared" si="12"/>
        <v>870.78651685393197</v>
      </c>
      <c r="U32" s="24">
        <f t="shared" si="13"/>
        <v>1.16843373493975</v>
      </c>
      <c r="V32" s="22">
        <f t="shared" si="5"/>
        <v>1.0934396004613085</v>
      </c>
    </row>
    <row r="33" spans="2:22">
      <c r="B33" s="56">
        <v>897.93956043955995</v>
      </c>
      <c r="C33" s="56">
        <v>139.60612691466</v>
      </c>
      <c r="D33" s="2"/>
      <c r="E33" s="1"/>
      <c r="F33" s="56">
        <v>896.45901639344197</v>
      </c>
      <c r="G33" s="56">
        <v>277.90608160123099</v>
      </c>
      <c r="H33" s="56">
        <v>896.63865546218403</v>
      </c>
      <c r="I33" s="56">
        <v>0.82034883720930196</v>
      </c>
      <c r="J33" s="56">
        <v>895.95505617977506</v>
      </c>
      <c r="K33" s="56">
        <v>1.23734939759036</v>
      </c>
      <c r="N33" s="3">
        <f t="shared" si="6"/>
        <v>897.93956043955995</v>
      </c>
      <c r="O33" s="21">
        <f t="shared" si="7"/>
        <v>13960.612691466</v>
      </c>
      <c r="P33" s="3">
        <f t="shared" si="8"/>
        <v>896.45901639344197</v>
      </c>
      <c r="Q33" s="17">
        <f t="shared" si="9"/>
        <v>2.77906081601231E-4</v>
      </c>
      <c r="R33" s="3">
        <f t="shared" si="10"/>
        <v>896.63865546218403</v>
      </c>
      <c r="S33" s="24">
        <f t="shared" si="11"/>
        <v>0.82034883720930196</v>
      </c>
      <c r="T33" s="3">
        <f t="shared" si="12"/>
        <v>895.95505617977506</v>
      </c>
      <c r="U33" s="24">
        <f t="shared" si="13"/>
        <v>1.23734939759036</v>
      </c>
      <c r="V33" s="22">
        <f t="shared" si="5"/>
        <v>1.1775740812532562</v>
      </c>
    </row>
    <row r="34" spans="2:22">
      <c r="B34" s="56">
        <v>930.63186813186803</v>
      </c>
      <c r="C34" s="56">
        <v>134.35448577680501</v>
      </c>
      <c r="D34" s="2"/>
      <c r="E34" s="1"/>
      <c r="F34" s="56">
        <v>929.50819672131104</v>
      </c>
      <c r="G34" s="56">
        <v>286.52809853733601</v>
      </c>
      <c r="H34" s="56">
        <v>929.83193277310897</v>
      </c>
      <c r="I34" s="56">
        <v>0.80988372093023298</v>
      </c>
      <c r="J34" s="56">
        <v>930.112359550561</v>
      </c>
      <c r="K34" s="56">
        <v>1.3052208835341299</v>
      </c>
      <c r="N34" s="3">
        <f t="shared" si="6"/>
        <v>930.63186813186803</v>
      </c>
      <c r="O34" s="21">
        <f t="shared" si="7"/>
        <v>13435.448577680501</v>
      </c>
      <c r="P34" s="3">
        <f t="shared" si="8"/>
        <v>929.50819672131104</v>
      </c>
      <c r="Q34" s="17">
        <f t="shared" si="9"/>
        <v>2.8652809853733598E-4</v>
      </c>
      <c r="R34" s="3">
        <f t="shared" si="10"/>
        <v>929.83193277310897</v>
      </c>
      <c r="S34" s="24">
        <f t="shared" si="11"/>
        <v>0.80988372093023298</v>
      </c>
      <c r="T34" s="3">
        <f t="shared" si="12"/>
        <v>930.112359550561</v>
      </c>
      <c r="U34" s="24">
        <f t="shared" si="13"/>
        <v>1.3052208835341299</v>
      </c>
      <c r="V34" s="22">
        <f t="shared" si="5"/>
        <v>1.2667746164400526</v>
      </c>
    </row>
    <row r="37" spans="2:22">
      <c r="H37" s="3">
        <v>300.11599999999999</v>
      </c>
      <c r="I37" s="4">
        <v>9.0902899999999995E-2</v>
      </c>
      <c r="J37">
        <v>300.89887640449399</v>
      </c>
      <c r="K37">
        <v>8.14457831325303E-2</v>
      </c>
      <c r="L37" s="53"/>
    </row>
    <row r="38" spans="2:22">
      <c r="H38" s="3">
        <v>321.43299999999999</v>
      </c>
      <c r="I38" s="4">
        <v>0.103182</v>
      </c>
      <c r="J38">
        <v>322.47191011235901</v>
      </c>
      <c r="K38">
        <v>8.66666666666666E-2</v>
      </c>
      <c r="L38" s="53"/>
    </row>
    <row r="39" spans="2:22">
      <c r="H39" s="2">
        <v>344.51499999999999</v>
      </c>
      <c r="I39" s="1">
        <v>0.107164</v>
      </c>
      <c r="J39">
        <v>347.64044943820198</v>
      </c>
      <c r="K39">
        <v>9.9196787148594506E-2</v>
      </c>
      <c r="L39" s="53"/>
    </row>
    <row r="40" spans="2:22">
      <c r="H40" s="2">
        <v>372.94299999999998</v>
      </c>
      <c r="I40" s="1">
        <v>0.12767800000000001</v>
      </c>
      <c r="J40">
        <v>374.60674157303299</v>
      </c>
      <c r="K40">
        <v>0.111726907630522</v>
      </c>
      <c r="L40" s="53"/>
    </row>
    <row r="41" spans="2:22">
      <c r="H41" s="2">
        <v>396.04599999999999</v>
      </c>
      <c r="I41" s="1">
        <v>0.148229</v>
      </c>
      <c r="J41">
        <v>397.97752808988702</v>
      </c>
      <c r="K41">
        <v>0.13261044176706799</v>
      </c>
      <c r="L41" s="53"/>
    </row>
    <row r="42" spans="2:22">
      <c r="H42" s="2">
        <v>422.68900000000002</v>
      </c>
      <c r="I42" s="1">
        <v>0.160471</v>
      </c>
      <c r="J42">
        <v>423.14606741572999</v>
      </c>
      <c r="K42">
        <v>0.157670682730923</v>
      </c>
      <c r="L42" s="53"/>
    </row>
    <row r="43" spans="2:22">
      <c r="H43" s="2">
        <v>451.11200000000002</v>
      </c>
      <c r="I43" s="1">
        <v>0.176843</v>
      </c>
      <c r="J43">
        <v>446.51685393258401</v>
      </c>
      <c r="K43">
        <v>0.182730923694779</v>
      </c>
      <c r="L43" s="53"/>
    </row>
    <row r="44" spans="2:22">
      <c r="H44" s="2">
        <v>472.45</v>
      </c>
      <c r="I44" s="1">
        <v>0.20569000000000001</v>
      </c>
      <c r="J44">
        <v>471.68539325842602</v>
      </c>
      <c r="K44">
        <v>0.20779116465863401</v>
      </c>
      <c r="L44" s="53"/>
    </row>
    <row r="45" spans="2:22">
      <c r="H45" s="2">
        <v>499.11900000000003</v>
      </c>
      <c r="I45" s="1">
        <v>0.23864199999999999</v>
      </c>
      <c r="J45">
        <v>496.85393258426899</v>
      </c>
      <c r="K45">
        <v>0.24120481927710799</v>
      </c>
      <c r="L45" s="53"/>
    </row>
    <row r="46" spans="2:22">
      <c r="H46" s="2">
        <v>524.01900000000001</v>
      </c>
      <c r="I46" s="1">
        <v>0.27574799999999999</v>
      </c>
      <c r="J46">
        <v>522.02247191011202</v>
      </c>
      <c r="K46">
        <v>0.27461847389558203</v>
      </c>
      <c r="L46" s="53"/>
    </row>
    <row r="47" spans="2:22">
      <c r="H47" s="2">
        <v>547.14300000000003</v>
      </c>
      <c r="I47" s="1">
        <v>0.31286599999999998</v>
      </c>
      <c r="J47">
        <v>545.39325842696599</v>
      </c>
      <c r="K47">
        <v>0.31638554216867398</v>
      </c>
      <c r="L47" s="53"/>
    </row>
    <row r="48" spans="2:22">
      <c r="H48" s="2">
        <v>575.59199999999998</v>
      </c>
      <c r="I48" s="1">
        <v>0.34994799999999998</v>
      </c>
      <c r="J48">
        <v>570.56179775280896</v>
      </c>
      <c r="K48">
        <v>0.35815261044176699</v>
      </c>
      <c r="L48" s="53"/>
    </row>
    <row r="49" spans="8:12">
      <c r="H49" s="2">
        <v>596.95699999999999</v>
      </c>
      <c r="I49" s="1">
        <v>0.399505</v>
      </c>
      <c r="J49">
        <v>597.52808988764002</v>
      </c>
      <c r="K49">
        <v>0.40827309236947701</v>
      </c>
      <c r="L49" s="53"/>
    </row>
    <row r="50" spans="8:12">
      <c r="H50" s="2">
        <v>623.66200000000003</v>
      </c>
      <c r="I50" s="1">
        <v>0.46145000000000003</v>
      </c>
      <c r="J50">
        <v>620.89887640449399</v>
      </c>
      <c r="K50">
        <v>0.45839357429718802</v>
      </c>
      <c r="L50" s="53"/>
    </row>
    <row r="51" spans="8:12">
      <c r="H51" s="2">
        <v>650.35199999999998</v>
      </c>
      <c r="I51" s="1">
        <v>0.51097000000000004</v>
      </c>
      <c r="J51">
        <v>647.86516853932505</v>
      </c>
      <c r="K51">
        <v>0.51269076305220895</v>
      </c>
      <c r="L51" s="53"/>
    </row>
    <row r="52" spans="8:12">
      <c r="H52" s="2">
        <v>673.50800000000004</v>
      </c>
      <c r="I52" s="1">
        <v>0.57294100000000003</v>
      </c>
      <c r="J52">
        <v>676.62921348314603</v>
      </c>
      <c r="K52">
        <v>0.58369477911646594</v>
      </c>
      <c r="L52" s="53"/>
    </row>
    <row r="53" spans="8:12">
      <c r="H53" s="2">
        <v>700.21900000000005</v>
      </c>
      <c r="I53" s="1">
        <v>0.63902800000000004</v>
      </c>
      <c r="J53">
        <v>696.40449438202199</v>
      </c>
      <c r="K53">
        <v>0.64634538152610399</v>
      </c>
      <c r="L53" s="53"/>
    </row>
    <row r="54" spans="8:12">
      <c r="H54" s="2">
        <v>721.60400000000004</v>
      </c>
      <c r="I54" s="1">
        <v>0.70515300000000003</v>
      </c>
      <c r="J54">
        <v>721.57303370786497</v>
      </c>
      <c r="K54">
        <v>0.72570281124498004</v>
      </c>
      <c r="L54" s="53"/>
    </row>
    <row r="55" spans="8:12">
      <c r="H55" s="2">
        <v>744.77</v>
      </c>
      <c r="I55" s="1">
        <v>0.77540699999999996</v>
      </c>
      <c r="J55">
        <v>744.94382022471905</v>
      </c>
      <c r="K55">
        <v>0.78</v>
      </c>
      <c r="L55" s="53"/>
    </row>
    <row r="56" spans="8:12">
      <c r="H56" s="2">
        <v>773.26199999999994</v>
      </c>
      <c r="I56" s="1">
        <v>0.84562499999999996</v>
      </c>
      <c r="J56">
        <v>770.112359550561</v>
      </c>
      <c r="K56">
        <v>0.84265060240963796</v>
      </c>
      <c r="L56" s="53"/>
    </row>
    <row r="57" spans="8:12">
      <c r="H57" s="2">
        <v>798.18700000000001</v>
      </c>
      <c r="I57" s="1">
        <v>0.90344100000000005</v>
      </c>
      <c r="J57">
        <v>797.07865168539297</v>
      </c>
      <c r="K57">
        <v>0.93871485943775101</v>
      </c>
      <c r="L57" s="53"/>
    </row>
    <row r="58" spans="8:12">
      <c r="H58" s="2">
        <v>824.95600000000002</v>
      </c>
      <c r="I58" s="1">
        <v>1.01509</v>
      </c>
      <c r="J58">
        <v>822.24719101123503</v>
      </c>
      <c r="K58">
        <v>1.0232931726907599</v>
      </c>
      <c r="L58" s="53"/>
    </row>
    <row r="59" spans="8:12">
      <c r="H59" s="2">
        <v>846.36300000000006</v>
      </c>
      <c r="I59" s="1">
        <v>1.09778</v>
      </c>
      <c r="J59">
        <v>847.415730337078</v>
      </c>
      <c r="K59">
        <v>1.0984738955823199</v>
      </c>
      <c r="L59" s="53"/>
    </row>
    <row r="60" spans="8:12">
      <c r="H60" s="2">
        <v>873.08399999999995</v>
      </c>
      <c r="I60" s="1">
        <v>1.17215</v>
      </c>
      <c r="J60">
        <v>870.78651685393197</v>
      </c>
      <c r="K60">
        <v>1.16843373493975</v>
      </c>
      <c r="L60" s="53"/>
    </row>
    <row r="61" spans="8:12">
      <c r="H61" s="2">
        <v>899.79499999999996</v>
      </c>
      <c r="I61" s="1">
        <v>1.23824</v>
      </c>
      <c r="J61">
        <v>895.95505617977506</v>
      </c>
      <c r="K61">
        <v>1.23734939759036</v>
      </c>
      <c r="L61" s="53"/>
    </row>
    <row r="62" spans="8:12">
      <c r="H62" s="2">
        <v>933.596</v>
      </c>
      <c r="I62" s="1">
        <v>1.296</v>
      </c>
      <c r="J62">
        <v>930.112359550561</v>
      </c>
      <c r="K62">
        <v>1.3052208835341299</v>
      </c>
      <c r="L62" s="53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W94"/>
  <sheetViews>
    <sheetView topLeftCell="A25" zoomScale="85" zoomScaleNormal="85" workbookViewId="0">
      <selection activeCell="Y46" sqref="Y45:Y46"/>
    </sheetView>
  </sheetViews>
  <sheetFormatPr defaultRowHeight="16.899999999999999"/>
  <cols>
    <col min="4" max="4" width="12.6875" bestFit="1" customWidth="1"/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3">
      <c r="A1" s="13"/>
      <c r="M1" s="13"/>
    </row>
    <row r="2" spans="1:23">
      <c r="A2" s="13"/>
      <c r="M2" s="13"/>
    </row>
    <row r="3" spans="1:23">
      <c r="A3" s="13"/>
      <c r="M3" s="13"/>
    </row>
    <row r="4" spans="1:23">
      <c r="A4" s="13"/>
      <c r="M4" s="13"/>
    </row>
    <row r="5" spans="1:23">
      <c r="A5" s="13"/>
      <c r="B5" t="s">
        <v>15</v>
      </c>
      <c r="M5" s="13"/>
      <c r="N5" s="85" t="s">
        <v>19</v>
      </c>
    </row>
    <row r="6" spans="1:23" ht="17.25" thickBot="1">
      <c r="A6" s="13"/>
      <c r="M6" s="13"/>
    </row>
    <row r="7" spans="1:23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3" ht="17.25" thickBot="1">
      <c r="B8" s="37" t="s">
        <v>4</v>
      </c>
      <c r="C8" s="38" t="s">
        <v>16</v>
      </c>
      <c r="D8" s="40" t="s">
        <v>4</v>
      </c>
      <c r="E8" s="38" t="s">
        <v>18</v>
      </c>
      <c r="F8" s="40" t="s">
        <v>4</v>
      </c>
      <c r="G8" s="38" t="s">
        <v>35</v>
      </c>
      <c r="H8" s="40" t="s">
        <v>4</v>
      </c>
      <c r="I8" s="10" t="s">
        <v>42</v>
      </c>
      <c r="J8" s="40" t="s">
        <v>4</v>
      </c>
      <c r="K8" s="41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3">
      <c r="B9" s="56">
        <v>302.32198142414802</v>
      </c>
      <c r="C9" s="56">
        <v>603.44827586206895</v>
      </c>
      <c r="D9" s="2"/>
      <c r="E9" s="1"/>
      <c r="F9" s="56">
        <v>302.39808153477202</v>
      </c>
      <c r="G9" s="56">
        <v>72.665457842248301</v>
      </c>
      <c r="H9">
        <v>303.90334572490701</v>
      </c>
      <c r="I9">
        <v>1.47957839262187</v>
      </c>
      <c r="J9" s="56">
        <v>303.098106712564</v>
      </c>
      <c r="K9" s="56">
        <v>0.12037962037961999</v>
      </c>
      <c r="N9" s="3">
        <f>B9</f>
        <v>302.32198142414802</v>
      </c>
      <c r="O9" s="21">
        <f>C9*100</f>
        <v>60344.827586206899</v>
      </c>
      <c r="P9" s="3">
        <f>F9</f>
        <v>302.39808153477202</v>
      </c>
      <c r="Q9" s="17">
        <f>G9*0.000001</f>
        <v>7.2665457842248295E-5</v>
      </c>
      <c r="R9" s="3">
        <f>H9</f>
        <v>303.90334572490701</v>
      </c>
      <c r="S9" s="24">
        <f>I9</f>
        <v>1.47957839262187</v>
      </c>
      <c r="T9" s="3">
        <f>J9</f>
        <v>303.098106712564</v>
      </c>
      <c r="U9" s="24">
        <f>K9</f>
        <v>0.12037962037961999</v>
      </c>
      <c r="V9" s="22">
        <f t="shared" ref="V9:V34" si="0">((O9*(Q9)^2)/S9)*T9</f>
        <v>6.5274164631534071E-2</v>
      </c>
      <c r="W9" s="22">
        <f>U9/V9-1</f>
        <v>0.84421541139822387</v>
      </c>
    </row>
    <row r="10" spans="1:23">
      <c r="B10" s="56">
        <v>321.826625386996</v>
      </c>
      <c r="C10" s="56">
        <v>574.32950191570899</v>
      </c>
      <c r="D10" s="2"/>
      <c r="E10" s="1"/>
      <c r="F10" s="56">
        <v>323.02158273381201</v>
      </c>
      <c r="G10" s="56">
        <v>77.742520398912006</v>
      </c>
      <c r="H10">
        <v>323.42007434944202</v>
      </c>
      <c r="I10">
        <v>1.4403820816864199</v>
      </c>
      <c r="J10" s="56">
        <v>323.23580034423401</v>
      </c>
      <c r="K10" s="56">
        <v>0.134765234765235</v>
      </c>
      <c r="N10" s="3">
        <f t="shared" ref="N10:N27" si="1">B10</f>
        <v>321.826625386996</v>
      </c>
      <c r="O10" s="21">
        <f t="shared" ref="O10:O27" si="2">C10*100</f>
        <v>57432.950191570897</v>
      </c>
      <c r="P10" s="3">
        <f t="shared" ref="P10:P27" si="3">F10</f>
        <v>323.02158273381201</v>
      </c>
      <c r="Q10" s="17">
        <f t="shared" ref="Q10:Q27" si="4">G10*0.000001</f>
        <v>7.7742520398912007E-5</v>
      </c>
      <c r="R10" s="3">
        <f t="shared" ref="R10:U27" si="5">H10</f>
        <v>323.42007434944202</v>
      </c>
      <c r="S10" s="24">
        <f t="shared" si="5"/>
        <v>1.4403820816864199</v>
      </c>
      <c r="T10" s="3">
        <f t="shared" si="5"/>
        <v>323.23580034423401</v>
      </c>
      <c r="U10" s="24">
        <f t="shared" si="5"/>
        <v>0.134765234765235</v>
      </c>
      <c r="V10" s="22">
        <f t="shared" si="0"/>
        <v>7.7896887216312244E-2</v>
      </c>
      <c r="W10" s="22">
        <f t="shared" ref="W10:W34" si="6">U10/V10-1</f>
        <v>0.73004647016259794</v>
      </c>
    </row>
    <row r="11" spans="1:23">
      <c r="B11" s="56">
        <v>346.43962848297201</v>
      </c>
      <c r="C11" s="56">
        <v>537.54789272030598</v>
      </c>
      <c r="D11" s="2"/>
      <c r="E11" s="1"/>
      <c r="F11" s="56">
        <v>347.96163069544298</v>
      </c>
      <c r="G11" s="56">
        <v>84.723481414324397</v>
      </c>
      <c r="H11">
        <v>348.51301115241603</v>
      </c>
      <c r="I11">
        <v>1.38965744400527</v>
      </c>
      <c r="J11" s="56">
        <v>346.987951807228</v>
      </c>
      <c r="K11" s="56">
        <v>0.15274725274725301</v>
      </c>
      <c r="N11" s="3">
        <f t="shared" si="1"/>
        <v>346.43962848297201</v>
      </c>
      <c r="O11" s="21">
        <f t="shared" si="2"/>
        <v>53754.789272030597</v>
      </c>
      <c r="P11" s="3">
        <f t="shared" si="3"/>
        <v>347.96163069544298</v>
      </c>
      <c r="Q11" s="17">
        <f t="shared" si="4"/>
        <v>8.4723481414324388E-5</v>
      </c>
      <c r="R11" s="3">
        <f t="shared" si="5"/>
        <v>348.51301115241603</v>
      </c>
      <c r="S11" s="24">
        <f t="shared" si="5"/>
        <v>1.38965744400527</v>
      </c>
      <c r="T11" s="3">
        <f t="shared" si="5"/>
        <v>346.987951807228</v>
      </c>
      <c r="U11" s="24">
        <f t="shared" si="5"/>
        <v>0.15274725274725301</v>
      </c>
      <c r="V11" s="22">
        <f t="shared" si="0"/>
        <v>9.6345489473412246E-2</v>
      </c>
      <c r="W11" s="22">
        <f t="shared" si="6"/>
        <v>0.58541155981573523</v>
      </c>
    </row>
    <row r="12" spans="1:23">
      <c r="B12" s="56">
        <v>371.517027863777</v>
      </c>
      <c r="C12" s="56">
        <v>498.46743295019098</v>
      </c>
      <c r="D12" s="2"/>
      <c r="E12" s="1"/>
      <c r="F12" s="56">
        <v>372.42206235011901</v>
      </c>
      <c r="G12" s="56">
        <v>92.973708068902795</v>
      </c>
      <c r="H12">
        <v>373.04832713754598</v>
      </c>
      <c r="I12">
        <v>1.3412384716732499</v>
      </c>
      <c r="J12" s="56">
        <v>373.83820998278799</v>
      </c>
      <c r="K12" s="56">
        <v>0.17072927072927099</v>
      </c>
      <c r="N12" s="3">
        <f t="shared" si="1"/>
        <v>371.517027863777</v>
      </c>
      <c r="O12" s="21">
        <f t="shared" si="2"/>
        <v>49846.7432950191</v>
      </c>
      <c r="P12" s="3">
        <f t="shared" si="3"/>
        <v>372.42206235011901</v>
      </c>
      <c r="Q12" s="17">
        <f t="shared" si="4"/>
        <v>9.2973708068902792E-5</v>
      </c>
      <c r="R12" s="3">
        <f t="shared" si="5"/>
        <v>373.04832713754598</v>
      </c>
      <c r="S12" s="24">
        <f t="shared" si="5"/>
        <v>1.3412384716732499</v>
      </c>
      <c r="T12" s="3">
        <f t="shared" si="5"/>
        <v>373.83820998278799</v>
      </c>
      <c r="U12" s="24">
        <f t="shared" si="5"/>
        <v>0.17072927072927099</v>
      </c>
      <c r="V12" s="22">
        <f t="shared" si="0"/>
        <v>0.12009772485950346</v>
      </c>
      <c r="W12" s="22">
        <f t="shared" si="6"/>
        <v>0.421586220130306</v>
      </c>
    </row>
    <row r="13" spans="1:23">
      <c r="B13" s="56">
        <v>397.05882352941097</v>
      </c>
      <c r="C13" s="56">
        <v>459.38697318007598</v>
      </c>
      <c r="D13" s="2"/>
      <c r="E13" s="1"/>
      <c r="F13" s="56">
        <v>397.36211031174997</v>
      </c>
      <c r="G13" s="56">
        <v>101.22393472348099</v>
      </c>
      <c r="H13">
        <v>398.14126394051999</v>
      </c>
      <c r="I13">
        <v>1.2905138339920901</v>
      </c>
      <c r="J13" s="56">
        <v>398.10671256454299</v>
      </c>
      <c r="K13" s="56">
        <v>0.198301698301698</v>
      </c>
      <c r="N13" s="3">
        <f t="shared" si="1"/>
        <v>397.05882352941097</v>
      </c>
      <c r="O13" s="21">
        <f t="shared" si="2"/>
        <v>45938.697318007602</v>
      </c>
      <c r="P13" s="3">
        <f t="shared" si="3"/>
        <v>397.36211031174997</v>
      </c>
      <c r="Q13" s="17">
        <f t="shared" si="4"/>
        <v>1.0122393472348099E-4</v>
      </c>
      <c r="R13" s="3">
        <f t="shared" si="5"/>
        <v>398.14126394051999</v>
      </c>
      <c r="S13" s="24">
        <f t="shared" si="5"/>
        <v>1.2905138339920901</v>
      </c>
      <c r="T13" s="3">
        <f t="shared" si="5"/>
        <v>398.10671256454299</v>
      </c>
      <c r="U13" s="24">
        <f t="shared" si="5"/>
        <v>0.198301698301698</v>
      </c>
      <c r="V13" s="22">
        <f t="shared" si="0"/>
        <v>0.1452051238720159</v>
      </c>
      <c r="W13" s="22">
        <f t="shared" si="6"/>
        <v>0.36566598349849921</v>
      </c>
    </row>
    <row r="14" spans="1:23">
      <c r="B14" s="56">
        <v>421.67182662538602</v>
      </c>
      <c r="C14" s="56">
        <v>421.07279693486601</v>
      </c>
      <c r="D14" s="2"/>
      <c r="E14" s="1"/>
      <c r="F14" s="56">
        <v>422.78177458033502</v>
      </c>
      <c r="G14" s="56">
        <v>108.839528558476</v>
      </c>
      <c r="H14">
        <v>423.234200743494</v>
      </c>
      <c r="I14">
        <v>1.24209486166007</v>
      </c>
      <c r="J14" s="56">
        <v>421.858864027538</v>
      </c>
      <c r="K14" s="56">
        <v>0.225874125874126</v>
      </c>
      <c r="N14" s="3">
        <f t="shared" si="1"/>
        <v>421.67182662538602</v>
      </c>
      <c r="O14" s="21">
        <f t="shared" si="2"/>
        <v>42107.279693486598</v>
      </c>
      <c r="P14" s="3">
        <f t="shared" si="3"/>
        <v>422.78177458033502</v>
      </c>
      <c r="Q14" s="17">
        <f t="shared" si="4"/>
        <v>1.0883952855847601E-4</v>
      </c>
      <c r="R14" s="3">
        <f t="shared" si="5"/>
        <v>423.234200743494</v>
      </c>
      <c r="S14" s="24">
        <f t="shared" si="5"/>
        <v>1.24209486166007</v>
      </c>
      <c r="T14" s="3">
        <f t="shared" si="5"/>
        <v>421.858864027538</v>
      </c>
      <c r="U14" s="24">
        <f t="shared" si="5"/>
        <v>0.225874125874126</v>
      </c>
      <c r="V14" s="22">
        <f t="shared" si="0"/>
        <v>0.16941150580257847</v>
      </c>
      <c r="W14" s="22">
        <f t="shared" si="6"/>
        <v>0.33328680837856162</v>
      </c>
    </row>
    <row r="15" spans="1:23">
      <c r="B15" s="56">
        <v>447.21362229102101</v>
      </c>
      <c r="C15" s="56">
        <v>385.82375478927202</v>
      </c>
      <c r="D15" s="2"/>
      <c r="E15" s="1"/>
      <c r="F15" s="56">
        <v>447.72182254196599</v>
      </c>
      <c r="G15" s="56">
        <v>115.185856754306</v>
      </c>
      <c r="H15">
        <v>447.76951672862401</v>
      </c>
      <c r="I15">
        <v>1.1936758893280599</v>
      </c>
      <c r="J15" s="56">
        <v>447.67641996557597</v>
      </c>
      <c r="K15" s="56">
        <v>0.25824175824175799</v>
      </c>
      <c r="N15" s="3">
        <f t="shared" si="1"/>
        <v>447.21362229102101</v>
      </c>
      <c r="O15" s="21">
        <f t="shared" si="2"/>
        <v>38582.375478927199</v>
      </c>
      <c r="P15" s="3">
        <f t="shared" si="3"/>
        <v>447.72182254196599</v>
      </c>
      <c r="Q15" s="17">
        <f t="shared" si="4"/>
        <v>1.15185856754306E-4</v>
      </c>
      <c r="R15" s="3">
        <f t="shared" si="5"/>
        <v>447.76951672862401</v>
      </c>
      <c r="S15" s="24">
        <f t="shared" si="5"/>
        <v>1.1936758893280599</v>
      </c>
      <c r="T15" s="3">
        <f t="shared" si="5"/>
        <v>447.67641996557597</v>
      </c>
      <c r="U15" s="24">
        <f t="shared" si="5"/>
        <v>0.25824175824175799</v>
      </c>
      <c r="V15" s="22">
        <f t="shared" si="0"/>
        <v>0.19198401730365283</v>
      </c>
      <c r="W15" s="22">
        <f t="shared" si="6"/>
        <v>0.34512112971002251</v>
      </c>
    </row>
    <row r="16" spans="1:23">
      <c r="B16" s="56">
        <v>471.826625386996</v>
      </c>
      <c r="C16" s="56">
        <v>351.34099616858202</v>
      </c>
      <c r="D16" s="2"/>
      <c r="E16" s="1"/>
      <c r="F16" s="56">
        <v>472.66187050359702</v>
      </c>
      <c r="G16" s="56">
        <v>122.16681776971799</v>
      </c>
      <c r="H16">
        <v>473.42007434944202</v>
      </c>
      <c r="I16">
        <v>1.14756258234519</v>
      </c>
      <c r="J16" s="56">
        <v>472.46127366609198</v>
      </c>
      <c r="K16" s="56">
        <v>0.29060939060939101</v>
      </c>
      <c r="N16" s="3">
        <f t="shared" si="1"/>
        <v>471.826625386996</v>
      </c>
      <c r="O16" s="21">
        <f t="shared" si="2"/>
        <v>35134.099616858206</v>
      </c>
      <c r="P16" s="3">
        <f t="shared" si="3"/>
        <v>472.66187050359702</v>
      </c>
      <c r="Q16" s="17">
        <f t="shared" si="4"/>
        <v>1.2216681776971799E-4</v>
      </c>
      <c r="R16" s="3">
        <f t="shared" si="5"/>
        <v>473.42007434944202</v>
      </c>
      <c r="S16" s="24">
        <f t="shared" si="5"/>
        <v>1.14756258234519</v>
      </c>
      <c r="T16" s="3">
        <f t="shared" si="5"/>
        <v>472.46127366609198</v>
      </c>
      <c r="U16" s="24">
        <f t="shared" si="5"/>
        <v>0.29060939060939101</v>
      </c>
      <c r="V16" s="22">
        <f t="shared" si="0"/>
        <v>0.21588635233471812</v>
      </c>
      <c r="W16" s="22">
        <f t="shared" si="6"/>
        <v>0.34612210297953228</v>
      </c>
    </row>
    <row r="17" spans="2:23">
      <c r="B17" s="56">
        <v>497.36842105263099</v>
      </c>
      <c r="C17" s="56">
        <v>322.988505747126</v>
      </c>
      <c r="D17" s="2"/>
      <c r="E17" s="1"/>
      <c r="F17" s="56">
        <v>498.08153477218201</v>
      </c>
      <c r="G17" s="56">
        <v>129.78241160471401</v>
      </c>
      <c r="H17">
        <v>498.51301115241603</v>
      </c>
      <c r="I17">
        <v>1.10144927536231</v>
      </c>
      <c r="J17" s="56">
        <v>498.27882960413001</v>
      </c>
      <c r="K17" s="56">
        <v>0.32897102897102898</v>
      </c>
      <c r="N17" s="3">
        <f t="shared" si="1"/>
        <v>497.36842105263099</v>
      </c>
      <c r="O17" s="21">
        <f t="shared" si="2"/>
        <v>32298.8505747126</v>
      </c>
      <c r="P17" s="3">
        <f t="shared" si="3"/>
        <v>498.08153477218201</v>
      </c>
      <c r="Q17" s="17">
        <f t="shared" si="4"/>
        <v>1.2978241160471402E-4</v>
      </c>
      <c r="R17" s="3">
        <f t="shared" si="5"/>
        <v>498.51301115241603</v>
      </c>
      <c r="S17" s="24">
        <f t="shared" si="5"/>
        <v>1.10144927536231</v>
      </c>
      <c r="T17" s="3">
        <f t="shared" si="5"/>
        <v>498.27882960413001</v>
      </c>
      <c r="U17" s="24">
        <f t="shared" si="5"/>
        <v>0.32897102897102898</v>
      </c>
      <c r="V17" s="22">
        <f t="shared" si="0"/>
        <v>0.2461085384182119</v>
      </c>
      <c r="W17" s="22">
        <f t="shared" si="6"/>
        <v>0.33669084008783545</v>
      </c>
    </row>
    <row r="18" spans="2:23">
      <c r="B18" s="56">
        <v>521.98142414860604</v>
      </c>
      <c r="C18" s="56">
        <v>296.93486590038299</v>
      </c>
      <c r="D18" s="2"/>
      <c r="E18" s="1"/>
      <c r="F18" s="56">
        <v>522.54196642685804</v>
      </c>
      <c r="G18" s="56">
        <v>138.03263825929201</v>
      </c>
      <c r="H18">
        <v>523.60594795538998</v>
      </c>
      <c r="I18">
        <v>1.0530303030303001</v>
      </c>
      <c r="J18" s="56">
        <v>522.03098106712503</v>
      </c>
      <c r="K18" s="56">
        <v>0.36733266733266701</v>
      </c>
      <c r="N18" s="3">
        <f t="shared" si="1"/>
        <v>521.98142414860604</v>
      </c>
      <c r="O18" s="21">
        <f t="shared" si="2"/>
        <v>29693.486590038297</v>
      </c>
      <c r="P18" s="3">
        <f t="shared" si="3"/>
        <v>522.54196642685804</v>
      </c>
      <c r="Q18" s="17">
        <f t="shared" si="4"/>
        <v>1.38032638259292E-4</v>
      </c>
      <c r="R18" s="3">
        <f t="shared" si="5"/>
        <v>523.60594795538998</v>
      </c>
      <c r="S18" s="24">
        <f t="shared" si="5"/>
        <v>1.0530303030303001</v>
      </c>
      <c r="T18" s="3">
        <f t="shared" si="5"/>
        <v>522.03098106712503</v>
      </c>
      <c r="U18" s="24">
        <f t="shared" si="5"/>
        <v>0.36733266733266701</v>
      </c>
      <c r="V18" s="22">
        <f t="shared" si="0"/>
        <v>0.2804659748936329</v>
      </c>
      <c r="W18" s="22">
        <f t="shared" si="6"/>
        <v>0.30972274790900545</v>
      </c>
    </row>
    <row r="19" spans="2:23">
      <c r="B19" s="56">
        <v>547.52321981424097</v>
      </c>
      <c r="C19" s="56">
        <v>269.34865900383102</v>
      </c>
      <c r="D19" s="2"/>
      <c r="E19" s="1"/>
      <c r="F19" s="56">
        <v>547.00239808153401</v>
      </c>
      <c r="G19" s="56">
        <v>145.64823209428801</v>
      </c>
      <c r="H19">
        <v>548.14126394052005</v>
      </c>
      <c r="I19">
        <v>1.00922266139657</v>
      </c>
      <c r="J19" s="56">
        <v>545.78313253012004</v>
      </c>
      <c r="K19" s="56">
        <v>0.41288711288711299</v>
      </c>
      <c r="N19" s="3">
        <f t="shared" si="1"/>
        <v>547.52321981424097</v>
      </c>
      <c r="O19" s="21">
        <f t="shared" si="2"/>
        <v>26934.865900383102</v>
      </c>
      <c r="P19" s="3">
        <f t="shared" si="3"/>
        <v>547.00239808153401</v>
      </c>
      <c r="Q19" s="17">
        <f t="shared" si="4"/>
        <v>1.45648232094288E-4</v>
      </c>
      <c r="R19" s="3">
        <f t="shared" si="5"/>
        <v>548.14126394052005</v>
      </c>
      <c r="S19" s="24">
        <f t="shared" si="5"/>
        <v>1.00922266139657</v>
      </c>
      <c r="T19" s="3">
        <f t="shared" si="5"/>
        <v>545.78313253012004</v>
      </c>
      <c r="U19" s="24">
        <f t="shared" si="5"/>
        <v>0.41288711288711299</v>
      </c>
      <c r="V19" s="22">
        <f t="shared" si="0"/>
        <v>0.30899992105995483</v>
      </c>
      <c r="W19" s="22">
        <f t="shared" si="6"/>
        <v>0.33620459018499571</v>
      </c>
    </row>
    <row r="20" spans="2:23">
      <c r="B20" s="56">
        <v>572.60061919504597</v>
      </c>
      <c r="C20" s="56">
        <v>247.89272030651301</v>
      </c>
      <c r="D20" s="2"/>
      <c r="E20" s="1"/>
      <c r="F20" s="56">
        <v>572.90167865707394</v>
      </c>
      <c r="G20" s="56">
        <v>156.43699002719799</v>
      </c>
      <c r="H20">
        <v>572.11895910780697</v>
      </c>
      <c r="I20">
        <v>0.96772068511198694</v>
      </c>
      <c r="J20" s="56">
        <v>572.11703958691896</v>
      </c>
      <c r="K20" s="56">
        <v>0.45844155844155798</v>
      </c>
      <c r="N20" s="3">
        <f t="shared" si="1"/>
        <v>572.60061919504597</v>
      </c>
      <c r="O20" s="21">
        <f t="shared" si="2"/>
        <v>24789.2720306513</v>
      </c>
      <c r="P20" s="3">
        <f t="shared" si="3"/>
        <v>572.90167865707394</v>
      </c>
      <c r="Q20" s="17">
        <f t="shared" si="4"/>
        <v>1.5643699002719798E-4</v>
      </c>
      <c r="R20" s="3">
        <f t="shared" si="5"/>
        <v>572.11895910780697</v>
      </c>
      <c r="S20" s="24">
        <f t="shared" si="5"/>
        <v>0.96772068511198694</v>
      </c>
      <c r="T20" s="3">
        <f t="shared" si="5"/>
        <v>572.11703958691896</v>
      </c>
      <c r="U20" s="24">
        <f t="shared" si="5"/>
        <v>0.45844155844155798</v>
      </c>
      <c r="V20" s="22">
        <f t="shared" si="0"/>
        <v>0.35865553224547186</v>
      </c>
      <c r="W20" s="22">
        <f t="shared" si="6"/>
        <v>0.27822246480165913</v>
      </c>
    </row>
    <row r="21" spans="2:23">
      <c r="B21" s="56">
        <v>597.67801857585096</v>
      </c>
      <c r="C21" s="56">
        <v>224.90421455938599</v>
      </c>
      <c r="D21" s="2"/>
      <c r="E21" s="1"/>
      <c r="F21" s="56">
        <v>597.84172661870502</v>
      </c>
      <c r="G21" s="56">
        <v>165.321849501359</v>
      </c>
      <c r="H21">
        <v>597.76951672862401</v>
      </c>
      <c r="I21">
        <v>0.92852437417654698</v>
      </c>
      <c r="J21" s="56">
        <v>597.41824440619598</v>
      </c>
      <c r="K21" s="56">
        <v>0.50999000999000998</v>
      </c>
      <c r="N21" s="3">
        <f t="shared" si="1"/>
        <v>597.67801857585096</v>
      </c>
      <c r="O21" s="21">
        <f t="shared" si="2"/>
        <v>22490.421455938598</v>
      </c>
      <c r="P21" s="3">
        <f t="shared" si="3"/>
        <v>597.84172661870502</v>
      </c>
      <c r="Q21" s="17">
        <f t="shared" si="4"/>
        <v>1.65321849501359E-4</v>
      </c>
      <c r="R21" s="3">
        <f t="shared" si="5"/>
        <v>597.76951672862401</v>
      </c>
      <c r="S21" s="24">
        <f t="shared" si="5"/>
        <v>0.92852437417654698</v>
      </c>
      <c r="T21" s="3">
        <f t="shared" si="5"/>
        <v>597.41824440619598</v>
      </c>
      <c r="U21" s="24">
        <f t="shared" si="5"/>
        <v>0.50999000999000998</v>
      </c>
      <c r="V21" s="22">
        <f t="shared" si="0"/>
        <v>0.39549707595807787</v>
      </c>
      <c r="W21" s="22">
        <f t="shared" si="6"/>
        <v>0.28949122760156176</v>
      </c>
    </row>
    <row r="22" spans="2:23">
      <c r="B22" s="56">
        <v>622.75541795665595</v>
      </c>
      <c r="C22" s="56">
        <v>208.04597701149299</v>
      </c>
      <c r="D22" s="2"/>
      <c r="E22" s="1"/>
      <c r="F22" s="56">
        <v>623.26139088728996</v>
      </c>
      <c r="G22" s="56">
        <v>174.841341795104</v>
      </c>
      <c r="H22">
        <v>623.42007434944196</v>
      </c>
      <c r="I22">
        <v>0.88932806324110603</v>
      </c>
      <c r="J22" s="56">
        <v>622.20309810671199</v>
      </c>
      <c r="K22" s="56">
        <v>0.56033966033965998</v>
      </c>
      <c r="N22" s="3">
        <f t="shared" si="1"/>
        <v>622.75541795665595</v>
      </c>
      <c r="O22" s="21">
        <f t="shared" si="2"/>
        <v>20804.597701149298</v>
      </c>
      <c r="P22" s="3">
        <f t="shared" si="3"/>
        <v>623.26139088728996</v>
      </c>
      <c r="Q22" s="17">
        <f t="shared" si="4"/>
        <v>1.7484134179510398E-4</v>
      </c>
      <c r="R22" s="3">
        <f t="shared" si="5"/>
        <v>623.42007434944196</v>
      </c>
      <c r="S22" s="24">
        <f t="shared" si="5"/>
        <v>0.88932806324110603</v>
      </c>
      <c r="T22" s="3">
        <f t="shared" si="5"/>
        <v>622.20309810671199</v>
      </c>
      <c r="U22" s="24">
        <f t="shared" si="5"/>
        <v>0.56033966033965998</v>
      </c>
      <c r="V22" s="22">
        <f t="shared" si="0"/>
        <v>0.44495670560543937</v>
      </c>
      <c r="W22" s="22">
        <f t="shared" si="6"/>
        <v>0.25931276746851695</v>
      </c>
    </row>
    <row r="23" spans="2:23">
      <c r="B23" s="56">
        <v>647.36842105263099</v>
      </c>
      <c r="C23" s="56">
        <v>193.48659003831401</v>
      </c>
      <c r="D23" s="2"/>
      <c r="E23" s="1"/>
      <c r="F23" s="56">
        <v>647.24220623501196</v>
      </c>
      <c r="G23" s="56">
        <v>183.726201269265</v>
      </c>
      <c r="H23">
        <v>648.51301115241597</v>
      </c>
      <c r="I23">
        <v>0.85243741765480696</v>
      </c>
      <c r="J23" s="56">
        <v>647.50430292598901</v>
      </c>
      <c r="K23" s="56">
        <v>0.61548451548451499</v>
      </c>
      <c r="N23" s="3">
        <f t="shared" si="1"/>
        <v>647.36842105263099</v>
      </c>
      <c r="O23" s="21">
        <f t="shared" si="2"/>
        <v>19348.659003831399</v>
      </c>
      <c r="P23" s="3">
        <f t="shared" si="3"/>
        <v>647.24220623501196</v>
      </c>
      <c r="Q23" s="17">
        <f t="shared" si="4"/>
        <v>1.83726201269265E-4</v>
      </c>
      <c r="R23" s="3">
        <f t="shared" si="5"/>
        <v>648.51301115241597</v>
      </c>
      <c r="S23" s="24">
        <f t="shared" si="5"/>
        <v>0.85243741765480696</v>
      </c>
      <c r="T23" s="3">
        <f t="shared" si="5"/>
        <v>647.50430292598901</v>
      </c>
      <c r="U23" s="24">
        <f t="shared" si="5"/>
        <v>0.61548451548451499</v>
      </c>
      <c r="V23" s="22">
        <f t="shared" si="0"/>
        <v>0.4961045567853607</v>
      </c>
      <c r="W23" s="22">
        <f t="shared" si="6"/>
        <v>0.24063467482078371</v>
      </c>
    </row>
    <row r="24" spans="2:23">
      <c r="B24" s="56">
        <v>672.91021671826604</v>
      </c>
      <c r="C24" s="56">
        <v>177.39463601532501</v>
      </c>
      <c r="D24" s="2"/>
      <c r="E24" s="1"/>
      <c r="F24" s="56">
        <v>671.22302158273305</v>
      </c>
      <c r="G24" s="56">
        <v>193.88032638259199</v>
      </c>
      <c r="H24">
        <v>673.04832713754604</v>
      </c>
      <c r="I24">
        <v>0.82015810276679701</v>
      </c>
      <c r="J24" s="56">
        <v>672.80550774526603</v>
      </c>
      <c r="K24" s="56">
        <v>0.67422577422577401</v>
      </c>
      <c r="N24" s="3">
        <f t="shared" si="1"/>
        <v>672.91021671826604</v>
      </c>
      <c r="O24" s="21">
        <f t="shared" si="2"/>
        <v>17739.463601532501</v>
      </c>
      <c r="P24" s="3">
        <f t="shared" si="3"/>
        <v>671.22302158273305</v>
      </c>
      <c r="Q24" s="17">
        <f t="shared" si="4"/>
        <v>1.9388032638259197E-4</v>
      </c>
      <c r="R24" s="3">
        <f t="shared" si="5"/>
        <v>673.04832713754604</v>
      </c>
      <c r="S24" s="24">
        <f t="shared" si="5"/>
        <v>0.82015810276679701</v>
      </c>
      <c r="T24" s="3">
        <f t="shared" si="5"/>
        <v>672.80550774526603</v>
      </c>
      <c r="U24" s="24">
        <f t="shared" si="5"/>
        <v>0.67422577422577401</v>
      </c>
      <c r="V24" s="22">
        <f t="shared" si="0"/>
        <v>0.54701586988190631</v>
      </c>
      <c r="W24" s="22">
        <f t="shared" si="6"/>
        <v>0.23255249316867288</v>
      </c>
    </row>
    <row r="25" spans="2:23">
      <c r="B25" s="56">
        <v>698.45201238389996</v>
      </c>
      <c r="C25" s="56">
        <v>164.36781609195299</v>
      </c>
      <c r="D25" s="2"/>
      <c r="E25" s="1"/>
      <c r="F25" s="56">
        <v>697.60191846522798</v>
      </c>
      <c r="G25" s="56">
        <v>202.13055303717101</v>
      </c>
      <c r="H25">
        <v>698.14126394052005</v>
      </c>
      <c r="I25">
        <v>0.79018445322792996</v>
      </c>
      <c r="J25" s="56">
        <v>698.10671256454305</v>
      </c>
      <c r="K25" s="56">
        <v>0.73416583416583503</v>
      </c>
      <c r="N25" s="3">
        <f t="shared" si="1"/>
        <v>698.45201238389996</v>
      </c>
      <c r="O25" s="21">
        <f t="shared" si="2"/>
        <v>16436.781609195299</v>
      </c>
      <c r="P25" s="3">
        <f t="shared" si="3"/>
        <v>697.60191846522798</v>
      </c>
      <c r="Q25" s="17">
        <f t="shared" si="4"/>
        <v>2.0213055303717101E-4</v>
      </c>
      <c r="R25" s="3">
        <f t="shared" si="5"/>
        <v>698.14126394052005</v>
      </c>
      <c r="S25" s="24">
        <f t="shared" si="5"/>
        <v>0.79018445322792996</v>
      </c>
      <c r="T25" s="3">
        <f t="shared" si="5"/>
        <v>698.10671256454305</v>
      </c>
      <c r="U25" s="24">
        <f t="shared" si="5"/>
        <v>0.73416583416583503</v>
      </c>
      <c r="V25" s="22">
        <f t="shared" si="0"/>
        <v>0.59329958769090885</v>
      </c>
      <c r="W25" s="22">
        <f t="shared" si="6"/>
        <v>0.23742852581976392</v>
      </c>
    </row>
    <row r="26" spans="2:23">
      <c r="B26" s="56">
        <v>723.99380804953501</v>
      </c>
      <c r="C26" s="56">
        <v>152.10727969348599</v>
      </c>
      <c r="D26" s="2"/>
      <c r="E26" s="1"/>
      <c r="F26" s="56">
        <v>723.50119904076701</v>
      </c>
      <c r="G26" s="56">
        <v>212.919310970081</v>
      </c>
      <c r="H26">
        <v>723.791821561338</v>
      </c>
      <c r="I26">
        <v>0.76251646903820802</v>
      </c>
      <c r="J26" s="56">
        <v>722.89156626505996</v>
      </c>
      <c r="K26" s="56">
        <v>0.79530469530469505</v>
      </c>
      <c r="N26" s="3">
        <f t="shared" si="1"/>
        <v>723.99380804953501</v>
      </c>
      <c r="O26" s="21">
        <f t="shared" si="2"/>
        <v>15210.7279693486</v>
      </c>
      <c r="P26" s="3">
        <f t="shared" si="3"/>
        <v>723.50119904076701</v>
      </c>
      <c r="Q26" s="17">
        <f t="shared" si="4"/>
        <v>2.1291931097008098E-4</v>
      </c>
      <c r="R26" s="3">
        <f t="shared" si="5"/>
        <v>723.791821561338</v>
      </c>
      <c r="S26" s="24">
        <f t="shared" si="5"/>
        <v>0.76251646903820802</v>
      </c>
      <c r="T26" s="3">
        <f t="shared" si="5"/>
        <v>722.89156626505996</v>
      </c>
      <c r="U26" s="24">
        <f t="shared" si="5"/>
        <v>0.79530469530469505</v>
      </c>
      <c r="V26" s="22">
        <f t="shared" si="0"/>
        <v>0.65373845672128994</v>
      </c>
      <c r="W26" s="22">
        <f t="shared" si="6"/>
        <v>0.21654873922119511</v>
      </c>
    </row>
    <row r="27" spans="2:23">
      <c r="B27" s="56">
        <v>748.14241486068101</v>
      </c>
      <c r="C27" s="56">
        <v>141.37931034482699</v>
      </c>
      <c r="D27" s="2"/>
      <c r="E27" s="1"/>
      <c r="F27" s="56">
        <v>747.48201438848901</v>
      </c>
      <c r="G27" s="56">
        <v>223.07343608340801</v>
      </c>
      <c r="H27">
        <v>747.76951672862401</v>
      </c>
      <c r="I27">
        <v>0.73715415019762898</v>
      </c>
      <c r="J27" s="56">
        <v>748.19277108433698</v>
      </c>
      <c r="K27" s="56">
        <v>0.85884115884115897</v>
      </c>
      <c r="N27" s="3">
        <f t="shared" si="1"/>
        <v>748.14241486068101</v>
      </c>
      <c r="O27" s="21">
        <f t="shared" si="2"/>
        <v>14137.931034482699</v>
      </c>
      <c r="P27" s="3">
        <f t="shared" si="3"/>
        <v>747.48201438848901</v>
      </c>
      <c r="Q27" s="17">
        <f t="shared" si="4"/>
        <v>2.23073436083408E-4</v>
      </c>
      <c r="R27" s="3">
        <f t="shared" si="5"/>
        <v>747.76951672862401</v>
      </c>
      <c r="S27" s="24">
        <f t="shared" si="5"/>
        <v>0.73715415019762898</v>
      </c>
      <c r="T27" s="3">
        <f t="shared" si="5"/>
        <v>748.19277108433698</v>
      </c>
      <c r="U27" s="24">
        <f t="shared" si="5"/>
        <v>0.85884115884115897</v>
      </c>
      <c r="V27" s="22">
        <f t="shared" si="0"/>
        <v>0.71406338691961169</v>
      </c>
      <c r="W27" s="22">
        <f t="shared" si="6"/>
        <v>0.20275198893210611</v>
      </c>
    </row>
    <row r="28" spans="2:23">
      <c r="B28" s="56">
        <v>772.291021671826</v>
      </c>
      <c r="C28" s="56">
        <v>130.65134099616799</v>
      </c>
      <c r="D28" s="2"/>
      <c r="E28" s="1"/>
      <c r="F28" s="56">
        <v>771.94244604316498</v>
      </c>
      <c r="G28" s="56">
        <v>232.59292837715299</v>
      </c>
      <c r="H28">
        <v>773.42007434944196</v>
      </c>
      <c r="I28">
        <v>0.71640316205533505</v>
      </c>
      <c r="J28" s="56">
        <v>772.97762478485299</v>
      </c>
      <c r="K28" s="56">
        <v>0.92117882117882099</v>
      </c>
      <c r="N28" s="3">
        <f t="shared" ref="N28:N34" si="7">B28</f>
        <v>772.291021671826</v>
      </c>
      <c r="O28" s="21">
        <f t="shared" ref="O28:O34" si="8">C28*100</f>
        <v>13065.134099616798</v>
      </c>
      <c r="P28" s="3">
        <f t="shared" ref="P28:P34" si="9">F28</f>
        <v>771.94244604316498</v>
      </c>
      <c r="Q28" s="17">
        <f t="shared" ref="Q28:Q34" si="10">G28*0.000001</f>
        <v>2.3259292837715298E-4</v>
      </c>
      <c r="R28" s="3">
        <f t="shared" ref="R28:R34" si="11">H28</f>
        <v>773.42007434944196</v>
      </c>
      <c r="S28" s="24">
        <f t="shared" ref="S28:S34" si="12">I28</f>
        <v>0.71640316205533505</v>
      </c>
      <c r="T28" s="3">
        <f t="shared" ref="T28:T34" si="13">J28</f>
        <v>772.97762478485299</v>
      </c>
      <c r="U28" s="24">
        <f t="shared" ref="U28:U34" si="14">K28</f>
        <v>0.92117882117882099</v>
      </c>
      <c r="V28" s="22">
        <f t="shared" si="0"/>
        <v>0.76263426363807141</v>
      </c>
      <c r="W28" s="22">
        <f t="shared" si="6"/>
        <v>0.20789068246741027</v>
      </c>
    </row>
    <row r="29" spans="2:23">
      <c r="B29" s="56">
        <v>797.83281733746105</v>
      </c>
      <c r="C29" s="56">
        <v>120.68965517241401</v>
      </c>
      <c r="D29" s="2"/>
      <c r="E29" s="1"/>
      <c r="F29" s="56">
        <v>798.80095923261399</v>
      </c>
      <c r="G29" s="56">
        <v>243.381686310063</v>
      </c>
      <c r="H29">
        <v>798.51301115241597</v>
      </c>
      <c r="I29">
        <v>0.69565217391304301</v>
      </c>
      <c r="J29" s="56">
        <v>797.762478485369</v>
      </c>
      <c r="K29" s="56">
        <v>0.98111888111888101</v>
      </c>
      <c r="N29" s="3">
        <f t="shared" si="7"/>
        <v>797.83281733746105</v>
      </c>
      <c r="O29" s="21">
        <f t="shared" si="8"/>
        <v>12068.9655172414</v>
      </c>
      <c r="P29" s="3">
        <f t="shared" si="9"/>
        <v>798.80095923261399</v>
      </c>
      <c r="Q29" s="17">
        <f t="shared" si="10"/>
        <v>2.4338168631006299E-4</v>
      </c>
      <c r="R29" s="3">
        <f t="shared" si="11"/>
        <v>798.51301115241597</v>
      </c>
      <c r="S29" s="24">
        <f t="shared" si="12"/>
        <v>0.69565217391304301</v>
      </c>
      <c r="T29" s="3">
        <f t="shared" si="13"/>
        <v>797.762478485369</v>
      </c>
      <c r="U29" s="24">
        <f t="shared" si="14"/>
        <v>0.98111888111888101</v>
      </c>
      <c r="V29" s="22">
        <f t="shared" si="0"/>
        <v>0.81983659052562963</v>
      </c>
      <c r="W29" s="22">
        <f t="shared" si="6"/>
        <v>0.19672492354829751</v>
      </c>
    </row>
    <row r="30" spans="2:23">
      <c r="B30" s="56">
        <v>823.37461300309496</v>
      </c>
      <c r="C30" s="56">
        <v>113.79310344827501</v>
      </c>
      <c r="D30" s="2"/>
      <c r="E30" s="1"/>
      <c r="F30" s="56">
        <v>822.302158273381</v>
      </c>
      <c r="G30" s="56">
        <v>251.631912964641</v>
      </c>
      <c r="H30">
        <v>823.60594795538998</v>
      </c>
      <c r="I30">
        <v>0.686429512516468</v>
      </c>
      <c r="J30" s="56">
        <v>822.54733218588603</v>
      </c>
      <c r="K30" s="56">
        <v>1.0386613386613299</v>
      </c>
      <c r="N30" s="3">
        <f t="shared" si="7"/>
        <v>823.37461300309496</v>
      </c>
      <c r="O30" s="21">
        <f t="shared" si="8"/>
        <v>11379.3103448275</v>
      </c>
      <c r="P30" s="3">
        <f t="shared" si="9"/>
        <v>822.302158273381</v>
      </c>
      <c r="Q30" s="17">
        <f t="shared" si="10"/>
        <v>2.51631912964641E-4</v>
      </c>
      <c r="R30" s="3">
        <f t="shared" si="11"/>
        <v>823.60594795538998</v>
      </c>
      <c r="S30" s="24">
        <f t="shared" si="12"/>
        <v>0.686429512516468</v>
      </c>
      <c r="T30" s="3">
        <f t="shared" si="13"/>
        <v>822.54733218588603</v>
      </c>
      <c r="U30" s="24">
        <f t="shared" si="14"/>
        <v>1.0386613386613299</v>
      </c>
      <c r="V30" s="22">
        <f t="shared" si="0"/>
        <v>0.86340057025395633</v>
      </c>
      <c r="W30" s="22">
        <f t="shared" si="6"/>
        <v>0.20298894214978724</v>
      </c>
    </row>
    <row r="31" spans="2:23">
      <c r="B31" s="56">
        <v>848.91640866873001</v>
      </c>
      <c r="C31" s="56">
        <v>106.130268199233</v>
      </c>
      <c r="D31" s="2"/>
      <c r="E31" s="1"/>
      <c r="F31" s="56">
        <v>848.68105515587501</v>
      </c>
      <c r="G31" s="56">
        <v>259.24750679963699</v>
      </c>
      <c r="H31">
        <v>848.69888475836399</v>
      </c>
      <c r="I31">
        <v>0.67259552042160697</v>
      </c>
      <c r="J31" s="56">
        <v>847.33218588640204</v>
      </c>
      <c r="K31" s="56">
        <v>1.08661338661338</v>
      </c>
      <c r="N31" s="3">
        <f t="shared" si="7"/>
        <v>848.91640866873001</v>
      </c>
      <c r="O31" s="21">
        <f t="shared" si="8"/>
        <v>10613.0268199233</v>
      </c>
      <c r="P31" s="3">
        <f t="shared" si="9"/>
        <v>848.68105515587501</v>
      </c>
      <c r="Q31" s="17">
        <f t="shared" si="10"/>
        <v>2.5924750679963697E-4</v>
      </c>
      <c r="R31" s="3">
        <f t="shared" si="11"/>
        <v>848.69888475836399</v>
      </c>
      <c r="S31" s="24">
        <f t="shared" si="12"/>
        <v>0.67259552042160697</v>
      </c>
      <c r="T31" s="3">
        <f t="shared" si="13"/>
        <v>847.33218588640204</v>
      </c>
      <c r="U31" s="24">
        <f t="shared" si="14"/>
        <v>1.08661338661338</v>
      </c>
      <c r="V31" s="22">
        <f t="shared" si="0"/>
        <v>0.89860363585398384</v>
      </c>
      <c r="W31" s="22">
        <f t="shared" si="6"/>
        <v>0.20922433791481598</v>
      </c>
    </row>
    <row r="32" spans="2:23">
      <c r="B32" s="56">
        <v>873.06501547987602</v>
      </c>
      <c r="C32" s="56">
        <v>98.467432950192006</v>
      </c>
      <c r="D32" s="2"/>
      <c r="E32" s="1"/>
      <c r="F32" s="56">
        <v>873.62110311750598</v>
      </c>
      <c r="G32" s="56">
        <v>271.30553037171302</v>
      </c>
      <c r="H32">
        <v>873.23420074349394</v>
      </c>
      <c r="I32">
        <v>0.66798418972331897</v>
      </c>
      <c r="J32" s="56">
        <v>873.14974182443996</v>
      </c>
      <c r="K32" s="56">
        <v>1.1333666333666299</v>
      </c>
      <c r="N32" s="3">
        <f t="shared" si="7"/>
        <v>873.06501547987602</v>
      </c>
      <c r="O32" s="21">
        <f t="shared" si="8"/>
        <v>9846.7432950192015</v>
      </c>
      <c r="P32" s="3">
        <f t="shared" si="9"/>
        <v>873.62110311750598</v>
      </c>
      <c r="Q32" s="17">
        <f t="shared" si="10"/>
        <v>2.7130553037171302E-4</v>
      </c>
      <c r="R32" s="3">
        <f t="shared" si="11"/>
        <v>873.23420074349394</v>
      </c>
      <c r="S32" s="24">
        <f t="shared" si="12"/>
        <v>0.66798418972331897</v>
      </c>
      <c r="T32" s="3">
        <f t="shared" si="13"/>
        <v>873.14974182443996</v>
      </c>
      <c r="U32" s="24">
        <f t="shared" si="14"/>
        <v>1.1333666333666299</v>
      </c>
      <c r="V32" s="22">
        <f t="shared" si="0"/>
        <v>0.94739798294339805</v>
      </c>
      <c r="W32" s="22">
        <f t="shared" si="6"/>
        <v>0.19629411690898912</v>
      </c>
    </row>
    <row r="33" spans="2:23">
      <c r="B33" s="56">
        <v>898.14241486067999</v>
      </c>
      <c r="C33" s="56">
        <v>93.103448275861993</v>
      </c>
      <c r="D33" s="2"/>
      <c r="E33" s="1"/>
      <c r="F33" s="56">
        <v>897.60191846522798</v>
      </c>
      <c r="G33" s="56">
        <v>280.19038984587399</v>
      </c>
      <c r="H33">
        <v>898.32713754646898</v>
      </c>
      <c r="I33">
        <v>0.66567852437417596</v>
      </c>
      <c r="J33" s="56">
        <v>897.93459552495597</v>
      </c>
      <c r="K33" s="56">
        <v>1.16933066933066</v>
      </c>
      <c r="N33" s="3">
        <f t="shared" si="7"/>
        <v>898.14241486067999</v>
      </c>
      <c r="O33" s="21">
        <f t="shared" si="8"/>
        <v>9310.3448275861992</v>
      </c>
      <c r="P33" s="3">
        <f t="shared" si="9"/>
        <v>897.60191846522798</v>
      </c>
      <c r="Q33" s="17">
        <f t="shared" si="10"/>
        <v>2.8019038984587399E-4</v>
      </c>
      <c r="R33" s="3">
        <f t="shared" si="11"/>
        <v>898.32713754646898</v>
      </c>
      <c r="S33" s="24">
        <f t="shared" si="12"/>
        <v>0.66567852437417596</v>
      </c>
      <c r="T33" s="3">
        <f t="shared" si="13"/>
        <v>897.93459552495597</v>
      </c>
      <c r="U33" s="24">
        <f t="shared" si="14"/>
        <v>1.16933066933066</v>
      </c>
      <c r="V33" s="22">
        <f t="shared" si="0"/>
        <v>0.98594433337536891</v>
      </c>
      <c r="W33" s="22">
        <f t="shared" si="6"/>
        <v>0.18600069978339451</v>
      </c>
    </row>
    <row r="34" spans="2:23">
      <c r="B34" s="56">
        <v>931.11455108359098</v>
      </c>
      <c r="C34" s="56">
        <v>86.2068965517241</v>
      </c>
      <c r="D34" s="2"/>
      <c r="E34" s="1"/>
      <c r="F34" s="56">
        <v>931.17505995203805</v>
      </c>
      <c r="G34" s="56">
        <v>292.24841341795099</v>
      </c>
      <c r="H34">
        <v>931.22676579925599</v>
      </c>
      <c r="I34">
        <v>0.66106719367588795</v>
      </c>
      <c r="J34" s="56">
        <v>930.46471600688403</v>
      </c>
      <c r="K34" s="56">
        <v>1.2196803196803101</v>
      </c>
      <c r="N34" s="3">
        <f t="shared" si="7"/>
        <v>931.11455108359098</v>
      </c>
      <c r="O34" s="21">
        <f t="shared" si="8"/>
        <v>8620.6896551724094</v>
      </c>
      <c r="P34" s="3">
        <f t="shared" si="9"/>
        <v>931.17505995203805</v>
      </c>
      <c r="Q34" s="17">
        <f t="shared" si="10"/>
        <v>2.9224841341795097E-4</v>
      </c>
      <c r="R34" s="3">
        <f t="shared" si="11"/>
        <v>931.22676579925599</v>
      </c>
      <c r="S34" s="24">
        <f t="shared" si="12"/>
        <v>0.66106719367588795</v>
      </c>
      <c r="T34" s="3">
        <f t="shared" si="13"/>
        <v>930.46471600688403</v>
      </c>
      <c r="U34" s="24">
        <f t="shared" si="14"/>
        <v>1.2196803196803101</v>
      </c>
      <c r="V34" s="22">
        <f t="shared" si="0"/>
        <v>1.0363361285178943</v>
      </c>
      <c r="W34" s="22">
        <f t="shared" si="6"/>
        <v>0.17691575746242072</v>
      </c>
    </row>
    <row r="36" spans="2:23">
      <c r="D36" t="s">
        <v>109</v>
      </c>
      <c r="E36" t="s">
        <v>108</v>
      </c>
    </row>
    <row r="37" spans="2:23">
      <c r="B37">
        <v>302.32198142414802</v>
      </c>
      <c r="C37">
        <v>603.44827586206895</v>
      </c>
      <c r="D37">
        <f>G37^2*C37*100/1000000000000</f>
        <v>3.1863690813762897E-4</v>
      </c>
      <c r="E37">
        <f>K37/J37*I37</f>
        <v>5.876350966276953E-4</v>
      </c>
      <c r="F37">
        <v>302.39808153477202</v>
      </c>
      <c r="G37">
        <v>72.665457842248301</v>
      </c>
      <c r="H37">
        <v>303.90334572490701</v>
      </c>
      <c r="I37">
        <v>1.47957839262187</v>
      </c>
      <c r="J37">
        <v>303.098106712564</v>
      </c>
      <c r="K37">
        <v>0.12037962037961999</v>
      </c>
    </row>
    <row r="38" spans="2:23">
      <c r="B38">
        <v>321.826625386996</v>
      </c>
      <c r="C38">
        <v>574.32950191570899</v>
      </c>
      <c r="D38">
        <f t="shared" ref="D38:D62" si="15">G38^2*C38*100/1000000000000</f>
        <v>3.4711897768141385E-4</v>
      </c>
      <c r="E38">
        <f t="shared" ref="E38:E62" si="16">K38/J38*I38</f>
        <v>6.0053196206417958E-4</v>
      </c>
      <c r="F38">
        <v>323.02158273381201</v>
      </c>
      <c r="G38">
        <v>77.742520398912006</v>
      </c>
      <c r="H38">
        <v>323.42007434944202</v>
      </c>
      <c r="I38">
        <v>1.4403820816864199</v>
      </c>
      <c r="J38">
        <v>323.23580034423401</v>
      </c>
      <c r="K38">
        <v>0.134765234765235</v>
      </c>
    </row>
    <row r="39" spans="2:23">
      <c r="B39">
        <v>346.43962848297201</v>
      </c>
      <c r="C39">
        <v>537.54789272030598</v>
      </c>
      <c r="D39">
        <f t="shared" si="15"/>
        <v>3.8585554900603833E-4</v>
      </c>
      <c r="E39">
        <f t="shared" si="16"/>
        <v>6.1173984781321994E-4</v>
      </c>
      <c r="F39">
        <v>347.96163069544298</v>
      </c>
      <c r="G39">
        <v>84.723481414324397</v>
      </c>
      <c r="H39">
        <v>348.51301115241603</v>
      </c>
      <c r="I39">
        <v>1.38965744400527</v>
      </c>
      <c r="J39">
        <v>346.987951807228</v>
      </c>
      <c r="K39">
        <v>0.15274725274725301</v>
      </c>
    </row>
    <row r="40" spans="2:23">
      <c r="B40">
        <v>371.517027863777</v>
      </c>
      <c r="C40">
        <v>498.46743295019098</v>
      </c>
      <c r="D40">
        <f t="shared" si="15"/>
        <v>4.3088075172789648E-4</v>
      </c>
      <c r="E40">
        <f t="shared" si="16"/>
        <v>6.1253413917576507E-4</v>
      </c>
      <c r="F40">
        <v>372.42206235011901</v>
      </c>
      <c r="G40">
        <v>92.973708068902795</v>
      </c>
      <c r="H40">
        <v>373.04832713754598</v>
      </c>
      <c r="I40">
        <v>1.3412384716732499</v>
      </c>
      <c r="J40">
        <v>373.83820998278799</v>
      </c>
      <c r="K40">
        <v>0.17072927072927099</v>
      </c>
    </row>
    <row r="41" spans="2:23">
      <c r="B41">
        <v>397.05882352941097</v>
      </c>
      <c r="C41">
        <v>459.38697318007598</v>
      </c>
      <c r="D41">
        <f t="shared" si="15"/>
        <v>4.7070098345300122E-4</v>
      </c>
      <c r="E41">
        <f t="shared" si="16"/>
        <v>6.4282032150105343E-4</v>
      </c>
      <c r="F41">
        <v>397.36211031174997</v>
      </c>
      <c r="G41">
        <v>101.22393472348099</v>
      </c>
      <c r="H41">
        <v>398.14126394051999</v>
      </c>
      <c r="I41">
        <v>1.2905138339920901</v>
      </c>
      <c r="J41">
        <v>398.10671256454299</v>
      </c>
      <c r="K41">
        <v>0.198301698301698</v>
      </c>
    </row>
    <row r="42" spans="2:23">
      <c r="B42">
        <v>421.67182662538602</v>
      </c>
      <c r="C42">
        <v>421.07279693486601</v>
      </c>
      <c r="D42">
        <f t="shared" si="15"/>
        <v>4.9880464488649874E-4</v>
      </c>
      <c r="E42">
        <f t="shared" si="16"/>
        <v>6.6504965298512162E-4</v>
      </c>
      <c r="F42">
        <v>422.78177458033502</v>
      </c>
      <c r="G42">
        <v>108.839528558476</v>
      </c>
      <c r="H42">
        <v>423.234200743494</v>
      </c>
      <c r="I42">
        <v>1.24209486166007</v>
      </c>
      <c r="J42">
        <v>421.858864027538</v>
      </c>
      <c r="K42">
        <v>0.225874125874126</v>
      </c>
    </row>
    <row r="43" spans="2:23">
      <c r="B43">
        <v>447.21362229102101</v>
      </c>
      <c r="C43">
        <v>385.82375478927202</v>
      </c>
      <c r="D43">
        <f t="shared" si="15"/>
        <v>5.1190253131789534E-4</v>
      </c>
      <c r="E43">
        <f t="shared" si="16"/>
        <v>6.8857091122774723E-4</v>
      </c>
      <c r="F43">
        <v>447.72182254196599</v>
      </c>
      <c r="G43">
        <v>115.185856754306</v>
      </c>
      <c r="H43">
        <v>447.76951672862401</v>
      </c>
      <c r="I43">
        <v>1.1936758893280599</v>
      </c>
      <c r="J43">
        <v>447.67641996557597</v>
      </c>
      <c r="K43">
        <v>0.25824175824175799</v>
      </c>
    </row>
    <row r="44" spans="2:23">
      <c r="B44">
        <v>471.826625386996</v>
      </c>
      <c r="C44">
        <v>351.34099616858202</v>
      </c>
      <c r="D44">
        <f t="shared" si="15"/>
        <v>5.2436699849690317E-4</v>
      </c>
      <c r="E44">
        <f t="shared" si="16"/>
        <v>7.058620067497167E-4</v>
      </c>
      <c r="F44">
        <v>472.66187050359702</v>
      </c>
      <c r="G44">
        <v>122.16681776971799</v>
      </c>
      <c r="H44">
        <v>473.42007434944202</v>
      </c>
      <c r="I44">
        <v>1.14756258234519</v>
      </c>
      <c r="J44">
        <v>472.46127366609198</v>
      </c>
      <c r="K44">
        <v>0.29060939060939101</v>
      </c>
    </row>
    <row r="45" spans="2:23">
      <c r="B45">
        <v>497.36842105263099</v>
      </c>
      <c r="C45">
        <v>322.988505747126</v>
      </c>
      <c r="D45">
        <f t="shared" si="15"/>
        <v>5.4402486157515426E-4</v>
      </c>
      <c r="E45">
        <f t="shared" si="16"/>
        <v>7.2719304924756133E-4</v>
      </c>
      <c r="F45">
        <v>498.08153477218201</v>
      </c>
      <c r="G45">
        <v>129.78241160471401</v>
      </c>
      <c r="H45">
        <v>498.51301115241603</v>
      </c>
      <c r="I45">
        <v>1.10144927536231</v>
      </c>
      <c r="J45">
        <v>498.27882960413001</v>
      </c>
      <c r="K45">
        <v>0.32897102897102898</v>
      </c>
    </row>
    <row r="46" spans="2:23">
      <c r="B46">
        <v>521.98142414860604</v>
      </c>
      <c r="C46">
        <v>296.93486590038299</v>
      </c>
      <c r="D46">
        <f t="shared" si="15"/>
        <v>5.6575027391708547E-4</v>
      </c>
      <c r="E46">
        <f t="shared" si="16"/>
        <v>7.4097600338495753E-4</v>
      </c>
      <c r="F46">
        <v>522.54196642685804</v>
      </c>
      <c r="G46">
        <v>138.03263825929201</v>
      </c>
      <c r="H46">
        <v>523.60594795538998</v>
      </c>
      <c r="I46">
        <v>1.0530303030303001</v>
      </c>
      <c r="J46">
        <v>522.03098106712503</v>
      </c>
      <c r="K46">
        <v>0.36733266733266701</v>
      </c>
    </row>
    <row r="47" spans="2:23">
      <c r="B47">
        <v>547.52321981424097</v>
      </c>
      <c r="C47">
        <v>269.34865900383102</v>
      </c>
      <c r="D47">
        <f t="shared" si="15"/>
        <v>5.7138028663105984E-4</v>
      </c>
      <c r="E47">
        <f t="shared" si="16"/>
        <v>7.6348096173764067E-4</v>
      </c>
      <c r="F47">
        <v>547.00239808153401</v>
      </c>
      <c r="G47">
        <v>145.64823209428801</v>
      </c>
      <c r="H47">
        <v>548.14126394052005</v>
      </c>
      <c r="I47">
        <v>1.00922266139657</v>
      </c>
      <c r="J47">
        <v>545.78313253012004</v>
      </c>
      <c r="K47">
        <v>0.41288711288711299</v>
      </c>
    </row>
    <row r="48" spans="2:23">
      <c r="B48">
        <v>572.60061919504597</v>
      </c>
      <c r="C48">
        <v>247.89272030651301</v>
      </c>
      <c r="D48">
        <f t="shared" si="15"/>
        <v>6.0665624927792861E-4</v>
      </c>
      <c r="E48">
        <f t="shared" si="16"/>
        <v>7.7544164623936343E-4</v>
      </c>
      <c r="F48">
        <v>572.90167865707394</v>
      </c>
      <c r="G48">
        <v>156.43699002719799</v>
      </c>
      <c r="H48">
        <v>572.11895910780697</v>
      </c>
      <c r="I48">
        <v>0.96772068511198694</v>
      </c>
      <c r="J48">
        <v>572.11703958691896</v>
      </c>
      <c r="K48">
        <v>0.45844155844155798</v>
      </c>
    </row>
    <row r="49" spans="2:11">
      <c r="B49">
        <v>597.67801857585096</v>
      </c>
      <c r="C49">
        <v>224.90421455938599</v>
      </c>
      <c r="D49">
        <f t="shared" si="15"/>
        <v>6.1469276906271175E-4</v>
      </c>
      <c r="E49">
        <f t="shared" si="16"/>
        <v>7.9264093337647957E-4</v>
      </c>
      <c r="F49">
        <v>597.84172661870502</v>
      </c>
      <c r="G49">
        <v>165.321849501359</v>
      </c>
      <c r="H49">
        <v>597.76951672862401</v>
      </c>
      <c r="I49">
        <v>0.92852437417654698</v>
      </c>
      <c r="J49">
        <v>597.41824440619598</v>
      </c>
      <c r="K49">
        <v>0.50999000999000998</v>
      </c>
    </row>
    <row r="50" spans="2:11">
      <c r="B50">
        <v>622.75541795665595</v>
      </c>
      <c r="C50">
        <v>208.04597701149299</v>
      </c>
      <c r="D50">
        <f t="shared" si="15"/>
        <v>6.3598604125619633E-4</v>
      </c>
      <c r="E50">
        <f t="shared" si="16"/>
        <v>8.0090534168568667E-4</v>
      </c>
      <c r="F50">
        <v>623.26139088728996</v>
      </c>
      <c r="G50">
        <v>174.841341795104</v>
      </c>
      <c r="H50">
        <v>623.42007434944196</v>
      </c>
      <c r="I50">
        <v>0.88932806324110603</v>
      </c>
      <c r="J50">
        <v>622.20309810671199</v>
      </c>
      <c r="K50">
        <v>0.56033966033965998</v>
      </c>
    </row>
    <row r="51" spans="2:11">
      <c r="B51">
        <v>647.36842105263099</v>
      </c>
      <c r="C51">
        <v>193.48659003831401</v>
      </c>
      <c r="D51">
        <f t="shared" si="15"/>
        <v>6.5312011883453616E-4</v>
      </c>
      <c r="E51">
        <f t="shared" si="16"/>
        <v>8.1028346624919634E-4</v>
      </c>
      <c r="F51">
        <v>647.24220623501196</v>
      </c>
      <c r="G51">
        <v>183.726201269265</v>
      </c>
      <c r="H51">
        <v>648.51301115241597</v>
      </c>
      <c r="I51">
        <v>0.85243741765480696</v>
      </c>
      <c r="J51">
        <v>647.50430292598901</v>
      </c>
      <c r="K51">
        <v>0.61548451548451499</v>
      </c>
    </row>
    <row r="52" spans="2:11">
      <c r="B52">
        <v>672.91021671826604</v>
      </c>
      <c r="C52">
        <v>177.39463601532501</v>
      </c>
      <c r="D52">
        <f t="shared" si="15"/>
        <v>6.6681900320520989E-4</v>
      </c>
      <c r="E52">
        <f t="shared" si="16"/>
        <v>8.2188942489283068E-4</v>
      </c>
      <c r="F52">
        <v>671.22302158273305</v>
      </c>
      <c r="G52">
        <v>193.88032638259199</v>
      </c>
      <c r="H52">
        <v>673.04832713754604</v>
      </c>
      <c r="I52">
        <v>0.82015810276679701</v>
      </c>
      <c r="J52">
        <v>672.80550774526603</v>
      </c>
      <c r="K52">
        <v>0.67422577422577401</v>
      </c>
    </row>
    <row r="53" spans="2:11">
      <c r="B53">
        <v>698.45201238389996</v>
      </c>
      <c r="C53">
        <v>164.36781609195299</v>
      </c>
      <c r="D53">
        <f t="shared" si="15"/>
        <v>6.7155364912288118E-4</v>
      </c>
      <c r="E53">
        <f t="shared" si="16"/>
        <v>8.309996420430097E-4</v>
      </c>
      <c r="F53">
        <v>697.60191846522798</v>
      </c>
      <c r="G53">
        <v>202.13055303717101</v>
      </c>
      <c r="H53">
        <v>698.14126394052005</v>
      </c>
      <c r="I53">
        <v>0.79018445322792996</v>
      </c>
      <c r="J53">
        <v>698.10671256454305</v>
      </c>
      <c r="K53">
        <v>0.73416583416583503</v>
      </c>
    </row>
    <row r="54" spans="2:11">
      <c r="B54">
        <v>723.99380804953501</v>
      </c>
      <c r="C54">
        <v>152.10727969348599</v>
      </c>
      <c r="D54">
        <f t="shared" si="15"/>
        <v>6.8957276990948768E-4</v>
      </c>
      <c r="E54">
        <f t="shared" si="16"/>
        <v>8.3889888383465447E-4</v>
      </c>
      <c r="F54">
        <v>723.50119904076701</v>
      </c>
      <c r="G54">
        <v>212.919310970081</v>
      </c>
      <c r="H54">
        <v>723.791821561338</v>
      </c>
      <c r="I54">
        <v>0.76251646903820802</v>
      </c>
      <c r="J54">
        <v>722.89156626505996</v>
      </c>
      <c r="K54">
        <v>0.79530469530469505</v>
      </c>
    </row>
    <row r="55" spans="2:11">
      <c r="B55">
        <v>748.14241486068101</v>
      </c>
      <c r="C55">
        <v>141.37931034482699</v>
      </c>
      <c r="D55">
        <f t="shared" si="15"/>
        <v>7.0352830114771812E-4</v>
      </c>
      <c r="E55">
        <f t="shared" si="16"/>
        <v>8.4617006347544358E-4</v>
      </c>
      <c r="F55">
        <v>747.48201438848901</v>
      </c>
      <c r="G55">
        <v>223.07343608340801</v>
      </c>
      <c r="H55">
        <v>747.76951672862401</v>
      </c>
      <c r="I55">
        <v>0.73715415019762898</v>
      </c>
      <c r="J55">
        <v>748.19277108433698</v>
      </c>
      <c r="K55">
        <v>0.85884115884115897</v>
      </c>
    </row>
    <row r="56" spans="2:11">
      <c r="B56">
        <v>772.291021671826</v>
      </c>
      <c r="C56">
        <v>130.65134099616799</v>
      </c>
      <c r="D56">
        <f t="shared" si="15"/>
        <v>7.0681683459353174E-4</v>
      </c>
      <c r="E56">
        <f t="shared" si="16"/>
        <v>8.5375746871663562E-4</v>
      </c>
      <c r="F56">
        <v>771.94244604316498</v>
      </c>
      <c r="G56">
        <v>232.59292837715299</v>
      </c>
      <c r="H56">
        <v>773.42007434944196</v>
      </c>
      <c r="I56">
        <v>0.71640316205533505</v>
      </c>
      <c r="J56">
        <v>772.97762478485299</v>
      </c>
      <c r="K56">
        <v>0.92117882117882099</v>
      </c>
    </row>
    <row r="57" spans="2:11">
      <c r="B57">
        <v>797.83281733746105</v>
      </c>
      <c r="C57">
        <v>120.68965517241401</v>
      </c>
      <c r="D57">
        <f t="shared" si="15"/>
        <v>7.1490089072053452E-4</v>
      </c>
      <c r="E57">
        <f t="shared" si="16"/>
        <v>8.5553971379214149E-4</v>
      </c>
      <c r="F57">
        <v>798.80095923261399</v>
      </c>
      <c r="G57">
        <v>243.381686310063</v>
      </c>
      <c r="H57">
        <v>798.51301115241597</v>
      </c>
      <c r="I57">
        <v>0.69565217391304301</v>
      </c>
      <c r="J57">
        <v>797.762478485369</v>
      </c>
      <c r="K57">
        <v>0.98111888111888101</v>
      </c>
    </row>
    <row r="58" spans="2:11">
      <c r="B58">
        <v>823.37461300309496</v>
      </c>
      <c r="C58">
        <v>113.79310344827501</v>
      </c>
      <c r="D58">
        <f t="shared" si="15"/>
        <v>7.2052222328760631E-4</v>
      </c>
      <c r="E58">
        <f t="shared" si="16"/>
        <v>8.6678026718817007E-4</v>
      </c>
      <c r="F58">
        <v>822.302158273381</v>
      </c>
      <c r="G58">
        <v>251.631912964641</v>
      </c>
      <c r="H58">
        <v>823.60594795538998</v>
      </c>
      <c r="I58">
        <v>0.686429512516468</v>
      </c>
      <c r="J58">
        <v>822.54733218588603</v>
      </c>
      <c r="K58">
        <v>1.0386613386613299</v>
      </c>
    </row>
    <row r="59" spans="2:11">
      <c r="B59">
        <v>848.91640866873001</v>
      </c>
      <c r="C59">
        <v>106.130268199233</v>
      </c>
      <c r="D59">
        <f t="shared" si="15"/>
        <v>7.1329378274199941E-4</v>
      </c>
      <c r="E59">
        <f t="shared" si="16"/>
        <v>8.625322021749485E-4</v>
      </c>
      <c r="F59">
        <v>848.68105515587501</v>
      </c>
      <c r="G59">
        <v>259.24750679963699</v>
      </c>
      <c r="H59">
        <v>848.69888475836399</v>
      </c>
      <c r="I59">
        <v>0.67259552042160697</v>
      </c>
      <c r="J59">
        <v>847.33218588640204</v>
      </c>
      <c r="K59">
        <v>1.08661338661338</v>
      </c>
    </row>
    <row r="60" spans="2:11">
      <c r="B60">
        <v>873.06501547987602</v>
      </c>
      <c r="C60">
        <v>98.467432950192006</v>
      </c>
      <c r="D60">
        <f t="shared" si="15"/>
        <v>7.2478618920464159E-4</v>
      </c>
      <c r="E60">
        <f t="shared" si="16"/>
        <v>8.6705745416239819E-4</v>
      </c>
      <c r="F60">
        <v>873.62110311750598</v>
      </c>
      <c r="G60">
        <v>271.30553037171302</v>
      </c>
      <c r="H60">
        <v>873.23420074349394</v>
      </c>
      <c r="I60">
        <v>0.66798418972331897</v>
      </c>
      <c r="J60">
        <v>873.14974182443996</v>
      </c>
      <c r="K60">
        <v>1.1333666333666299</v>
      </c>
    </row>
    <row r="61" spans="2:11">
      <c r="B61">
        <v>898.14241486067999</v>
      </c>
      <c r="C61">
        <v>93.103448275861993</v>
      </c>
      <c r="D61">
        <f t="shared" si="15"/>
        <v>7.3092402523225355E-4</v>
      </c>
      <c r="E61">
        <f t="shared" si="16"/>
        <v>8.6687640541394811E-4</v>
      </c>
      <c r="F61">
        <v>897.60191846522798</v>
      </c>
      <c r="G61">
        <v>280.19038984587399</v>
      </c>
      <c r="H61">
        <v>898.32713754646898</v>
      </c>
      <c r="I61">
        <v>0.66567852437417596</v>
      </c>
      <c r="J61">
        <v>897.93459552495597</v>
      </c>
      <c r="K61">
        <v>1.16933066933066</v>
      </c>
    </row>
    <row r="62" spans="2:11">
      <c r="B62">
        <v>931.11455108359098</v>
      </c>
      <c r="C62">
        <v>86.2068965517241</v>
      </c>
      <c r="D62">
        <f t="shared" si="15"/>
        <v>7.3628564780439285E-4</v>
      </c>
      <c r="E62">
        <f t="shared" si="16"/>
        <v>8.6654618089441571E-4</v>
      </c>
      <c r="F62">
        <v>931.17505995203805</v>
      </c>
      <c r="G62">
        <v>292.24841341795099</v>
      </c>
      <c r="H62">
        <v>931.22676579925599</v>
      </c>
      <c r="I62">
        <v>0.66106719367588795</v>
      </c>
      <c r="J62">
        <v>930.46471600688403</v>
      </c>
      <c r="K62">
        <v>1.2196803196803101</v>
      </c>
    </row>
    <row r="69" spans="6:7">
      <c r="F69">
        <v>302.39808153477202</v>
      </c>
      <c r="G69">
        <v>72.665457842248301</v>
      </c>
    </row>
    <row r="70" spans="6:7">
      <c r="F70">
        <v>323.02158273381201</v>
      </c>
      <c r="G70">
        <v>77.742520398912006</v>
      </c>
    </row>
    <row r="71" spans="6:7">
      <c r="F71">
        <v>347.96163069544298</v>
      </c>
      <c r="G71">
        <v>84.723481414324397</v>
      </c>
    </row>
    <row r="72" spans="6:7">
      <c r="F72">
        <v>372.42206235011901</v>
      </c>
      <c r="G72">
        <v>92.973708068902795</v>
      </c>
    </row>
    <row r="73" spans="6:7">
      <c r="F73">
        <v>397.36211031174997</v>
      </c>
      <c r="G73">
        <v>101.22393472348099</v>
      </c>
    </row>
    <row r="74" spans="6:7">
      <c r="F74">
        <v>422.78177458033502</v>
      </c>
      <c r="G74">
        <v>108.839528558476</v>
      </c>
    </row>
    <row r="75" spans="6:7">
      <c r="F75">
        <v>447.72182254196599</v>
      </c>
      <c r="G75">
        <v>115.185856754306</v>
      </c>
    </row>
    <row r="76" spans="6:7">
      <c r="F76">
        <v>472.66187050359702</v>
      </c>
      <c r="G76">
        <v>122.16681776971799</v>
      </c>
    </row>
    <row r="77" spans="6:7">
      <c r="F77">
        <v>498.08153477218201</v>
      </c>
      <c r="G77">
        <v>129.78241160471401</v>
      </c>
    </row>
    <row r="78" spans="6:7">
      <c r="F78">
        <v>522.54196642685804</v>
      </c>
      <c r="G78">
        <v>138.03263825929201</v>
      </c>
    </row>
    <row r="79" spans="6:7">
      <c r="F79">
        <v>547.00239808153401</v>
      </c>
      <c r="G79">
        <v>145.64823209428801</v>
      </c>
    </row>
    <row r="80" spans="6:7">
      <c r="F80">
        <v>572.90167865707394</v>
      </c>
      <c r="G80">
        <v>156.43699002719799</v>
      </c>
    </row>
    <row r="81" spans="6:7">
      <c r="F81">
        <v>597.84172661870502</v>
      </c>
      <c r="G81">
        <v>165.321849501359</v>
      </c>
    </row>
    <row r="82" spans="6:7">
      <c r="F82">
        <v>623.26139088728996</v>
      </c>
      <c r="G82">
        <v>174.841341795104</v>
      </c>
    </row>
    <row r="83" spans="6:7">
      <c r="F83">
        <v>647.24220623501196</v>
      </c>
      <c r="G83">
        <v>183.726201269265</v>
      </c>
    </row>
    <row r="84" spans="6:7">
      <c r="F84">
        <v>671.22302158273305</v>
      </c>
      <c r="G84">
        <v>193.88032638259199</v>
      </c>
    </row>
    <row r="85" spans="6:7">
      <c r="F85">
        <v>697.60191846522798</v>
      </c>
      <c r="G85">
        <v>202.13055303717101</v>
      </c>
    </row>
    <row r="86" spans="6:7">
      <c r="F86">
        <v>723.50119904076701</v>
      </c>
      <c r="G86">
        <v>212.919310970081</v>
      </c>
    </row>
    <row r="87" spans="6:7">
      <c r="F87">
        <v>747.48201438848901</v>
      </c>
      <c r="G87">
        <v>223.07343608340801</v>
      </c>
    </row>
    <row r="88" spans="6:7">
      <c r="F88">
        <v>771.94244604316498</v>
      </c>
      <c r="G88">
        <v>232.59292837715299</v>
      </c>
    </row>
    <row r="89" spans="6:7">
      <c r="F89">
        <v>798.80095923261399</v>
      </c>
      <c r="G89">
        <v>243.381686310063</v>
      </c>
    </row>
    <row r="90" spans="6:7">
      <c r="F90">
        <v>822.302158273381</v>
      </c>
      <c r="G90">
        <v>251.631912964641</v>
      </c>
    </row>
    <row r="91" spans="6:7">
      <c r="F91">
        <v>848.68105515587501</v>
      </c>
      <c r="G91">
        <v>259.24750679963699</v>
      </c>
    </row>
    <row r="92" spans="6:7">
      <c r="F92">
        <v>873.62110311750598</v>
      </c>
      <c r="G92">
        <v>271.30553037171302</v>
      </c>
    </row>
    <row r="93" spans="6:7">
      <c r="F93">
        <v>897.60191846522798</v>
      </c>
      <c r="G93">
        <v>280.19038984587399</v>
      </c>
    </row>
    <row r="94" spans="6:7">
      <c r="F94">
        <v>931.17505995203805</v>
      </c>
      <c r="G94">
        <v>292.24841341795099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Y23"/>
  <sheetViews>
    <sheetView zoomScale="85" zoomScaleNormal="85" workbookViewId="0">
      <selection activeCell="K28" sqref="K28"/>
    </sheetView>
  </sheetViews>
  <sheetFormatPr defaultRowHeight="16.899999999999999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5">
      <c r="A1" s="13"/>
      <c r="M1" s="13"/>
    </row>
    <row r="2" spans="1:25">
      <c r="A2" s="13"/>
      <c r="M2" s="13"/>
    </row>
    <row r="3" spans="1:25">
      <c r="A3" s="13"/>
      <c r="M3" s="13"/>
    </row>
    <row r="4" spans="1:25">
      <c r="A4" s="13"/>
      <c r="M4" s="13"/>
      <c r="N4" s="46"/>
    </row>
    <row r="5" spans="1:25">
      <c r="A5" s="13"/>
      <c r="B5" t="s">
        <v>15</v>
      </c>
      <c r="M5" s="13"/>
      <c r="N5" s="85" t="s">
        <v>19</v>
      </c>
    </row>
    <row r="6" spans="1:25" ht="17.25" thickBot="1">
      <c r="A6" s="13"/>
      <c r="M6" s="13"/>
    </row>
    <row r="7" spans="1:25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5" ht="17.25" thickBot="1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5">
      <c r="B9" s="55">
        <v>300</v>
      </c>
      <c r="C9" s="55">
        <v>10.7227</v>
      </c>
      <c r="D9" s="3"/>
      <c r="E9" s="4"/>
      <c r="F9" s="55">
        <v>295.72699999999998</v>
      </c>
      <c r="G9" s="55">
        <v>511.69299999999998</v>
      </c>
      <c r="H9" s="55">
        <v>302.68099999999998</v>
      </c>
      <c r="I9" s="55">
        <v>0.70293099999999997</v>
      </c>
      <c r="J9" s="55">
        <v>298.67599999999999</v>
      </c>
      <c r="K9" s="55">
        <v>9.5427399999999996E-2</v>
      </c>
      <c r="N9" s="3">
        <f>B9</f>
        <v>300</v>
      </c>
      <c r="O9" s="21">
        <f>C9*100</f>
        <v>1072.27</v>
      </c>
      <c r="P9" s="3">
        <f>F9</f>
        <v>295.72699999999998</v>
      </c>
      <c r="Q9" s="17">
        <f>G9*0.000001</f>
        <v>5.1169299999999991E-4</v>
      </c>
      <c r="R9" s="3">
        <f>H9</f>
        <v>302.68099999999998</v>
      </c>
      <c r="S9" s="24">
        <f>I9</f>
        <v>0.70293099999999997</v>
      </c>
      <c r="T9" s="3">
        <f>J9</f>
        <v>298.67599999999999</v>
      </c>
      <c r="U9" s="24">
        <f>K9</f>
        <v>9.5427399999999996E-2</v>
      </c>
      <c r="V9" s="22">
        <f>((O9*(Q9)^2)/S9)*T9</f>
        <v>0.11929183989455075</v>
      </c>
      <c r="X9">
        <f>N9</f>
        <v>300</v>
      </c>
      <c r="Y9">
        <f>1/O9</f>
        <v>9.3260093073572884E-4</v>
      </c>
    </row>
    <row r="10" spans="1:25">
      <c r="B10" s="3">
        <v>322.78500000000003</v>
      </c>
      <c r="C10" s="4">
        <v>10.355</v>
      </c>
      <c r="D10" s="3"/>
      <c r="E10" s="4"/>
      <c r="F10" s="3">
        <v>318.48</v>
      </c>
      <c r="G10" s="4">
        <v>517.53499999999997</v>
      </c>
      <c r="H10" s="3">
        <v>323.01900000000001</v>
      </c>
      <c r="I10" s="4">
        <v>0.68140100000000003</v>
      </c>
      <c r="J10" s="3">
        <v>321.19200000000001</v>
      </c>
      <c r="K10" s="4">
        <v>0.101392</v>
      </c>
      <c r="N10" s="3">
        <f t="shared" ref="N10:N23" si="0">B10</f>
        <v>322.78500000000003</v>
      </c>
      <c r="O10" s="21">
        <f t="shared" ref="O10:O23" si="1">C10*100</f>
        <v>1035.5</v>
      </c>
      <c r="P10" s="3">
        <f t="shared" ref="P10:P23" si="2">F10</f>
        <v>318.48</v>
      </c>
      <c r="Q10" s="17">
        <f t="shared" ref="Q10:Q23" si="3">G10*0.000001</f>
        <v>5.1753499999999996E-4</v>
      </c>
      <c r="R10" s="3">
        <f t="shared" ref="R10:U23" si="4">H10</f>
        <v>323.01900000000001</v>
      </c>
      <c r="S10" s="24">
        <f t="shared" si="4"/>
        <v>0.68140100000000003</v>
      </c>
      <c r="T10" s="3">
        <f t="shared" si="4"/>
        <v>321.19200000000001</v>
      </c>
      <c r="U10" s="24">
        <f t="shared" si="4"/>
        <v>0.101392</v>
      </c>
      <c r="V10" s="22">
        <f t="shared" ref="V10:V23" si="5">((O10*(Q10)^2)/S10)*T10</f>
        <v>0.13073489057955612</v>
      </c>
      <c r="X10">
        <f t="shared" ref="X10:X23" si="6">N10</f>
        <v>322.78500000000003</v>
      </c>
      <c r="Y10">
        <f t="shared" ref="Y10:Y23" si="7">1/O10</f>
        <v>9.6571704490584255E-4</v>
      </c>
    </row>
    <row r="11" spans="1:25">
      <c r="B11" s="2">
        <v>373.41800000000001</v>
      </c>
      <c r="C11" s="1">
        <v>9.0062800000000003</v>
      </c>
      <c r="D11" s="2"/>
      <c r="E11" s="1"/>
      <c r="F11" s="2">
        <v>369.05799999999999</v>
      </c>
      <c r="G11" s="1">
        <v>527.31299999999999</v>
      </c>
      <c r="H11" s="2">
        <v>373.85399999999998</v>
      </c>
      <c r="I11" s="1">
        <v>0.630278</v>
      </c>
      <c r="J11" s="2">
        <v>372.84800000000001</v>
      </c>
      <c r="K11" s="1">
        <v>0.119284</v>
      </c>
      <c r="N11" s="3">
        <f t="shared" si="0"/>
        <v>373.41800000000001</v>
      </c>
      <c r="O11" s="21">
        <f t="shared" si="1"/>
        <v>900.62800000000004</v>
      </c>
      <c r="P11" s="3">
        <f t="shared" si="2"/>
        <v>369.05799999999999</v>
      </c>
      <c r="Q11" s="17">
        <f t="shared" si="3"/>
        <v>5.2731299999999996E-4</v>
      </c>
      <c r="R11" s="3">
        <f t="shared" si="4"/>
        <v>373.85399999999998</v>
      </c>
      <c r="S11" s="24">
        <f t="shared" si="4"/>
        <v>0.630278</v>
      </c>
      <c r="T11" s="3">
        <f t="shared" si="4"/>
        <v>372.84800000000001</v>
      </c>
      <c r="U11" s="24">
        <f t="shared" si="4"/>
        <v>0.119284</v>
      </c>
      <c r="V11" s="22">
        <f t="shared" si="5"/>
        <v>0.14814331918357673</v>
      </c>
      <c r="X11">
        <f t="shared" si="6"/>
        <v>373.41800000000001</v>
      </c>
      <c r="Y11">
        <f t="shared" si="7"/>
        <v>1.1103363430850473E-3</v>
      </c>
    </row>
    <row r="12" spans="1:25">
      <c r="B12" s="2">
        <v>421.51900000000001</v>
      </c>
      <c r="C12" s="1">
        <v>6.8129200000000001</v>
      </c>
      <c r="D12" s="2"/>
      <c r="E12" s="1"/>
      <c r="F12" s="2">
        <v>419.637</v>
      </c>
      <c r="G12" s="1">
        <v>537.09</v>
      </c>
      <c r="H12" s="2">
        <v>424.68900000000002</v>
      </c>
      <c r="I12" s="1">
        <v>0.579156</v>
      </c>
      <c r="J12" s="2">
        <v>420.53</v>
      </c>
      <c r="K12" s="1">
        <v>0.131213</v>
      </c>
      <c r="N12" s="3">
        <f t="shared" si="0"/>
        <v>421.51900000000001</v>
      </c>
      <c r="O12" s="21">
        <f t="shared" si="1"/>
        <v>681.29200000000003</v>
      </c>
      <c r="P12" s="3">
        <f t="shared" si="2"/>
        <v>419.637</v>
      </c>
      <c r="Q12" s="17">
        <f t="shared" si="3"/>
        <v>5.3709000000000005E-4</v>
      </c>
      <c r="R12" s="3">
        <f t="shared" si="4"/>
        <v>424.68900000000002</v>
      </c>
      <c r="S12" s="24">
        <f t="shared" si="4"/>
        <v>0.579156</v>
      </c>
      <c r="T12" s="3">
        <f t="shared" si="4"/>
        <v>420.53</v>
      </c>
      <c r="U12" s="24">
        <f t="shared" si="4"/>
        <v>0.131213</v>
      </c>
      <c r="V12" s="22">
        <f t="shared" si="5"/>
        <v>0.14270160090896397</v>
      </c>
      <c r="X12">
        <f t="shared" si="6"/>
        <v>421.51900000000001</v>
      </c>
      <c r="Y12">
        <f t="shared" si="7"/>
        <v>1.4677994164029519E-3</v>
      </c>
    </row>
    <row r="13" spans="1:25">
      <c r="B13" s="2">
        <v>472.15199999999999</v>
      </c>
      <c r="C13" s="1">
        <v>6.13591</v>
      </c>
      <c r="D13" s="2"/>
      <c r="E13" s="1"/>
      <c r="F13" s="2">
        <v>467.64100000000002</v>
      </c>
      <c r="G13" s="1">
        <v>554.55200000000002</v>
      </c>
      <c r="H13" s="2">
        <v>475.53500000000003</v>
      </c>
      <c r="I13" s="1">
        <v>0.52533099999999999</v>
      </c>
      <c r="J13" s="2">
        <v>472.185</v>
      </c>
      <c r="K13" s="1">
        <v>0.131213</v>
      </c>
      <c r="N13" s="3">
        <f t="shared" si="0"/>
        <v>472.15199999999999</v>
      </c>
      <c r="O13" s="21">
        <f t="shared" si="1"/>
        <v>613.59100000000001</v>
      </c>
      <c r="P13" s="3">
        <f t="shared" si="2"/>
        <v>467.64100000000002</v>
      </c>
      <c r="Q13" s="17">
        <f t="shared" si="3"/>
        <v>5.5455200000000004E-4</v>
      </c>
      <c r="R13" s="3">
        <f t="shared" si="4"/>
        <v>475.53500000000003</v>
      </c>
      <c r="S13" s="24">
        <f t="shared" si="4"/>
        <v>0.52533099999999999</v>
      </c>
      <c r="T13" s="3">
        <f t="shared" si="4"/>
        <v>472.185</v>
      </c>
      <c r="U13" s="24">
        <f t="shared" si="4"/>
        <v>0.131213</v>
      </c>
      <c r="V13" s="22">
        <f t="shared" si="5"/>
        <v>0.16960657722609446</v>
      </c>
      <c r="X13">
        <f t="shared" si="6"/>
        <v>472.15199999999999</v>
      </c>
      <c r="Y13">
        <f t="shared" si="7"/>
        <v>1.62975011041557E-3</v>
      </c>
    </row>
    <row r="14" spans="1:25">
      <c r="B14" s="2">
        <v>520.25300000000004</v>
      </c>
      <c r="C14" s="1">
        <v>5.3367000000000004</v>
      </c>
      <c r="D14" s="2"/>
      <c r="E14" s="1"/>
      <c r="F14" s="2">
        <v>515.66700000000003</v>
      </c>
      <c r="G14" s="1">
        <v>568.16800000000001</v>
      </c>
      <c r="H14" s="2">
        <v>523.82799999999997</v>
      </c>
      <c r="I14" s="1">
        <v>0.47689999999999999</v>
      </c>
      <c r="J14" s="2">
        <v>522.51700000000005</v>
      </c>
      <c r="K14" s="1">
        <v>0.172962</v>
      </c>
      <c r="N14" s="3">
        <f t="shared" si="0"/>
        <v>520.25300000000004</v>
      </c>
      <c r="O14" s="21">
        <f t="shared" si="1"/>
        <v>533.67000000000007</v>
      </c>
      <c r="P14" s="3">
        <f t="shared" si="2"/>
        <v>515.66700000000003</v>
      </c>
      <c r="Q14" s="17">
        <f t="shared" si="3"/>
        <v>5.6816799999999997E-4</v>
      </c>
      <c r="R14" s="3">
        <f t="shared" si="4"/>
        <v>523.82799999999997</v>
      </c>
      <c r="S14" s="24">
        <f t="shared" si="4"/>
        <v>0.47689999999999999</v>
      </c>
      <c r="T14" s="3">
        <f t="shared" si="4"/>
        <v>522.51700000000005</v>
      </c>
      <c r="U14" s="24">
        <f t="shared" si="4"/>
        <v>0.172962</v>
      </c>
      <c r="V14" s="22">
        <f t="shared" si="5"/>
        <v>0.18875542050128194</v>
      </c>
      <c r="X14">
        <f t="shared" si="6"/>
        <v>520.25300000000004</v>
      </c>
      <c r="Y14">
        <f t="shared" si="7"/>
        <v>1.8738171529222177E-3</v>
      </c>
    </row>
    <row r="15" spans="1:25">
      <c r="B15" s="2">
        <v>573.41800000000001</v>
      </c>
      <c r="C15" s="1">
        <v>5.5261699999999996</v>
      </c>
      <c r="D15" s="2"/>
      <c r="E15" s="1"/>
      <c r="F15" s="2">
        <v>568.82000000000005</v>
      </c>
      <c r="G15" s="1">
        <v>570.26099999999997</v>
      </c>
      <c r="H15" s="2">
        <v>574.63099999999997</v>
      </c>
      <c r="I15" s="1">
        <v>0.43388599999999999</v>
      </c>
      <c r="J15" s="2">
        <v>572.84799999999996</v>
      </c>
      <c r="K15" s="1">
        <v>0.22664000000000001</v>
      </c>
      <c r="N15" s="3">
        <f t="shared" si="0"/>
        <v>573.41800000000001</v>
      </c>
      <c r="O15" s="21">
        <f t="shared" si="1"/>
        <v>552.61699999999996</v>
      </c>
      <c r="P15" s="3">
        <f t="shared" si="2"/>
        <v>568.82000000000005</v>
      </c>
      <c r="Q15" s="17">
        <f t="shared" si="3"/>
        <v>5.7026099999999997E-4</v>
      </c>
      <c r="R15" s="3">
        <f t="shared" si="4"/>
        <v>574.63099999999997</v>
      </c>
      <c r="S15" s="24">
        <f t="shared" si="4"/>
        <v>0.43388599999999999</v>
      </c>
      <c r="T15" s="3">
        <f t="shared" si="4"/>
        <v>572.84799999999996</v>
      </c>
      <c r="U15" s="24">
        <f t="shared" si="4"/>
        <v>0.22664000000000001</v>
      </c>
      <c r="V15" s="22">
        <f t="shared" si="5"/>
        <v>0.2372659119385466</v>
      </c>
      <c r="X15">
        <f t="shared" si="6"/>
        <v>573.41800000000001</v>
      </c>
      <c r="Y15">
        <f t="shared" si="7"/>
        <v>1.8095715477446407E-3</v>
      </c>
    </row>
    <row r="16" spans="1:25">
      <c r="B16" s="2">
        <v>621.51900000000001</v>
      </c>
      <c r="C16" s="1">
        <v>6.5793299999999997</v>
      </c>
      <c r="D16" s="2"/>
      <c r="E16" s="1"/>
      <c r="F16" s="2">
        <v>614.399</v>
      </c>
      <c r="G16" s="1">
        <v>568.48400000000004</v>
      </c>
      <c r="H16" s="2">
        <v>625.41200000000003</v>
      </c>
      <c r="I16" s="1">
        <v>0.39627699999999999</v>
      </c>
      <c r="J16" s="2">
        <v>621.85400000000004</v>
      </c>
      <c r="K16" s="1">
        <v>0.33399600000000002</v>
      </c>
      <c r="N16" s="3">
        <f t="shared" si="0"/>
        <v>621.51900000000001</v>
      </c>
      <c r="O16" s="21">
        <f t="shared" si="1"/>
        <v>657.93299999999999</v>
      </c>
      <c r="P16" s="3">
        <f t="shared" si="2"/>
        <v>614.399</v>
      </c>
      <c r="Q16" s="17">
        <f t="shared" si="3"/>
        <v>5.6848399999999996E-4</v>
      </c>
      <c r="R16" s="3">
        <f t="shared" si="4"/>
        <v>625.41200000000003</v>
      </c>
      <c r="S16" s="24">
        <f t="shared" si="4"/>
        <v>0.39627699999999999</v>
      </c>
      <c r="T16" s="3">
        <f t="shared" si="4"/>
        <v>621.85400000000004</v>
      </c>
      <c r="U16" s="24">
        <f t="shared" si="4"/>
        <v>0.33399600000000002</v>
      </c>
      <c r="V16" s="22">
        <f t="shared" si="5"/>
        <v>0.33366275203188417</v>
      </c>
      <c r="X16">
        <f t="shared" si="6"/>
        <v>621.51900000000001</v>
      </c>
      <c r="Y16">
        <f t="shared" si="7"/>
        <v>1.5199116019412311E-3</v>
      </c>
    </row>
    <row r="17" spans="2:25">
      <c r="B17" s="2">
        <v>669.62</v>
      </c>
      <c r="C17" s="1">
        <v>10</v>
      </c>
      <c r="D17" s="2"/>
      <c r="E17" s="1"/>
      <c r="F17" s="2">
        <v>667.702</v>
      </c>
      <c r="G17" s="1">
        <v>543.65499999999997</v>
      </c>
      <c r="H17" s="2">
        <v>673.65099999999995</v>
      </c>
      <c r="I17" s="1">
        <v>0.36135899999999999</v>
      </c>
      <c r="J17" s="2">
        <v>672.18499999999995</v>
      </c>
      <c r="K17" s="1">
        <v>0.56659999999999999</v>
      </c>
      <c r="N17" s="3">
        <f t="shared" si="0"/>
        <v>669.62</v>
      </c>
      <c r="O17" s="21">
        <f t="shared" si="1"/>
        <v>1000</v>
      </c>
      <c r="P17" s="3">
        <f t="shared" si="2"/>
        <v>667.702</v>
      </c>
      <c r="Q17" s="17">
        <f t="shared" si="3"/>
        <v>5.4365499999999998E-4</v>
      </c>
      <c r="R17" s="3">
        <f t="shared" si="4"/>
        <v>673.65099999999995</v>
      </c>
      <c r="S17" s="24">
        <f t="shared" si="4"/>
        <v>0.36135899999999999</v>
      </c>
      <c r="T17" s="3">
        <f t="shared" si="4"/>
        <v>672.18499999999995</v>
      </c>
      <c r="U17" s="24">
        <f t="shared" si="4"/>
        <v>0.56659999999999999</v>
      </c>
      <c r="V17" s="22">
        <f t="shared" si="5"/>
        <v>0.54978984556969557</v>
      </c>
      <c r="X17">
        <f t="shared" si="6"/>
        <v>669.62</v>
      </c>
      <c r="Y17">
        <f t="shared" si="7"/>
        <v>1E-3</v>
      </c>
    </row>
    <row r="18" spans="2:25">
      <c r="B18" s="2">
        <v>720.25300000000004</v>
      </c>
      <c r="C18" s="1">
        <v>16.876100000000001</v>
      </c>
      <c r="D18" s="2"/>
      <c r="E18" s="1"/>
      <c r="F18" s="2">
        <v>716.01599999999996</v>
      </c>
      <c r="G18" s="1">
        <v>505.34699999999998</v>
      </c>
      <c r="H18" s="2">
        <v>724.36900000000003</v>
      </c>
      <c r="I18" s="1">
        <v>0.33996599999999999</v>
      </c>
      <c r="J18" s="2">
        <v>721.19200000000001</v>
      </c>
      <c r="K18" s="1">
        <v>0.90656099999999995</v>
      </c>
      <c r="N18" s="3">
        <f t="shared" si="0"/>
        <v>720.25300000000004</v>
      </c>
      <c r="O18" s="21">
        <f t="shared" si="1"/>
        <v>1687.6100000000001</v>
      </c>
      <c r="P18" s="3">
        <f t="shared" si="2"/>
        <v>716.01599999999996</v>
      </c>
      <c r="Q18" s="17">
        <f t="shared" si="3"/>
        <v>5.0534699999999996E-4</v>
      </c>
      <c r="R18" s="3">
        <f t="shared" si="4"/>
        <v>724.36900000000003</v>
      </c>
      <c r="S18" s="24">
        <f t="shared" si="4"/>
        <v>0.33996599999999999</v>
      </c>
      <c r="T18" s="3">
        <f t="shared" si="4"/>
        <v>721.19200000000001</v>
      </c>
      <c r="U18" s="24">
        <f t="shared" si="4"/>
        <v>0.90656099999999995</v>
      </c>
      <c r="V18" s="22">
        <f t="shared" si="5"/>
        <v>0.91425404181197678</v>
      </c>
      <c r="X18">
        <f t="shared" si="6"/>
        <v>720.25300000000004</v>
      </c>
      <c r="Y18">
        <f t="shared" si="7"/>
        <v>5.9255396685253109E-4</v>
      </c>
    </row>
    <row r="19" spans="2:25">
      <c r="B19" s="2">
        <v>770.88599999999997</v>
      </c>
      <c r="C19" s="1">
        <v>33.908099999999997</v>
      </c>
      <c r="D19" s="2"/>
      <c r="E19" s="1"/>
      <c r="F19" s="2">
        <v>767.01099999999997</v>
      </c>
      <c r="G19" s="1">
        <v>440.125</v>
      </c>
      <c r="H19" s="2">
        <v>769.99099999999999</v>
      </c>
      <c r="I19" s="1">
        <v>0.326658</v>
      </c>
      <c r="J19" s="2">
        <v>772.84799999999996</v>
      </c>
      <c r="K19" s="1">
        <v>1.5327999999999999</v>
      </c>
      <c r="N19" s="3">
        <f t="shared" si="0"/>
        <v>770.88599999999997</v>
      </c>
      <c r="O19" s="21">
        <f t="shared" si="1"/>
        <v>3390.81</v>
      </c>
      <c r="P19" s="3">
        <f t="shared" si="2"/>
        <v>767.01099999999997</v>
      </c>
      <c r="Q19" s="17">
        <f t="shared" si="3"/>
        <v>4.4012499999999998E-4</v>
      </c>
      <c r="R19" s="3">
        <f t="shared" si="4"/>
        <v>769.99099999999999</v>
      </c>
      <c r="S19" s="24">
        <f t="shared" si="4"/>
        <v>0.326658</v>
      </c>
      <c r="T19" s="3">
        <f t="shared" si="4"/>
        <v>772.84799999999996</v>
      </c>
      <c r="U19" s="24">
        <f t="shared" si="4"/>
        <v>1.5327999999999999</v>
      </c>
      <c r="V19" s="22">
        <f t="shared" si="5"/>
        <v>1.5540189848419403</v>
      </c>
      <c r="X19">
        <f t="shared" si="6"/>
        <v>770.88599999999997</v>
      </c>
      <c r="Y19">
        <f t="shared" si="7"/>
        <v>2.949147843730554E-4</v>
      </c>
    </row>
    <row r="20" spans="2:25">
      <c r="B20" s="2">
        <v>821.51900000000001</v>
      </c>
      <c r="C20" s="1">
        <v>83.992900000000006</v>
      </c>
      <c r="D20" s="2"/>
      <c r="E20" s="1"/>
      <c r="F20" s="2">
        <v>818.16600000000005</v>
      </c>
      <c r="G20" s="1">
        <v>346.05599999999998</v>
      </c>
      <c r="H20" s="2">
        <v>823.05899999999997</v>
      </c>
      <c r="I20" s="1">
        <v>0.35122100000000001</v>
      </c>
      <c r="J20" s="2">
        <v>824.50300000000004</v>
      </c>
      <c r="K20" s="1">
        <v>2.3737599999999999</v>
      </c>
      <c r="N20" s="3">
        <f t="shared" si="0"/>
        <v>821.51900000000001</v>
      </c>
      <c r="O20" s="21">
        <f t="shared" si="1"/>
        <v>8399.2900000000009</v>
      </c>
      <c r="P20" s="3">
        <f t="shared" si="2"/>
        <v>818.16600000000005</v>
      </c>
      <c r="Q20" s="17">
        <f t="shared" si="3"/>
        <v>3.4605599999999997E-4</v>
      </c>
      <c r="R20" s="3">
        <f t="shared" si="4"/>
        <v>823.05899999999997</v>
      </c>
      <c r="S20" s="24">
        <f t="shared" si="4"/>
        <v>0.35122100000000001</v>
      </c>
      <c r="T20" s="3">
        <f t="shared" si="4"/>
        <v>824.50300000000004</v>
      </c>
      <c r="U20" s="24">
        <f t="shared" si="4"/>
        <v>2.3737599999999999</v>
      </c>
      <c r="V20" s="22">
        <f t="shared" si="5"/>
        <v>2.3612779328422207</v>
      </c>
      <c r="X20">
        <f t="shared" si="6"/>
        <v>821.51900000000001</v>
      </c>
      <c r="Y20">
        <f t="shared" si="7"/>
        <v>1.1905768225647643E-4</v>
      </c>
    </row>
    <row r="21" spans="2:25">
      <c r="B21" s="2">
        <v>867.08900000000006</v>
      </c>
      <c r="C21" s="1">
        <v>83.992900000000006</v>
      </c>
      <c r="D21" s="2"/>
      <c r="E21" s="1"/>
      <c r="F21" s="2">
        <v>868.80899999999997</v>
      </c>
      <c r="G21" s="1">
        <v>344.29599999999999</v>
      </c>
      <c r="H21" s="2">
        <v>871.15899999999999</v>
      </c>
      <c r="I21" s="1">
        <v>0.35143799999999997</v>
      </c>
      <c r="J21" s="2">
        <v>872.18499999999995</v>
      </c>
      <c r="K21" s="1">
        <v>2.4691800000000002</v>
      </c>
      <c r="N21" s="3">
        <f t="shared" si="0"/>
        <v>867.08900000000006</v>
      </c>
      <c r="O21" s="21">
        <f t="shared" si="1"/>
        <v>8399.2900000000009</v>
      </c>
      <c r="P21" s="3">
        <f t="shared" si="2"/>
        <v>868.80899999999997</v>
      </c>
      <c r="Q21" s="17">
        <f t="shared" si="3"/>
        <v>3.4429599999999996E-4</v>
      </c>
      <c r="R21" s="3">
        <f t="shared" si="4"/>
        <v>871.15899999999999</v>
      </c>
      <c r="S21" s="24">
        <f t="shared" si="4"/>
        <v>0.35143799999999997</v>
      </c>
      <c r="T21" s="3">
        <f t="shared" si="4"/>
        <v>872.18499999999995</v>
      </c>
      <c r="U21" s="24">
        <f t="shared" si="4"/>
        <v>2.4691800000000002</v>
      </c>
      <c r="V21" s="22">
        <f t="shared" si="5"/>
        <v>2.4709640400238877</v>
      </c>
      <c r="X21">
        <f t="shared" si="6"/>
        <v>867.08900000000006</v>
      </c>
      <c r="Y21">
        <f t="shared" si="7"/>
        <v>1.1905768225647643E-4</v>
      </c>
    </row>
    <row r="22" spans="2:25">
      <c r="B22" s="2">
        <v>922.78499999999997</v>
      </c>
      <c r="C22" s="1">
        <v>86.974900000000005</v>
      </c>
      <c r="D22" s="2"/>
      <c r="E22" s="1"/>
      <c r="F22" s="2">
        <v>916.93100000000004</v>
      </c>
      <c r="G22" s="1">
        <v>340.60399999999998</v>
      </c>
      <c r="H22" s="2">
        <v>924.33299999999997</v>
      </c>
      <c r="I22" s="1">
        <v>0.34897499999999998</v>
      </c>
      <c r="J22" s="2">
        <v>922.51700000000005</v>
      </c>
      <c r="K22" s="1">
        <v>2.61829</v>
      </c>
      <c r="N22" s="3">
        <f t="shared" si="0"/>
        <v>922.78499999999997</v>
      </c>
      <c r="O22" s="21">
        <f t="shared" si="1"/>
        <v>8697.49</v>
      </c>
      <c r="P22" s="3">
        <f t="shared" si="2"/>
        <v>916.93100000000004</v>
      </c>
      <c r="Q22" s="17">
        <f t="shared" si="3"/>
        <v>3.4060399999999999E-4</v>
      </c>
      <c r="R22" s="3">
        <f t="shared" si="4"/>
        <v>924.33299999999997</v>
      </c>
      <c r="S22" s="24">
        <f t="shared" si="4"/>
        <v>0.34897499999999998</v>
      </c>
      <c r="T22" s="3">
        <f t="shared" si="4"/>
        <v>922.51700000000005</v>
      </c>
      <c r="U22" s="24">
        <f t="shared" si="4"/>
        <v>2.61829</v>
      </c>
      <c r="V22" s="22">
        <f t="shared" si="5"/>
        <v>2.6673099685784054</v>
      </c>
      <c r="X22">
        <f t="shared" si="6"/>
        <v>922.78499999999997</v>
      </c>
      <c r="Y22">
        <f t="shared" si="7"/>
        <v>1.1497569988582913E-4</v>
      </c>
    </row>
    <row r="23" spans="2:25">
      <c r="B23" s="56">
        <v>970.88599999999997</v>
      </c>
      <c r="C23" s="56">
        <v>73.052700000000002</v>
      </c>
      <c r="D23" s="2"/>
      <c r="E23" s="1"/>
      <c r="F23" s="56">
        <v>970.09400000000005</v>
      </c>
      <c r="G23" s="56">
        <v>340.774</v>
      </c>
      <c r="H23" s="56">
        <v>972.45500000000004</v>
      </c>
      <c r="I23" s="56">
        <v>0.34378599999999998</v>
      </c>
      <c r="J23" s="56">
        <v>972.84799999999996</v>
      </c>
      <c r="K23" s="56">
        <v>2.4214699999999998</v>
      </c>
      <c r="N23" s="3">
        <f t="shared" si="0"/>
        <v>970.88599999999997</v>
      </c>
      <c r="O23" s="21">
        <f t="shared" si="1"/>
        <v>7305.27</v>
      </c>
      <c r="P23" s="3">
        <f t="shared" si="2"/>
        <v>970.09400000000005</v>
      </c>
      <c r="Q23" s="17">
        <f t="shared" si="3"/>
        <v>3.4077399999999996E-4</v>
      </c>
      <c r="R23" s="3">
        <f t="shared" si="4"/>
        <v>972.45500000000004</v>
      </c>
      <c r="S23" s="24">
        <f t="shared" si="4"/>
        <v>0.34378599999999998</v>
      </c>
      <c r="T23" s="3">
        <f t="shared" si="4"/>
        <v>972.84799999999996</v>
      </c>
      <c r="U23" s="24">
        <f t="shared" si="4"/>
        <v>2.4214699999999998</v>
      </c>
      <c r="V23" s="22">
        <f t="shared" si="5"/>
        <v>2.4006341480380864</v>
      </c>
      <c r="X23">
        <f t="shared" si="6"/>
        <v>970.88599999999997</v>
      </c>
      <c r="Y23">
        <f t="shared" si="7"/>
        <v>1.3688747986042953E-4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/>
  </sheetPr>
  <dimension ref="A1:X48"/>
  <sheetViews>
    <sheetView tabSelected="1" zoomScale="85" zoomScaleNormal="85" workbookViewId="0">
      <selection activeCell="X30" sqref="X30"/>
    </sheetView>
  </sheetViews>
  <sheetFormatPr defaultRowHeight="16.899999999999999"/>
  <cols>
    <col min="2" max="2" width="11" bestFit="1" customWidth="1"/>
    <col min="3" max="11" width="10.125" bestFit="1" customWidth="1"/>
    <col min="15" max="15" width="9" style="18"/>
    <col min="17" max="17" width="10.5" style="14" customWidth="1"/>
    <col min="19" max="19" width="9" style="22"/>
    <col min="21" max="21" width="9" style="22"/>
  </cols>
  <sheetData>
    <row r="1" spans="1:24">
      <c r="A1" s="13"/>
      <c r="M1" s="13"/>
    </row>
    <row r="2" spans="1:24">
      <c r="A2" s="13"/>
      <c r="M2" s="13"/>
    </row>
    <row r="3" spans="1:24">
      <c r="A3" s="13"/>
      <c r="M3" s="13"/>
    </row>
    <row r="4" spans="1:24">
      <c r="A4" s="13"/>
      <c r="M4" s="13"/>
      <c r="N4" s="47"/>
    </row>
    <row r="5" spans="1:24">
      <c r="A5" s="13"/>
      <c r="B5" t="s">
        <v>15</v>
      </c>
      <c r="M5" s="13"/>
      <c r="N5" s="85" t="s">
        <v>54</v>
      </c>
    </row>
    <row r="6" spans="1:24" ht="17.25" thickBot="1">
      <c r="A6" s="13"/>
      <c r="M6" s="13"/>
    </row>
    <row r="7" spans="1:24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4" ht="17.25" thickBot="1">
      <c r="B8" s="37" t="s">
        <v>4</v>
      </c>
      <c r="C8" s="38" t="s">
        <v>16</v>
      </c>
      <c r="D8" s="40" t="s">
        <v>4</v>
      </c>
      <c r="E8" s="38" t="s">
        <v>18</v>
      </c>
      <c r="F8" s="40" t="s">
        <v>4</v>
      </c>
      <c r="G8" s="38" t="s">
        <v>35</v>
      </c>
      <c r="H8" s="40" t="s">
        <v>4</v>
      </c>
      <c r="I8" s="38" t="s">
        <v>42</v>
      </c>
      <c r="J8" s="40" t="s">
        <v>4</v>
      </c>
      <c r="K8" s="41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4">
      <c r="B9">
        <v>304.526748971193</v>
      </c>
      <c r="C9">
        <v>1450.279855964</v>
      </c>
      <c r="D9" s="56"/>
      <c r="E9" s="56"/>
      <c r="F9" s="56">
        <v>303.24675324675297</v>
      </c>
      <c r="G9" s="56">
        <v>161.82266009852199</v>
      </c>
      <c r="H9" s="90">
        <v>301.67224080267499</v>
      </c>
      <c r="I9" s="90">
        <v>1.6450381679389301</v>
      </c>
      <c r="J9" s="56">
        <v>300.816326530612</v>
      </c>
      <c r="K9" s="56">
        <v>0.72368421052632304</v>
      </c>
      <c r="N9" s="3">
        <f>B9</f>
        <v>304.526748971193</v>
      </c>
      <c r="O9" s="21">
        <f>C9*100</f>
        <v>145027.98559640002</v>
      </c>
      <c r="P9" s="3">
        <f>F9</f>
        <v>303.24675324675297</v>
      </c>
      <c r="Q9" s="17">
        <f>G9*0.000001</f>
        <v>1.6182266009852198E-4</v>
      </c>
      <c r="R9" s="3">
        <f>H9</f>
        <v>301.67224080267499</v>
      </c>
      <c r="S9" s="24">
        <f>I9</f>
        <v>1.6450381679389301</v>
      </c>
      <c r="T9" s="3">
        <f>J9</f>
        <v>300.816326530612</v>
      </c>
      <c r="U9" s="24">
        <f>K9</f>
        <v>0.72368421052632304</v>
      </c>
      <c r="V9" s="22">
        <f t="shared" ref="V9:V19" si="0">((O9*(Q9)^2)/S9)*T9</f>
        <v>0.69447387255702941</v>
      </c>
      <c r="W9" s="88">
        <f>U9/V9-1</f>
        <v>4.2061104274149441E-2</v>
      </c>
      <c r="X9" s="22">
        <f t="shared" ref="X9:X19" si="1">U9-V9</f>
        <v>2.921033796929362E-2</v>
      </c>
    </row>
    <row r="10" spans="1:24">
      <c r="B10">
        <v>323.45679012345602</v>
      </c>
      <c r="C10">
        <v>1330.1630546138399</v>
      </c>
      <c r="D10" s="56"/>
      <c r="E10" s="56"/>
      <c r="F10" s="56">
        <v>324.35064935064901</v>
      </c>
      <c r="G10" s="56">
        <v>165.76354679802901</v>
      </c>
      <c r="H10" s="90">
        <v>323.82943143812702</v>
      </c>
      <c r="I10" s="90">
        <v>1.5473282442748</v>
      </c>
      <c r="J10" s="56">
        <v>322.44897959183601</v>
      </c>
      <c r="K10" s="56">
        <v>0.78517206477733503</v>
      </c>
      <c r="N10" s="3">
        <f t="shared" ref="N10:N19" si="2">B10</f>
        <v>323.45679012345602</v>
      </c>
      <c r="O10" s="21">
        <f t="shared" ref="O10:O19" si="3">C10*100</f>
        <v>133016.30546138398</v>
      </c>
      <c r="P10" s="3">
        <f t="shared" ref="P10:P19" si="4">F10</f>
        <v>324.35064935064901</v>
      </c>
      <c r="Q10" s="17">
        <f t="shared" ref="Q10:Q19" si="5">G10*0.000001</f>
        <v>1.6576354679802901E-4</v>
      </c>
      <c r="R10" s="3">
        <f t="shared" ref="R10:U19" si="6">H10</f>
        <v>323.82943143812702</v>
      </c>
      <c r="S10" s="24">
        <f t="shared" si="6"/>
        <v>1.5473282442748</v>
      </c>
      <c r="T10" s="3">
        <f t="shared" si="6"/>
        <v>322.44897959183601</v>
      </c>
      <c r="U10" s="24">
        <f t="shared" si="6"/>
        <v>0.78517206477733503</v>
      </c>
      <c r="V10" s="22">
        <f t="shared" si="0"/>
        <v>0.76166061010527408</v>
      </c>
      <c r="W10" s="88">
        <f t="shared" ref="W10:W19" si="7">U10/V10-1</f>
        <v>3.0868676100778369E-2</v>
      </c>
      <c r="X10" s="22">
        <f t="shared" si="1"/>
        <v>2.351145467206095E-2</v>
      </c>
    </row>
    <row r="11" spans="1:24">
      <c r="B11">
        <v>374.07407407407402</v>
      </c>
      <c r="C11">
        <v>1026.2757808940901</v>
      </c>
      <c r="D11" s="56"/>
      <c r="E11" s="56"/>
      <c r="F11" s="56">
        <v>373.45779220779201</v>
      </c>
      <c r="G11" s="56">
        <v>188.91625615763499</v>
      </c>
      <c r="H11" s="90">
        <v>374.414715719063</v>
      </c>
      <c r="I11" s="90">
        <v>1.35190839694656</v>
      </c>
      <c r="J11" s="56">
        <v>372.65306122448902</v>
      </c>
      <c r="K11" s="56">
        <v>1.02656882591093</v>
      </c>
      <c r="N11" s="3">
        <f t="shared" si="2"/>
        <v>374.07407407407402</v>
      </c>
      <c r="O11" s="21">
        <f t="shared" si="3"/>
        <v>102627.57808940901</v>
      </c>
      <c r="P11" s="3">
        <f t="shared" si="4"/>
        <v>373.45779220779201</v>
      </c>
      <c r="Q11" s="17">
        <f t="shared" si="5"/>
        <v>1.8891625615763497E-4</v>
      </c>
      <c r="R11" s="3">
        <f t="shared" si="6"/>
        <v>374.414715719063</v>
      </c>
      <c r="S11" s="24">
        <f t="shared" si="6"/>
        <v>1.35190839694656</v>
      </c>
      <c r="T11" s="3">
        <f t="shared" si="6"/>
        <v>372.65306122448902</v>
      </c>
      <c r="U11" s="24">
        <f t="shared" si="6"/>
        <v>1.02656882591093</v>
      </c>
      <c r="V11" s="22">
        <f t="shared" si="0"/>
        <v>1.0096251687528917</v>
      </c>
      <c r="W11" s="88">
        <f t="shared" si="7"/>
        <v>1.6782126359792926E-2</v>
      </c>
      <c r="X11" s="22">
        <f t="shared" si="1"/>
        <v>1.6943657158038361E-2</v>
      </c>
    </row>
    <row r="12" spans="1:24">
      <c r="B12">
        <v>424.279835390946</v>
      </c>
      <c r="C12">
        <v>778.24061544099402</v>
      </c>
      <c r="D12" s="56"/>
      <c r="E12" s="56"/>
      <c r="F12" s="56">
        <v>423.78246753246702</v>
      </c>
      <c r="G12" s="56">
        <v>209.11330049260999</v>
      </c>
      <c r="H12" s="90">
        <v>424.581939799331</v>
      </c>
      <c r="I12" s="90">
        <v>1.1732824427480799</v>
      </c>
      <c r="J12" s="56">
        <v>423.26530612244801</v>
      </c>
      <c r="K12" s="56">
        <v>1.24291497975709</v>
      </c>
      <c r="N12" s="3">
        <f t="shared" si="2"/>
        <v>424.279835390946</v>
      </c>
      <c r="O12" s="21">
        <f t="shared" si="3"/>
        <v>77824.061544099401</v>
      </c>
      <c r="P12" s="3">
        <f t="shared" si="4"/>
        <v>423.78246753246702</v>
      </c>
      <c r="Q12" s="17">
        <f t="shared" si="5"/>
        <v>2.0911330049260999E-4</v>
      </c>
      <c r="R12" s="3">
        <f t="shared" si="6"/>
        <v>424.581939799331</v>
      </c>
      <c r="S12" s="24">
        <f t="shared" si="6"/>
        <v>1.1732824427480799</v>
      </c>
      <c r="T12" s="3">
        <f t="shared" si="6"/>
        <v>423.26530612244801</v>
      </c>
      <c r="U12" s="24">
        <f t="shared" si="6"/>
        <v>1.24291497975709</v>
      </c>
      <c r="V12" s="22">
        <f t="shared" si="0"/>
        <v>1.2276860071093116</v>
      </c>
      <c r="W12" s="88">
        <f t="shared" si="7"/>
        <v>1.2404615316611967E-2</v>
      </c>
      <c r="X12" s="22">
        <f t="shared" si="1"/>
        <v>1.5228972647778338E-2</v>
      </c>
    </row>
    <row r="13" spans="1:24">
      <c r="B13">
        <v>473.66255144032903</v>
      </c>
      <c r="C13">
        <v>595.27603389851004</v>
      </c>
      <c r="D13" s="56"/>
      <c r="E13" s="56"/>
      <c r="F13" s="56">
        <v>472.88961038961003</v>
      </c>
      <c r="G13" s="56">
        <v>227.339901477832</v>
      </c>
      <c r="H13" s="90">
        <v>474.33110367892903</v>
      </c>
      <c r="I13" s="90">
        <v>1.03129770992365</v>
      </c>
      <c r="J13" s="56">
        <v>472.65306122448902</v>
      </c>
      <c r="K13" s="56">
        <v>1.4228238866396801</v>
      </c>
      <c r="N13" s="3">
        <f t="shared" si="2"/>
        <v>473.66255144032903</v>
      </c>
      <c r="O13" s="21">
        <f t="shared" si="3"/>
        <v>59527.603389851007</v>
      </c>
      <c r="P13" s="3">
        <f t="shared" si="4"/>
        <v>472.88961038961003</v>
      </c>
      <c r="Q13" s="17">
        <f t="shared" si="5"/>
        <v>2.2733990147783198E-4</v>
      </c>
      <c r="R13" s="3">
        <f t="shared" si="6"/>
        <v>474.33110367892903</v>
      </c>
      <c r="S13" s="24">
        <f t="shared" si="6"/>
        <v>1.03129770992365</v>
      </c>
      <c r="T13" s="3">
        <f t="shared" si="6"/>
        <v>472.65306122448902</v>
      </c>
      <c r="U13" s="24">
        <f t="shared" si="6"/>
        <v>1.4228238866396801</v>
      </c>
      <c r="V13" s="22">
        <f t="shared" si="0"/>
        <v>1.4100293561454111</v>
      </c>
      <c r="W13" s="88">
        <f t="shared" si="7"/>
        <v>9.0739461831101931E-3</v>
      </c>
      <c r="X13" s="22">
        <f t="shared" si="1"/>
        <v>1.279453049426893E-2</v>
      </c>
    </row>
    <row r="14" spans="1:24">
      <c r="B14">
        <v>523.04526748971102</v>
      </c>
      <c r="C14">
        <v>455.32647551829899</v>
      </c>
      <c r="D14" s="56"/>
      <c r="E14" s="56"/>
      <c r="F14" s="56">
        <v>523.62012987012895</v>
      </c>
      <c r="G14" s="56">
        <v>242.610837438423</v>
      </c>
      <c r="H14" s="90">
        <v>523.66220735785896</v>
      </c>
      <c r="I14" s="90">
        <v>0.91679389312976201</v>
      </c>
      <c r="J14" s="56">
        <v>522.44897959183595</v>
      </c>
      <c r="K14" s="56">
        <v>1.5549089068825901</v>
      </c>
      <c r="N14" s="3">
        <f t="shared" si="2"/>
        <v>523.04526748971102</v>
      </c>
      <c r="O14" s="21">
        <f t="shared" si="3"/>
        <v>45532.647551829898</v>
      </c>
      <c r="P14" s="3">
        <f t="shared" si="4"/>
        <v>523.62012987012895</v>
      </c>
      <c r="Q14" s="17">
        <f t="shared" si="5"/>
        <v>2.4261083743842301E-4</v>
      </c>
      <c r="R14" s="3">
        <f t="shared" si="6"/>
        <v>523.66220735785896</v>
      </c>
      <c r="S14" s="24">
        <f t="shared" si="6"/>
        <v>0.91679389312976201</v>
      </c>
      <c r="T14" s="3">
        <f t="shared" si="6"/>
        <v>522.44897959183595</v>
      </c>
      <c r="U14" s="24">
        <f t="shared" si="6"/>
        <v>1.5549089068825901</v>
      </c>
      <c r="V14" s="22">
        <f t="shared" si="0"/>
        <v>1.5272687690449076</v>
      </c>
      <c r="W14" s="88">
        <f t="shared" si="7"/>
        <v>1.8097756202379189E-2</v>
      </c>
      <c r="X14" s="22">
        <f t="shared" si="1"/>
        <v>2.7640137837682488E-2</v>
      </c>
    </row>
    <row r="15" spans="1:24">
      <c r="B15">
        <v>573.25102880658403</v>
      </c>
      <c r="C15">
        <v>345.28102789800499</v>
      </c>
      <c r="D15" s="56"/>
      <c r="E15" s="56"/>
      <c r="F15" s="56">
        <v>573.53896103896102</v>
      </c>
      <c r="G15" s="56">
        <v>259.852216748768</v>
      </c>
      <c r="H15" s="90">
        <v>574.665551839464</v>
      </c>
      <c r="I15" s="90">
        <v>0.82061068702288997</v>
      </c>
      <c r="J15" s="56">
        <v>573.46938775510205</v>
      </c>
      <c r="K15" s="56">
        <v>1.6664979757084999</v>
      </c>
      <c r="N15" s="3">
        <f t="shared" si="2"/>
        <v>573.25102880658403</v>
      </c>
      <c r="O15" s="21">
        <f t="shared" si="3"/>
        <v>34528.102789800498</v>
      </c>
      <c r="P15" s="3">
        <f t="shared" si="4"/>
        <v>573.53896103896102</v>
      </c>
      <c r="Q15" s="17">
        <f t="shared" si="5"/>
        <v>2.59852216748768E-4</v>
      </c>
      <c r="R15" s="3">
        <f t="shared" si="6"/>
        <v>574.665551839464</v>
      </c>
      <c r="S15" s="24">
        <f t="shared" si="6"/>
        <v>0.82061068702288997</v>
      </c>
      <c r="T15" s="3">
        <f t="shared" si="6"/>
        <v>573.46938775510205</v>
      </c>
      <c r="U15" s="24">
        <f t="shared" si="6"/>
        <v>1.6664979757084999</v>
      </c>
      <c r="V15" s="22">
        <f t="shared" si="0"/>
        <v>1.6292909278127319</v>
      </c>
      <c r="W15" s="88">
        <f t="shared" si="7"/>
        <v>2.2836343872433718E-2</v>
      </c>
      <c r="X15" s="22">
        <f t="shared" si="1"/>
        <v>3.7207047895768008E-2</v>
      </c>
    </row>
    <row r="16" spans="1:24">
      <c r="B16">
        <v>623.86831275720101</v>
      </c>
      <c r="C16">
        <v>261.83188247640499</v>
      </c>
      <c r="D16" s="56"/>
      <c r="E16" s="56"/>
      <c r="F16" s="56">
        <v>623.05194805194799</v>
      </c>
      <c r="G16" s="56">
        <v>281.52709359605899</v>
      </c>
      <c r="H16" s="90">
        <v>623.57859531772499</v>
      </c>
      <c r="I16" s="90">
        <v>0.72900763358777398</v>
      </c>
      <c r="J16" s="56">
        <v>622.85714285714198</v>
      </c>
      <c r="K16" s="56">
        <v>1.8327429149797601</v>
      </c>
      <c r="N16" s="3">
        <f t="shared" si="2"/>
        <v>623.86831275720101</v>
      </c>
      <c r="O16" s="21">
        <f t="shared" si="3"/>
        <v>26183.188247640497</v>
      </c>
      <c r="P16" s="3">
        <f t="shared" si="4"/>
        <v>623.05194805194799</v>
      </c>
      <c r="Q16" s="17">
        <f t="shared" si="5"/>
        <v>2.8152709359605897E-4</v>
      </c>
      <c r="R16" s="3">
        <f t="shared" si="6"/>
        <v>623.57859531772499</v>
      </c>
      <c r="S16" s="24">
        <f t="shared" si="6"/>
        <v>0.72900763358777398</v>
      </c>
      <c r="T16" s="3">
        <f t="shared" si="6"/>
        <v>622.85714285714198</v>
      </c>
      <c r="U16" s="24">
        <f t="shared" si="6"/>
        <v>1.8327429149797601</v>
      </c>
      <c r="V16" s="22">
        <f t="shared" si="0"/>
        <v>1.7730431095962647</v>
      </c>
      <c r="W16" s="88">
        <f t="shared" si="7"/>
        <v>3.367081435323338E-2</v>
      </c>
      <c r="X16" s="22">
        <f t="shared" si="1"/>
        <v>5.9699805383495397E-2</v>
      </c>
    </row>
    <row r="17" spans="2:24">
      <c r="B17">
        <v>673.25102880658403</v>
      </c>
      <c r="C17">
        <v>186.89147295323599</v>
      </c>
      <c r="D17" s="56"/>
      <c r="E17" s="56"/>
      <c r="F17" s="56">
        <v>673.78246753246697</v>
      </c>
      <c r="G17" s="56">
        <v>316.00985221674802</v>
      </c>
      <c r="H17" s="90">
        <v>673.32775919732399</v>
      </c>
      <c r="I17" s="90">
        <v>0.64198473282441404</v>
      </c>
      <c r="J17" s="56">
        <v>672.65306122448897</v>
      </c>
      <c r="K17" s="56">
        <v>2.0058198380566798</v>
      </c>
      <c r="N17" s="3">
        <f t="shared" si="2"/>
        <v>673.25102880658403</v>
      </c>
      <c r="O17" s="21">
        <f t="shared" si="3"/>
        <v>18689.147295323601</v>
      </c>
      <c r="P17" s="3">
        <f t="shared" si="4"/>
        <v>673.78246753246697</v>
      </c>
      <c r="Q17" s="17">
        <f t="shared" si="5"/>
        <v>3.1600985221674798E-4</v>
      </c>
      <c r="R17" s="3">
        <f t="shared" si="6"/>
        <v>673.32775919732399</v>
      </c>
      <c r="S17" s="24">
        <f t="shared" si="6"/>
        <v>0.64198473282441404</v>
      </c>
      <c r="T17" s="3">
        <f t="shared" si="6"/>
        <v>672.65306122448897</v>
      </c>
      <c r="U17" s="24">
        <f t="shared" si="6"/>
        <v>2.0058198380566798</v>
      </c>
      <c r="V17" s="22">
        <f t="shared" si="0"/>
        <v>1.9554970057948315</v>
      </c>
      <c r="W17" s="88">
        <f t="shared" si="7"/>
        <v>2.573403698022747E-2</v>
      </c>
      <c r="X17" s="22">
        <f t="shared" si="1"/>
        <v>5.0322832261848305E-2</v>
      </c>
    </row>
    <row r="18" spans="2:24">
      <c r="B18">
        <v>723.45679012345602</v>
      </c>
      <c r="C18">
        <v>153.19039621023501</v>
      </c>
      <c r="D18" s="56"/>
      <c r="E18" s="56"/>
      <c r="F18" s="56">
        <v>723.70129870129801</v>
      </c>
      <c r="G18" s="56">
        <v>324.87684729064</v>
      </c>
      <c r="H18" s="90">
        <v>723.49498327759102</v>
      </c>
      <c r="I18" s="90">
        <v>0.58244274809158902</v>
      </c>
      <c r="J18" s="56">
        <v>722.04081632653003</v>
      </c>
      <c r="K18" s="56">
        <v>2.0468117408906901</v>
      </c>
      <c r="N18" s="3">
        <f t="shared" si="2"/>
        <v>723.45679012345602</v>
      </c>
      <c r="O18" s="21">
        <f t="shared" si="3"/>
        <v>15319.039621023501</v>
      </c>
      <c r="P18" s="3">
        <f t="shared" si="4"/>
        <v>723.70129870129801</v>
      </c>
      <c r="Q18" s="17">
        <f t="shared" si="5"/>
        <v>3.2487684729063998E-4</v>
      </c>
      <c r="R18" s="3">
        <f t="shared" si="6"/>
        <v>723.49498327759102</v>
      </c>
      <c r="S18" s="24">
        <f t="shared" si="6"/>
        <v>0.58244274809158902</v>
      </c>
      <c r="T18" s="3">
        <f t="shared" si="6"/>
        <v>722.04081632653003</v>
      </c>
      <c r="U18" s="24">
        <f t="shared" si="6"/>
        <v>2.0468117408906901</v>
      </c>
      <c r="V18" s="22">
        <f t="shared" si="0"/>
        <v>2.0043685032985734</v>
      </c>
      <c r="W18" s="88">
        <f t="shared" si="7"/>
        <v>2.1175366466928747E-2</v>
      </c>
      <c r="X18" s="22">
        <f t="shared" si="1"/>
        <v>4.2443237592116656E-2</v>
      </c>
    </row>
    <row r="19" spans="2:24">
      <c r="B19">
        <v>772.83950617283904</v>
      </c>
      <c r="C19">
        <v>145.44653493180101</v>
      </c>
      <c r="D19" s="56"/>
      <c r="E19" s="56"/>
      <c r="F19" s="56">
        <v>773.62012987012895</v>
      </c>
      <c r="G19" s="56">
        <v>311.08374384236402</v>
      </c>
      <c r="H19" s="90">
        <v>774.08026755852802</v>
      </c>
      <c r="I19" s="90">
        <v>0.54274809160303905</v>
      </c>
      <c r="J19" s="56">
        <v>773.06122448979499</v>
      </c>
      <c r="K19" s="56">
        <v>2.0377024291497898</v>
      </c>
      <c r="N19" s="3">
        <f t="shared" si="2"/>
        <v>772.83950617283904</v>
      </c>
      <c r="O19" s="21">
        <f t="shared" si="3"/>
        <v>14544.653493180102</v>
      </c>
      <c r="P19" s="3">
        <f t="shared" si="4"/>
        <v>773.62012987012895</v>
      </c>
      <c r="Q19" s="17">
        <f t="shared" si="5"/>
        <v>3.1108374384236398E-4</v>
      </c>
      <c r="R19" s="3">
        <f t="shared" si="6"/>
        <v>774.08026755852802</v>
      </c>
      <c r="S19" s="24">
        <f t="shared" si="6"/>
        <v>0.54274809160303905</v>
      </c>
      <c r="T19" s="3">
        <f t="shared" si="6"/>
        <v>773.06122448979499</v>
      </c>
      <c r="U19" s="24">
        <f t="shared" si="6"/>
        <v>2.0377024291497898</v>
      </c>
      <c r="V19" s="22">
        <f t="shared" si="0"/>
        <v>2.0048117472082096</v>
      </c>
      <c r="W19" s="88">
        <f t="shared" si="7"/>
        <v>1.640587051995368E-2</v>
      </c>
      <c r="X19" s="22">
        <f>U19-V19</f>
        <v>3.289068194158018E-2</v>
      </c>
    </row>
    <row r="22" spans="2:24">
      <c r="B22" s="89">
        <v>45027</v>
      </c>
      <c r="C22" s="89">
        <v>45027</v>
      </c>
      <c r="D22" s="89">
        <v>45027</v>
      </c>
      <c r="E22" s="89">
        <v>45027</v>
      </c>
      <c r="F22" s="89">
        <v>45027</v>
      </c>
      <c r="G22" s="89">
        <v>45027</v>
      </c>
      <c r="H22" s="89">
        <v>45027</v>
      </c>
      <c r="I22" s="89">
        <v>45027</v>
      </c>
      <c r="J22" s="89">
        <v>45027</v>
      </c>
      <c r="K22" s="89">
        <v>45027</v>
      </c>
    </row>
    <row r="23" spans="2:24">
      <c r="B23" t="s">
        <v>111</v>
      </c>
      <c r="C23" t="s">
        <v>111</v>
      </c>
      <c r="D23" t="s">
        <v>111</v>
      </c>
      <c r="E23" t="s">
        <v>111</v>
      </c>
      <c r="F23" t="s">
        <v>111</v>
      </c>
      <c r="G23" t="s">
        <v>111</v>
      </c>
      <c r="H23" t="s">
        <v>111</v>
      </c>
      <c r="I23" t="s">
        <v>111</v>
      </c>
      <c r="J23" t="s">
        <v>111</v>
      </c>
      <c r="K23" t="s">
        <v>111</v>
      </c>
    </row>
    <row r="24" spans="2:24">
      <c r="B24">
        <v>304.526748971193</v>
      </c>
      <c r="C24">
        <v>1450.279855964</v>
      </c>
      <c r="F24">
        <v>303.24675324675297</v>
      </c>
      <c r="G24">
        <v>161.82266009852199</v>
      </c>
      <c r="H24">
        <v>301.67224080267499</v>
      </c>
      <c r="I24">
        <v>1.6450381679389301</v>
      </c>
      <c r="J24">
        <v>300.816326530612</v>
      </c>
      <c r="K24">
        <v>0.72368421052632304</v>
      </c>
    </row>
    <row r="25" spans="2:24">
      <c r="B25">
        <v>323.45679012345602</v>
      </c>
      <c r="C25">
        <v>1330.1630546138399</v>
      </c>
      <c r="F25">
        <v>324.35064935064901</v>
      </c>
      <c r="G25">
        <v>165.76354679802901</v>
      </c>
      <c r="H25">
        <v>323.82943143812702</v>
      </c>
      <c r="I25">
        <v>1.5473282442748</v>
      </c>
      <c r="J25">
        <v>322.44897959183601</v>
      </c>
      <c r="K25">
        <v>0.78517206477733503</v>
      </c>
    </row>
    <row r="26" spans="2:24">
      <c r="B26">
        <v>374.07407407407402</v>
      </c>
      <c r="C26">
        <v>1026.2757808940901</v>
      </c>
      <c r="F26">
        <v>373.45779220779201</v>
      </c>
      <c r="G26">
        <v>188.91625615763499</v>
      </c>
      <c r="H26">
        <v>374.414715719063</v>
      </c>
      <c r="I26">
        <v>1.35190839694656</v>
      </c>
      <c r="J26">
        <v>372.65306122448902</v>
      </c>
      <c r="K26">
        <v>1.02656882591093</v>
      </c>
    </row>
    <row r="27" spans="2:24">
      <c r="B27">
        <v>424.279835390946</v>
      </c>
      <c r="C27">
        <v>778.24061544099402</v>
      </c>
      <c r="F27">
        <v>423.78246753246702</v>
      </c>
      <c r="G27">
        <v>209.11330049260999</v>
      </c>
      <c r="H27">
        <v>424.581939799331</v>
      </c>
      <c r="I27">
        <v>1.1732824427480799</v>
      </c>
      <c r="J27">
        <v>423.26530612244801</v>
      </c>
      <c r="K27">
        <v>1.24291497975709</v>
      </c>
    </row>
    <row r="28" spans="2:24">
      <c r="B28">
        <v>473.66255144032903</v>
      </c>
      <c r="C28">
        <v>595.27603389851004</v>
      </c>
      <c r="F28">
        <v>472.88961038961003</v>
      </c>
      <c r="G28">
        <v>227.339901477832</v>
      </c>
      <c r="H28">
        <v>474.33110367892903</v>
      </c>
      <c r="I28">
        <v>1.03129770992365</v>
      </c>
      <c r="J28">
        <v>472.65306122448902</v>
      </c>
      <c r="K28">
        <v>1.4228238866396801</v>
      </c>
    </row>
    <row r="29" spans="2:24">
      <c r="B29">
        <v>523.04526748971102</v>
      </c>
      <c r="C29">
        <v>455.32647551829899</v>
      </c>
      <c r="F29">
        <v>523.62012987012895</v>
      </c>
      <c r="G29">
        <v>242.610837438423</v>
      </c>
      <c r="H29">
        <v>523.66220735785896</v>
      </c>
      <c r="I29">
        <v>0.91679389312976201</v>
      </c>
      <c r="J29">
        <v>522.44897959183595</v>
      </c>
      <c r="K29">
        <v>1.5549089068825901</v>
      </c>
    </row>
    <row r="30" spans="2:24">
      <c r="B30">
        <v>573.25102880658403</v>
      </c>
      <c r="C30">
        <v>345.28102789800499</v>
      </c>
      <c r="F30">
        <v>573.53896103896102</v>
      </c>
      <c r="G30">
        <v>259.852216748768</v>
      </c>
      <c r="H30">
        <v>574.665551839464</v>
      </c>
      <c r="I30">
        <v>0.82061068702288997</v>
      </c>
      <c r="J30">
        <v>573.46938775510205</v>
      </c>
      <c r="K30">
        <v>1.6664979757084999</v>
      </c>
    </row>
    <row r="31" spans="2:24">
      <c r="B31">
        <v>623.86831275720101</v>
      </c>
      <c r="C31">
        <v>261.83188247640499</v>
      </c>
      <c r="F31">
        <v>623.05194805194799</v>
      </c>
      <c r="G31">
        <v>281.52709359605899</v>
      </c>
      <c r="H31">
        <v>623.57859531772499</v>
      </c>
      <c r="I31">
        <v>0.72900763358777398</v>
      </c>
      <c r="J31">
        <v>622.85714285714198</v>
      </c>
      <c r="K31">
        <v>1.8327429149797601</v>
      </c>
    </row>
    <row r="32" spans="2:24">
      <c r="B32">
        <v>673.25102880658403</v>
      </c>
      <c r="C32">
        <v>186.89147295323599</v>
      </c>
      <c r="F32">
        <v>673.78246753246697</v>
      </c>
      <c r="G32">
        <v>316.00985221674802</v>
      </c>
      <c r="H32">
        <v>673.32775919732399</v>
      </c>
      <c r="I32">
        <v>0.64198473282441404</v>
      </c>
      <c r="J32">
        <v>672.65306122448897</v>
      </c>
      <c r="K32">
        <v>2.0058198380566798</v>
      </c>
    </row>
    <row r="33" spans="2:24">
      <c r="B33">
        <v>723.45679012345602</v>
      </c>
      <c r="C33">
        <v>153.19039621023501</v>
      </c>
      <c r="F33">
        <v>723.70129870129801</v>
      </c>
      <c r="G33">
        <v>324.87684729064</v>
      </c>
      <c r="H33">
        <v>723.49498327759102</v>
      </c>
      <c r="I33">
        <v>0.58244274809158902</v>
      </c>
      <c r="J33">
        <v>722.04081632653003</v>
      </c>
      <c r="K33">
        <v>2.0468117408906901</v>
      </c>
    </row>
    <row r="34" spans="2:24">
      <c r="B34">
        <v>772.83950617283904</v>
      </c>
      <c r="C34">
        <v>145.44653493180101</v>
      </c>
      <c r="F34">
        <v>773.62012987012895</v>
      </c>
      <c r="G34">
        <v>311.08374384236402</v>
      </c>
      <c r="H34">
        <v>774.08026755852802</v>
      </c>
      <c r="I34">
        <v>0.54274809160303905</v>
      </c>
      <c r="J34">
        <v>773.06122448979499</v>
      </c>
      <c r="K34">
        <v>2.0377024291497898</v>
      </c>
    </row>
    <row r="35" spans="2:24" ht="17.25" thickBot="1"/>
    <row r="36" spans="2:24">
      <c r="N36" s="5" t="s">
        <v>3</v>
      </c>
      <c r="O36" s="19" t="s">
        <v>0</v>
      </c>
      <c r="P36" s="7" t="s">
        <v>3</v>
      </c>
      <c r="Q36" s="15" t="s">
        <v>1</v>
      </c>
      <c r="R36" s="7" t="s">
        <v>3</v>
      </c>
      <c r="S36" s="23" t="s">
        <v>2</v>
      </c>
      <c r="T36" s="7" t="s">
        <v>3</v>
      </c>
      <c r="U36" s="26" t="s">
        <v>6</v>
      </c>
    </row>
    <row r="37" spans="2:24" ht="17.25" thickBot="1">
      <c r="B37" t="s">
        <v>110</v>
      </c>
      <c r="C37" t="s">
        <v>110</v>
      </c>
      <c r="D37" t="s">
        <v>110</v>
      </c>
      <c r="E37" t="s">
        <v>110</v>
      </c>
      <c r="F37" t="s">
        <v>110</v>
      </c>
      <c r="G37" t="s">
        <v>110</v>
      </c>
      <c r="H37" t="s">
        <v>110</v>
      </c>
      <c r="I37" t="s">
        <v>110</v>
      </c>
      <c r="J37" t="s">
        <v>110</v>
      </c>
      <c r="K37" t="s">
        <v>110</v>
      </c>
      <c r="N37" s="9" t="s">
        <v>4</v>
      </c>
      <c r="O37" s="20" t="s">
        <v>5</v>
      </c>
      <c r="P37" s="11" t="s">
        <v>4</v>
      </c>
      <c r="Q37" s="16" t="s">
        <v>36</v>
      </c>
      <c r="R37" s="11" t="s">
        <v>4</v>
      </c>
      <c r="S37" s="10" t="s">
        <v>55</v>
      </c>
      <c r="T37" s="11" t="s">
        <v>4</v>
      </c>
      <c r="U37" s="27" t="s">
        <v>7</v>
      </c>
    </row>
    <row r="38" spans="2:24">
      <c r="B38" s="55">
        <v>303.54599999999999</v>
      </c>
      <c r="C38" s="55">
        <v>1400.69</v>
      </c>
      <c r="D38" s="3"/>
      <c r="E38" s="4"/>
      <c r="F38" s="55">
        <v>303.54599999999999</v>
      </c>
      <c r="G38" s="55">
        <v>160.87</v>
      </c>
      <c r="H38" s="55">
        <v>301.767</v>
      </c>
      <c r="I38" s="55">
        <v>1.65161</v>
      </c>
      <c r="J38" s="55">
        <v>303.93299999999999</v>
      </c>
      <c r="K38" s="55">
        <v>0.72454399999999997</v>
      </c>
      <c r="N38" s="3">
        <f>B38</f>
        <v>303.54599999999999</v>
      </c>
      <c r="O38" s="21">
        <f>C38*100</f>
        <v>140069</v>
      </c>
      <c r="P38" s="3">
        <f>F38</f>
        <v>303.54599999999999</v>
      </c>
      <c r="Q38" s="17">
        <f>G38*0.000001</f>
        <v>1.6087E-4</v>
      </c>
      <c r="R38" s="3">
        <f>H38</f>
        <v>301.767</v>
      </c>
      <c r="S38" s="24">
        <f>I38</f>
        <v>1.65161</v>
      </c>
      <c r="T38" s="3">
        <f>J38</f>
        <v>303.93299999999999</v>
      </c>
      <c r="U38" s="24">
        <f>K38</f>
        <v>0.72454399999999997</v>
      </c>
      <c r="V38" s="22">
        <f t="shared" ref="V38:V48" si="8">((O38*(Q38)^2)/S38)*T38</f>
        <v>0.66705632245389035</v>
      </c>
      <c r="W38" s="88">
        <f>U38/V38-1</f>
        <v>8.6181144846406044E-2</v>
      </c>
      <c r="X38" s="22">
        <f t="shared" ref="X38:X48" si="9">U38-V38</f>
        <v>5.7487677546109617E-2</v>
      </c>
    </row>
    <row r="39" spans="2:24">
      <c r="B39" s="3">
        <v>326.596</v>
      </c>
      <c r="C39" s="4">
        <v>1400.69</v>
      </c>
      <c r="D39" s="3"/>
      <c r="E39" s="4"/>
      <c r="F39" s="3">
        <v>326.596</v>
      </c>
      <c r="G39" s="4">
        <v>167.39099999999999</v>
      </c>
      <c r="H39" s="3">
        <v>322.96800000000002</v>
      </c>
      <c r="I39" s="4">
        <v>1.55484</v>
      </c>
      <c r="J39" s="3">
        <v>328.37200000000001</v>
      </c>
      <c r="K39" s="4">
        <v>0.80249800000000004</v>
      </c>
      <c r="N39" s="3">
        <f t="shared" ref="N39:N48" si="10">B39</f>
        <v>326.596</v>
      </c>
      <c r="O39" s="21">
        <f t="shared" ref="O39:O48" si="11">C39*100</f>
        <v>140069</v>
      </c>
      <c r="P39" s="3">
        <f t="shared" ref="P39:P48" si="12">F39</f>
        <v>326.596</v>
      </c>
      <c r="Q39" s="17">
        <f t="shared" ref="Q39:Q48" si="13">G39*0.000001</f>
        <v>1.67391E-4</v>
      </c>
      <c r="R39" s="3">
        <f t="shared" ref="R39:R48" si="14">H39</f>
        <v>322.96800000000002</v>
      </c>
      <c r="S39" s="24">
        <f t="shared" ref="S39:S48" si="15">I39</f>
        <v>1.55484</v>
      </c>
      <c r="T39" s="3">
        <f t="shared" ref="T39:T48" si="16">J39</f>
        <v>328.37200000000001</v>
      </c>
      <c r="U39" s="24">
        <f t="shared" ref="U39:U48" si="17">K39</f>
        <v>0.80249800000000004</v>
      </c>
      <c r="V39" s="22">
        <f t="shared" si="8"/>
        <v>0.82887043510287639</v>
      </c>
      <c r="W39" s="88">
        <f t="shared" ref="W39:W48" si="18">U39/V39-1</f>
        <v>-3.181731907183194E-2</v>
      </c>
      <c r="X39" s="22">
        <f t="shared" si="9"/>
        <v>-2.6372435102876346E-2</v>
      </c>
    </row>
    <row r="40" spans="2:24">
      <c r="B40" s="2">
        <v>370.92200000000003</v>
      </c>
      <c r="C40" s="1">
        <v>1077.76</v>
      </c>
      <c r="D40" s="2"/>
      <c r="E40" s="1"/>
      <c r="F40" s="2">
        <v>374.46800000000002</v>
      </c>
      <c r="G40" s="1">
        <v>189.13</v>
      </c>
      <c r="H40" s="2">
        <v>374.20499999999998</v>
      </c>
      <c r="I40" s="1">
        <v>1.35484</v>
      </c>
      <c r="J40" s="2">
        <v>377.29199999999997</v>
      </c>
      <c r="K40" s="1">
        <v>1.0270300000000001</v>
      </c>
      <c r="N40" s="3">
        <f t="shared" si="10"/>
        <v>370.92200000000003</v>
      </c>
      <c r="O40" s="21">
        <f t="shared" si="11"/>
        <v>107776</v>
      </c>
      <c r="P40" s="3">
        <f t="shared" si="12"/>
        <v>374.46800000000002</v>
      </c>
      <c r="Q40" s="17">
        <f t="shared" si="13"/>
        <v>1.8913E-4</v>
      </c>
      <c r="R40" s="3">
        <f t="shared" si="14"/>
        <v>374.20499999999998</v>
      </c>
      <c r="S40" s="24">
        <f t="shared" si="15"/>
        <v>1.35484</v>
      </c>
      <c r="T40" s="3">
        <f t="shared" si="16"/>
        <v>377.29199999999997</v>
      </c>
      <c r="U40" s="24">
        <f t="shared" si="17"/>
        <v>1.0270300000000001</v>
      </c>
      <c r="V40" s="22">
        <f t="shared" si="8"/>
        <v>1.0735752547489628</v>
      </c>
      <c r="W40" s="88">
        <f t="shared" si="18"/>
        <v>-4.3355372194980868E-2</v>
      </c>
      <c r="X40" s="22">
        <f t="shared" si="9"/>
        <v>-4.654525474896265E-2</v>
      </c>
    </row>
    <row r="41" spans="2:24">
      <c r="B41" s="2">
        <v>424.113</v>
      </c>
      <c r="C41" s="1">
        <v>769.447</v>
      </c>
      <c r="D41" s="2"/>
      <c r="E41" s="1"/>
      <c r="F41" s="2">
        <v>424.113</v>
      </c>
      <c r="G41" s="1">
        <v>204.34800000000001</v>
      </c>
      <c r="H41" s="2">
        <v>425.44200000000001</v>
      </c>
      <c r="I41" s="1">
        <v>1.1871</v>
      </c>
      <c r="J41" s="2">
        <v>424.46300000000002</v>
      </c>
      <c r="K41" s="1">
        <v>1.2418</v>
      </c>
      <c r="N41" s="3">
        <f t="shared" si="10"/>
        <v>424.113</v>
      </c>
      <c r="O41" s="21">
        <f t="shared" si="11"/>
        <v>76944.7</v>
      </c>
      <c r="P41" s="3">
        <f t="shared" si="12"/>
        <v>424.113</v>
      </c>
      <c r="Q41" s="17">
        <f t="shared" si="13"/>
        <v>2.04348E-4</v>
      </c>
      <c r="R41" s="3">
        <f t="shared" si="14"/>
        <v>425.44200000000001</v>
      </c>
      <c r="S41" s="24">
        <f t="shared" si="15"/>
        <v>1.1871</v>
      </c>
      <c r="T41" s="3">
        <f t="shared" si="16"/>
        <v>424.46300000000002</v>
      </c>
      <c r="U41" s="24">
        <f t="shared" si="17"/>
        <v>1.2418</v>
      </c>
      <c r="V41" s="22">
        <f t="shared" si="8"/>
        <v>1.1488730130807119</v>
      </c>
      <c r="W41" s="88">
        <f t="shared" si="18"/>
        <v>8.0885342297408291E-2</v>
      </c>
      <c r="X41" s="22">
        <f t="shared" si="9"/>
        <v>9.2926986919288135E-2</v>
      </c>
    </row>
    <row r="42" spans="2:24">
      <c r="B42" s="2">
        <v>473.75900000000001</v>
      </c>
      <c r="C42" s="1">
        <v>592.04899999999998</v>
      </c>
      <c r="D42" s="2"/>
      <c r="E42" s="1"/>
      <c r="F42" s="2">
        <v>473.75900000000001</v>
      </c>
      <c r="G42" s="1">
        <v>223.91300000000001</v>
      </c>
      <c r="H42" s="2">
        <v>476.678</v>
      </c>
      <c r="I42" s="1">
        <v>1.03226</v>
      </c>
      <c r="J42" s="2">
        <v>475.1</v>
      </c>
      <c r="K42" s="1">
        <v>1.42709</v>
      </c>
      <c r="N42" s="3">
        <f t="shared" si="10"/>
        <v>473.75900000000001</v>
      </c>
      <c r="O42" s="21">
        <f t="shared" si="11"/>
        <v>59204.899999999994</v>
      </c>
      <c r="P42" s="3">
        <f t="shared" si="12"/>
        <v>473.75900000000001</v>
      </c>
      <c r="Q42" s="17">
        <f t="shared" si="13"/>
        <v>2.2391300000000001E-4</v>
      </c>
      <c r="R42" s="3">
        <f t="shared" si="14"/>
        <v>476.678</v>
      </c>
      <c r="S42" s="24">
        <f t="shared" si="15"/>
        <v>1.03226</v>
      </c>
      <c r="T42" s="3">
        <f t="shared" si="16"/>
        <v>475.1</v>
      </c>
      <c r="U42" s="24">
        <f t="shared" si="17"/>
        <v>1.42709</v>
      </c>
      <c r="V42" s="22">
        <f t="shared" si="8"/>
        <v>1.3661934565470817</v>
      </c>
      <c r="W42" s="88">
        <f t="shared" si="18"/>
        <v>4.4573880193240267E-2</v>
      </c>
      <c r="X42" s="22">
        <f t="shared" si="9"/>
        <v>6.0896543452918284E-2</v>
      </c>
    </row>
    <row r="43" spans="2:24">
      <c r="B43" s="2">
        <v>523.404</v>
      </c>
      <c r="C43" s="1">
        <v>438.81</v>
      </c>
      <c r="D43" s="2"/>
      <c r="E43" s="1"/>
      <c r="F43" s="2">
        <v>521.63099999999997</v>
      </c>
      <c r="G43" s="1">
        <v>241.304</v>
      </c>
      <c r="H43" s="2">
        <v>522.61500000000001</v>
      </c>
      <c r="I43" s="1">
        <v>0.92258099999999998</v>
      </c>
      <c r="J43" s="2">
        <v>522.21699999999998</v>
      </c>
      <c r="K43" s="1">
        <v>1.55362</v>
      </c>
      <c r="N43" s="3">
        <f t="shared" si="10"/>
        <v>523.404</v>
      </c>
      <c r="O43" s="21">
        <f t="shared" si="11"/>
        <v>43881</v>
      </c>
      <c r="P43" s="3">
        <f t="shared" si="12"/>
        <v>521.63099999999997</v>
      </c>
      <c r="Q43" s="17">
        <f t="shared" si="13"/>
        <v>2.4130399999999999E-4</v>
      </c>
      <c r="R43" s="3">
        <f t="shared" si="14"/>
        <v>522.61500000000001</v>
      </c>
      <c r="S43" s="24">
        <f t="shared" si="15"/>
        <v>0.92258099999999998</v>
      </c>
      <c r="T43" s="3">
        <f t="shared" si="16"/>
        <v>522.21699999999998</v>
      </c>
      <c r="U43" s="24">
        <f t="shared" si="17"/>
        <v>1.55362</v>
      </c>
      <c r="V43" s="22">
        <f t="shared" si="8"/>
        <v>1.4462789241243605</v>
      </c>
      <c r="W43" s="88">
        <f t="shared" si="18"/>
        <v>7.421879285188937E-2</v>
      </c>
      <c r="X43" s="22">
        <f t="shared" si="9"/>
        <v>0.10734107587563946</v>
      </c>
    </row>
    <row r="44" spans="2:24">
      <c r="B44" s="2">
        <v>574.82299999999998</v>
      </c>
      <c r="C44" s="1">
        <v>350.52199999999999</v>
      </c>
      <c r="D44" s="2"/>
      <c r="E44" s="1"/>
      <c r="F44" s="2">
        <v>573.04999999999995</v>
      </c>
      <c r="G44" s="1">
        <v>258.69600000000003</v>
      </c>
      <c r="H44" s="2">
        <v>573.85199999999998</v>
      </c>
      <c r="I44" s="1">
        <v>0.82580600000000004</v>
      </c>
      <c r="J44" s="2">
        <v>574.548</v>
      </c>
      <c r="K44" s="1">
        <v>1.6604399999999999</v>
      </c>
      <c r="N44" s="3">
        <f t="shared" si="10"/>
        <v>574.82299999999998</v>
      </c>
      <c r="O44" s="21">
        <f t="shared" si="11"/>
        <v>35052.199999999997</v>
      </c>
      <c r="P44" s="3">
        <f t="shared" si="12"/>
        <v>573.04999999999995</v>
      </c>
      <c r="Q44" s="17">
        <f t="shared" si="13"/>
        <v>2.5869599999999999E-4</v>
      </c>
      <c r="R44" s="3">
        <f t="shared" si="14"/>
        <v>573.85199999999998</v>
      </c>
      <c r="S44" s="24">
        <f t="shared" si="15"/>
        <v>0.82580600000000004</v>
      </c>
      <c r="T44" s="3">
        <f t="shared" si="16"/>
        <v>574.548</v>
      </c>
      <c r="U44" s="24">
        <f t="shared" si="17"/>
        <v>1.6604399999999999</v>
      </c>
      <c r="V44" s="22">
        <f t="shared" si="8"/>
        <v>1.6320858199639323</v>
      </c>
      <c r="W44" s="88">
        <f t="shared" si="18"/>
        <v>1.7372971255086522E-2</v>
      </c>
      <c r="X44" s="22">
        <f t="shared" si="9"/>
        <v>2.83541800360676E-2</v>
      </c>
    </row>
    <row r="45" spans="2:24">
      <c r="B45" s="2">
        <v>624.46799999999996</v>
      </c>
      <c r="C45" s="1">
        <v>259.79700000000003</v>
      </c>
      <c r="D45" s="2"/>
      <c r="E45" s="1"/>
      <c r="F45" s="2">
        <v>622.69500000000005</v>
      </c>
      <c r="G45" s="1">
        <v>282.60899999999998</v>
      </c>
      <c r="H45" s="2">
        <v>623.322</v>
      </c>
      <c r="I45" s="1">
        <v>0.72903200000000001</v>
      </c>
      <c r="J45" s="2">
        <v>623.43700000000001</v>
      </c>
      <c r="K45" s="1">
        <v>1.83595</v>
      </c>
      <c r="N45" s="3">
        <f t="shared" si="10"/>
        <v>624.46799999999996</v>
      </c>
      <c r="O45" s="21">
        <f t="shared" si="11"/>
        <v>25979.700000000004</v>
      </c>
      <c r="P45" s="3">
        <f t="shared" si="12"/>
        <v>622.69500000000005</v>
      </c>
      <c r="Q45" s="17">
        <f t="shared" si="13"/>
        <v>2.8260899999999996E-4</v>
      </c>
      <c r="R45" s="3">
        <f t="shared" si="14"/>
        <v>623.322</v>
      </c>
      <c r="S45" s="24">
        <f t="shared" si="15"/>
        <v>0.72903200000000001</v>
      </c>
      <c r="T45" s="3">
        <f t="shared" si="16"/>
        <v>623.43700000000001</v>
      </c>
      <c r="U45" s="24">
        <f t="shared" si="17"/>
        <v>1.83595</v>
      </c>
      <c r="V45" s="22">
        <f t="shared" si="8"/>
        <v>1.7744022938174508</v>
      </c>
      <c r="W45" s="88">
        <f t="shared" si="18"/>
        <v>3.4686444216736945E-2</v>
      </c>
      <c r="X45" s="22">
        <f t="shared" si="9"/>
        <v>6.1547706182549122E-2</v>
      </c>
    </row>
    <row r="46" spans="2:24">
      <c r="B46" s="2">
        <v>672.34</v>
      </c>
      <c r="C46" s="1">
        <v>178.66200000000001</v>
      </c>
      <c r="D46" s="2"/>
      <c r="E46" s="1"/>
      <c r="F46" s="2">
        <v>674.11300000000006</v>
      </c>
      <c r="G46" s="1">
        <v>315.21699999999998</v>
      </c>
      <c r="H46" s="2">
        <v>672.79200000000003</v>
      </c>
      <c r="I46" s="1">
        <v>0.64516099999999998</v>
      </c>
      <c r="J46" s="2">
        <v>672.31399999999996</v>
      </c>
      <c r="K46" s="1">
        <v>1.99186</v>
      </c>
      <c r="N46" s="3">
        <f t="shared" si="10"/>
        <v>672.34</v>
      </c>
      <c r="O46" s="21">
        <f t="shared" si="11"/>
        <v>17866.2</v>
      </c>
      <c r="P46" s="3">
        <f t="shared" si="12"/>
        <v>674.11300000000006</v>
      </c>
      <c r="Q46" s="17">
        <f t="shared" si="13"/>
        <v>3.1521699999999996E-4</v>
      </c>
      <c r="R46" s="3">
        <f t="shared" si="14"/>
        <v>672.79200000000003</v>
      </c>
      <c r="S46" s="24">
        <f t="shared" si="15"/>
        <v>0.64516099999999998</v>
      </c>
      <c r="T46" s="3">
        <f t="shared" si="16"/>
        <v>672.31399999999996</v>
      </c>
      <c r="U46" s="24">
        <f t="shared" si="17"/>
        <v>1.99186</v>
      </c>
      <c r="V46" s="22">
        <f t="shared" si="8"/>
        <v>1.8499308833175603</v>
      </c>
      <c r="W46" s="88">
        <f t="shared" si="18"/>
        <v>7.6721307786327797E-2</v>
      </c>
      <c r="X46" s="22">
        <f t="shared" si="9"/>
        <v>0.14192911668243968</v>
      </c>
    </row>
    <row r="47" spans="2:24">
      <c r="B47" s="2">
        <v>723.75900000000001</v>
      </c>
      <c r="C47" s="1">
        <v>153.81299999999999</v>
      </c>
      <c r="D47" s="2"/>
      <c r="E47" s="1"/>
      <c r="F47" s="2">
        <v>723.75900000000001</v>
      </c>
      <c r="G47" s="1">
        <v>323.91300000000001</v>
      </c>
      <c r="H47" s="2">
        <v>725.79499999999996</v>
      </c>
      <c r="I47" s="1">
        <v>0.59354799999999996</v>
      </c>
      <c r="J47" s="2">
        <v>722.86599999999999</v>
      </c>
      <c r="K47" s="1">
        <v>2.0398900000000002</v>
      </c>
      <c r="N47" s="3">
        <f t="shared" si="10"/>
        <v>723.75900000000001</v>
      </c>
      <c r="O47" s="21">
        <f t="shared" si="11"/>
        <v>15381.3</v>
      </c>
      <c r="P47" s="3">
        <f t="shared" si="12"/>
        <v>723.75900000000001</v>
      </c>
      <c r="Q47" s="17">
        <f t="shared" si="13"/>
        <v>3.23913E-4</v>
      </c>
      <c r="R47" s="3">
        <f t="shared" si="14"/>
        <v>725.79499999999996</v>
      </c>
      <c r="S47" s="24">
        <f t="shared" si="15"/>
        <v>0.59354799999999996</v>
      </c>
      <c r="T47" s="3">
        <f t="shared" si="16"/>
        <v>722.86599999999999</v>
      </c>
      <c r="U47" s="24">
        <f t="shared" si="17"/>
        <v>2.0398900000000002</v>
      </c>
      <c r="V47" s="22">
        <f t="shared" si="8"/>
        <v>1.9654036213763515</v>
      </c>
      <c r="W47" s="88">
        <f t="shared" si="18"/>
        <v>3.7898769399583587E-2</v>
      </c>
      <c r="X47" s="22">
        <f t="shared" si="9"/>
        <v>7.4486378623648708E-2</v>
      </c>
    </row>
    <row r="48" spans="2:24">
      <c r="B48" s="56">
        <v>776.95</v>
      </c>
      <c r="C48" s="56">
        <v>148.16</v>
      </c>
      <c r="D48" s="2"/>
      <c r="E48" s="1"/>
      <c r="F48" s="56">
        <v>773.404</v>
      </c>
      <c r="G48" s="56">
        <v>308.69600000000003</v>
      </c>
      <c r="H48" s="56">
        <v>775.26499999999999</v>
      </c>
      <c r="I48" s="56">
        <v>0.54193599999999997</v>
      </c>
      <c r="J48" s="56">
        <v>771.64</v>
      </c>
      <c r="K48" s="56">
        <v>2.0291299999999999</v>
      </c>
      <c r="N48" s="3">
        <f t="shared" si="10"/>
        <v>776.95</v>
      </c>
      <c r="O48" s="21">
        <f t="shared" si="11"/>
        <v>14816</v>
      </c>
      <c r="P48" s="3">
        <f t="shared" si="12"/>
        <v>773.404</v>
      </c>
      <c r="Q48" s="17">
        <f t="shared" si="13"/>
        <v>3.0869600000000001E-4</v>
      </c>
      <c r="R48" s="3">
        <f t="shared" si="14"/>
        <v>775.26499999999999</v>
      </c>
      <c r="S48" s="24">
        <f t="shared" si="15"/>
        <v>0.54193599999999997</v>
      </c>
      <c r="T48" s="3">
        <f t="shared" si="16"/>
        <v>771.64</v>
      </c>
      <c r="U48" s="24">
        <f t="shared" si="17"/>
        <v>2.0291299999999999</v>
      </c>
      <c r="V48" s="22">
        <f t="shared" si="8"/>
        <v>2.0102945917530892</v>
      </c>
      <c r="W48" s="88">
        <f t="shared" si="18"/>
        <v>9.3694766549041741E-3</v>
      </c>
      <c r="X48" s="22">
        <f>U48-V48</f>
        <v>1.8835408246910657E-2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1" tint="0.499984740745262"/>
  </sheetPr>
  <dimension ref="A1:V16"/>
  <sheetViews>
    <sheetView zoomScale="85" zoomScaleNormal="85" workbookViewId="0">
      <selection activeCell="K28" sqref="K28"/>
    </sheetView>
  </sheetViews>
  <sheetFormatPr defaultRowHeight="16.899999999999999"/>
  <cols>
    <col min="15" max="15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5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41</v>
      </c>
      <c r="I8" s="10" t="s">
        <v>42</v>
      </c>
      <c r="J8" s="11" t="s">
        <v>20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3"/>
      <c r="C9" s="4"/>
      <c r="D9" s="3"/>
      <c r="E9" s="4"/>
      <c r="F9" s="3"/>
      <c r="G9" s="4"/>
      <c r="H9" s="3">
        <v>28.620699999999999</v>
      </c>
      <c r="I9" s="4">
        <v>1.37822</v>
      </c>
      <c r="J9" s="3">
        <v>28.605799999999999</v>
      </c>
      <c r="K9" s="4">
        <v>0.84228199999999998</v>
      </c>
      <c r="N9" s="3"/>
      <c r="O9" s="21"/>
      <c r="P9" s="3"/>
      <c r="Q9" s="17"/>
      <c r="R9" s="30">
        <f>(H9+273.15)</f>
        <v>301.77069999999998</v>
      </c>
      <c r="S9" s="24">
        <f>I9</f>
        <v>1.37822</v>
      </c>
      <c r="T9" s="30">
        <f>(J9+273.15)</f>
        <v>301.75579999999997</v>
      </c>
      <c r="U9" s="24">
        <f>K9</f>
        <v>0.84228199999999998</v>
      </c>
      <c r="V9" s="22">
        <f>((O9*(Q9)^2)/S9)*T9</f>
        <v>0</v>
      </c>
    </row>
    <row r="10" spans="1:22">
      <c r="B10" s="3"/>
      <c r="C10" s="4"/>
      <c r="D10" s="3"/>
      <c r="E10" s="4"/>
      <c r="F10" s="3"/>
      <c r="G10" s="4"/>
      <c r="H10" s="3">
        <v>59.034500000000001</v>
      </c>
      <c r="I10" s="4">
        <v>1.3650199999999999</v>
      </c>
      <c r="J10" s="3">
        <v>59.375</v>
      </c>
      <c r="K10" s="4">
        <v>0.88791900000000001</v>
      </c>
      <c r="N10" s="3"/>
      <c r="O10" s="21"/>
      <c r="P10" s="3"/>
      <c r="Q10" s="17"/>
      <c r="R10" s="30">
        <f t="shared" ref="R10:R16" si="0">(H10+273.15)</f>
        <v>332.18449999999996</v>
      </c>
      <c r="S10" s="24">
        <f t="shared" ref="S10:U16" si="1">I10</f>
        <v>1.3650199999999999</v>
      </c>
      <c r="T10" s="30">
        <f t="shared" ref="T10:T16" si="2">(J10+273.15)</f>
        <v>332.52499999999998</v>
      </c>
      <c r="U10" s="24">
        <f t="shared" si="1"/>
        <v>0.88791900000000001</v>
      </c>
    </row>
    <row r="11" spans="1:22">
      <c r="B11" s="2"/>
      <c r="C11" s="1"/>
      <c r="D11" s="2"/>
      <c r="E11" s="1"/>
      <c r="F11" s="2"/>
      <c r="G11" s="1"/>
      <c r="H11" s="2">
        <v>78.827600000000004</v>
      </c>
      <c r="I11" s="1">
        <v>1.35677</v>
      </c>
      <c r="J11" s="2">
        <v>78.365399999999994</v>
      </c>
      <c r="K11" s="1">
        <v>0.90939599999999998</v>
      </c>
      <c r="N11" s="3"/>
      <c r="O11" s="21"/>
      <c r="P11" s="3"/>
      <c r="Q11" s="17"/>
      <c r="R11" s="30">
        <f t="shared" si="0"/>
        <v>351.9776</v>
      </c>
      <c r="S11" s="24">
        <f t="shared" si="1"/>
        <v>1.35677</v>
      </c>
      <c r="T11" s="30">
        <f t="shared" si="2"/>
        <v>351.5154</v>
      </c>
      <c r="U11" s="24">
        <f t="shared" si="1"/>
        <v>0.90939599999999998</v>
      </c>
    </row>
    <row r="12" spans="1:22">
      <c r="B12" s="2"/>
      <c r="C12" s="1"/>
      <c r="D12" s="2"/>
      <c r="E12" s="1"/>
      <c r="F12" s="2"/>
      <c r="G12" s="1"/>
      <c r="H12" s="2">
        <v>102</v>
      </c>
      <c r="I12" s="1">
        <v>1.3468599999999999</v>
      </c>
      <c r="J12" s="2">
        <v>102.163</v>
      </c>
      <c r="K12" s="1">
        <v>0.92147599999999996</v>
      </c>
      <c r="N12" s="3"/>
      <c r="O12" s="21"/>
      <c r="P12" s="3"/>
      <c r="Q12" s="17"/>
      <c r="R12" s="30">
        <f t="shared" si="0"/>
        <v>375.15</v>
      </c>
      <c r="S12" s="24">
        <f t="shared" si="1"/>
        <v>1.3468599999999999</v>
      </c>
      <c r="T12" s="30">
        <f t="shared" si="2"/>
        <v>375.31299999999999</v>
      </c>
      <c r="U12" s="24">
        <f t="shared" si="1"/>
        <v>0.92147599999999996</v>
      </c>
    </row>
    <row r="13" spans="1:22">
      <c r="B13" s="2"/>
      <c r="C13" s="1"/>
      <c r="D13" s="2"/>
      <c r="E13" s="1"/>
      <c r="F13" s="2"/>
      <c r="G13" s="1"/>
      <c r="H13" s="2">
        <v>126.86199999999999</v>
      </c>
      <c r="I13" s="1">
        <v>1.38317</v>
      </c>
      <c r="J13" s="2">
        <v>126.68300000000001</v>
      </c>
      <c r="K13" s="1">
        <v>0.90671100000000004</v>
      </c>
      <c r="N13" s="3"/>
      <c r="O13" s="21"/>
      <c r="P13" s="3"/>
      <c r="Q13" s="17"/>
      <c r="R13" s="30">
        <f t="shared" si="0"/>
        <v>400.01199999999994</v>
      </c>
      <c r="S13" s="24">
        <f t="shared" si="1"/>
        <v>1.38317</v>
      </c>
      <c r="T13" s="30">
        <f t="shared" si="2"/>
        <v>399.83299999999997</v>
      </c>
      <c r="U13" s="24">
        <f t="shared" si="1"/>
        <v>0.90671100000000004</v>
      </c>
    </row>
    <row r="14" spans="1:22">
      <c r="B14" s="2"/>
      <c r="C14" s="1"/>
      <c r="D14" s="2"/>
      <c r="E14" s="1"/>
      <c r="F14" s="2"/>
      <c r="G14" s="1"/>
      <c r="H14" s="2">
        <v>151.72399999999999</v>
      </c>
      <c r="I14" s="1">
        <v>1.4211199999999999</v>
      </c>
      <c r="J14" s="2">
        <v>151.923</v>
      </c>
      <c r="K14" s="1">
        <v>0.87449699999999997</v>
      </c>
      <c r="N14" s="3"/>
      <c r="O14" s="21"/>
      <c r="P14" s="3"/>
      <c r="Q14" s="17"/>
      <c r="R14" s="30">
        <f t="shared" si="0"/>
        <v>424.87399999999997</v>
      </c>
      <c r="S14" s="24">
        <f t="shared" si="1"/>
        <v>1.4211199999999999</v>
      </c>
      <c r="T14" s="30">
        <f t="shared" si="2"/>
        <v>425.07299999999998</v>
      </c>
      <c r="U14" s="24">
        <f t="shared" si="1"/>
        <v>0.87449699999999997</v>
      </c>
    </row>
    <row r="15" spans="1:22">
      <c r="B15" s="2"/>
      <c r="C15" s="1"/>
      <c r="D15" s="2"/>
      <c r="E15" s="1"/>
      <c r="F15" s="2"/>
      <c r="G15" s="1"/>
      <c r="H15" s="2">
        <v>176.58600000000001</v>
      </c>
      <c r="I15" s="1">
        <v>1.5168299999999999</v>
      </c>
      <c r="J15" s="2">
        <v>176.68299999999999</v>
      </c>
      <c r="K15" s="1">
        <v>0.80872500000000003</v>
      </c>
      <c r="N15" s="3"/>
      <c r="O15" s="21"/>
      <c r="P15" s="3"/>
      <c r="Q15" s="17"/>
      <c r="R15" s="30">
        <f t="shared" si="0"/>
        <v>449.73599999999999</v>
      </c>
      <c r="S15" s="24">
        <f t="shared" si="1"/>
        <v>1.5168299999999999</v>
      </c>
      <c r="T15" s="30">
        <f t="shared" si="2"/>
        <v>449.83299999999997</v>
      </c>
      <c r="U15" s="24">
        <f t="shared" si="1"/>
        <v>0.80872500000000003</v>
      </c>
    </row>
    <row r="16" spans="1:22">
      <c r="B16" s="2"/>
      <c r="C16" s="1"/>
      <c r="D16" s="2"/>
      <c r="E16" s="1"/>
      <c r="F16" s="2"/>
      <c r="G16" s="1"/>
      <c r="H16" s="2">
        <v>201.20699999999999</v>
      </c>
      <c r="I16" s="1">
        <v>1.6108899999999999</v>
      </c>
      <c r="J16" s="2">
        <v>201.44200000000001</v>
      </c>
      <c r="K16" s="1">
        <v>0.73087299999999999</v>
      </c>
      <c r="N16" s="3"/>
      <c r="O16" s="21"/>
      <c r="P16" s="3"/>
      <c r="Q16" s="17"/>
      <c r="R16" s="30">
        <f t="shared" si="0"/>
        <v>474.35699999999997</v>
      </c>
      <c r="S16" s="24">
        <f t="shared" si="1"/>
        <v>1.6108899999999999</v>
      </c>
      <c r="T16" s="30">
        <f t="shared" si="2"/>
        <v>474.59199999999998</v>
      </c>
      <c r="U16" s="24">
        <f t="shared" si="1"/>
        <v>0.73087299999999999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V13"/>
  <sheetViews>
    <sheetView zoomScale="85" zoomScaleNormal="85" workbookViewId="0">
      <selection activeCell="K28" sqref="K28"/>
    </sheetView>
  </sheetViews>
  <sheetFormatPr defaultRowHeight="16.899999999999999"/>
  <cols>
    <col min="7" max="7" width="10.5" bestFit="1" customWidth="1"/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43" t="s">
        <v>48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38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3"/>
      <c r="C9" s="4"/>
      <c r="D9" s="3"/>
      <c r="E9" s="4"/>
      <c r="F9" s="3">
        <v>50.310600000000001</v>
      </c>
      <c r="G9" s="4">
        <v>6.7039100000000004E-2</v>
      </c>
      <c r="H9" s="3"/>
      <c r="I9" s="4"/>
      <c r="J9" s="3">
        <v>100.33799999999999</v>
      </c>
      <c r="K9" s="4">
        <v>0.30353000000000002</v>
      </c>
      <c r="N9" s="30"/>
      <c r="O9" s="21"/>
      <c r="P9" s="30">
        <f>F9</f>
        <v>50.310600000000001</v>
      </c>
      <c r="Q9" s="17">
        <f>((G9)*0.0000001)^(1/2)</f>
        <v>8.1877408361525464E-5</v>
      </c>
      <c r="R9" s="30"/>
      <c r="S9" s="24"/>
      <c r="T9" s="30">
        <f>J9</f>
        <v>100.33799999999999</v>
      </c>
      <c r="U9" s="24">
        <f>K9</f>
        <v>0.30353000000000002</v>
      </c>
      <c r="V9" s="22"/>
    </row>
    <row r="10" spans="1:22">
      <c r="B10" s="3"/>
      <c r="C10" s="4"/>
      <c r="D10" s="3"/>
      <c r="E10" s="4"/>
      <c r="F10" s="3">
        <v>100.621</v>
      </c>
      <c r="G10" s="4">
        <v>0.49441299999999999</v>
      </c>
      <c r="H10" s="3"/>
      <c r="I10" s="4"/>
      <c r="J10" s="3">
        <v>199.69900000000001</v>
      </c>
      <c r="K10" s="4">
        <v>0.96981099999999998</v>
      </c>
      <c r="N10" s="30"/>
      <c r="O10" s="21"/>
      <c r="P10" s="30">
        <f t="shared" ref="P10:P13" si="0">F10</f>
        <v>100.621</v>
      </c>
      <c r="Q10" s="17">
        <f t="shared" ref="Q10:Q13" si="1">((G10)*0.0000001)^(1/2)</f>
        <v>2.2235399704075481E-4</v>
      </c>
      <c r="R10" s="30"/>
      <c r="S10" s="24"/>
      <c r="T10" s="30">
        <f t="shared" ref="T10:U11" si="2">J10</f>
        <v>199.69900000000001</v>
      </c>
      <c r="U10" s="24">
        <f t="shared" si="2"/>
        <v>0.96981099999999998</v>
      </c>
      <c r="V10" s="22"/>
    </row>
    <row r="11" spans="1:22">
      <c r="B11" s="2"/>
      <c r="C11" s="1"/>
      <c r="D11" s="2"/>
      <c r="E11" s="1"/>
      <c r="F11" s="2">
        <v>199.37899999999999</v>
      </c>
      <c r="G11" s="1">
        <v>1.6801699999999999</v>
      </c>
      <c r="H11" s="2"/>
      <c r="I11" s="1"/>
      <c r="J11" s="2">
        <v>300.89499999999998</v>
      </c>
      <c r="K11" s="1">
        <v>0.22381000000000001</v>
      </c>
      <c r="N11" s="30"/>
      <c r="O11" s="21"/>
      <c r="P11" s="30">
        <f t="shared" si="0"/>
        <v>199.37899999999999</v>
      </c>
      <c r="Q11" s="17">
        <f t="shared" si="1"/>
        <v>4.0989876799034174E-4</v>
      </c>
      <c r="R11" s="30"/>
      <c r="S11" s="24"/>
      <c r="T11" s="30">
        <f t="shared" si="2"/>
        <v>300.89499999999998</v>
      </c>
      <c r="U11" s="24">
        <f t="shared" si="2"/>
        <v>0.22381000000000001</v>
      </c>
      <c r="V11" s="22"/>
    </row>
    <row r="12" spans="1:22">
      <c r="B12" s="2"/>
      <c r="C12" s="1"/>
      <c r="D12" s="2"/>
      <c r="E12" s="1"/>
      <c r="F12" s="2">
        <v>250.93199999999999</v>
      </c>
      <c r="G12" s="1">
        <v>1.3407800000000001</v>
      </c>
      <c r="H12" s="2"/>
      <c r="I12" s="1"/>
      <c r="J12" s="2"/>
      <c r="K12" s="1"/>
      <c r="N12" s="30"/>
      <c r="O12" s="21"/>
      <c r="P12" s="30">
        <f t="shared" si="0"/>
        <v>250.93199999999999</v>
      </c>
      <c r="Q12" s="17">
        <f t="shared" si="1"/>
        <v>3.6616662873615338E-4</v>
      </c>
      <c r="R12" s="30"/>
      <c r="S12" s="24"/>
      <c r="T12" s="30"/>
      <c r="U12" s="24"/>
      <c r="V12" s="22"/>
    </row>
    <row r="13" spans="1:22">
      <c r="B13" s="2"/>
      <c r="C13" s="1"/>
      <c r="D13" s="2"/>
      <c r="E13" s="1"/>
      <c r="F13" s="2">
        <v>300.62099999999998</v>
      </c>
      <c r="G13" s="1">
        <v>0.59497199999999995</v>
      </c>
      <c r="H13" s="2"/>
      <c r="I13" s="1"/>
      <c r="J13" s="2"/>
      <c r="K13" s="1"/>
      <c r="N13" s="30"/>
      <c r="O13" s="21"/>
      <c r="P13" s="30">
        <f t="shared" si="0"/>
        <v>300.62099999999998</v>
      </c>
      <c r="Q13" s="17">
        <f t="shared" si="1"/>
        <v>2.4392047884505308E-4</v>
      </c>
      <c r="R13" s="30"/>
      <c r="S13" s="24"/>
      <c r="T13" s="30"/>
      <c r="U13" s="24"/>
      <c r="V13" s="22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1" tint="0.499984740745262"/>
  </sheetPr>
  <dimension ref="A1:V16"/>
  <sheetViews>
    <sheetView zoomScale="85" zoomScaleNormal="85" workbookViewId="0">
      <selection activeCell="K28" sqref="K28"/>
    </sheetView>
  </sheetViews>
  <sheetFormatPr defaultRowHeight="16.899999999999999"/>
  <cols>
    <col min="15" max="15" width="9" style="18"/>
    <col min="17" max="17" width="10.5" style="14" customWidth="1"/>
    <col min="19" max="19" width="9" style="22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5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6" t="s">
        <v>6</v>
      </c>
    </row>
    <row r="8" spans="1:22" ht="17.25" thickBot="1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21</v>
      </c>
      <c r="I8" s="10" t="s">
        <v>42</v>
      </c>
      <c r="J8" s="11" t="s">
        <v>46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36</v>
      </c>
      <c r="R8" s="11" t="s">
        <v>4</v>
      </c>
      <c r="S8" s="10" t="s">
        <v>56</v>
      </c>
      <c r="T8" s="11" t="s">
        <v>4</v>
      </c>
      <c r="U8" s="27" t="s">
        <v>7</v>
      </c>
    </row>
    <row r="9" spans="1:22">
      <c r="B9" s="3"/>
      <c r="C9" s="4"/>
      <c r="D9" s="3"/>
      <c r="E9" s="4"/>
      <c r="F9" s="3"/>
      <c r="G9" s="4"/>
      <c r="H9" s="3">
        <v>26.931000000000001</v>
      </c>
      <c r="I9" s="4">
        <v>1.2462</v>
      </c>
      <c r="J9" s="3">
        <v>26.923100000000002</v>
      </c>
      <c r="K9" s="4">
        <v>1.04094</v>
      </c>
      <c r="N9" s="3"/>
      <c r="O9" s="21"/>
      <c r="P9" s="3"/>
      <c r="Q9" s="17"/>
      <c r="R9" s="30">
        <f>(H9+273.15)</f>
        <v>300.08099999999996</v>
      </c>
      <c r="S9" s="24">
        <f>I9</f>
        <v>1.2462</v>
      </c>
      <c r="T9" s="30">
        <f>(J9+273.15)</f>
        <v>300.07309999999995</v>
      </c>
      <c r="U9" s="24">
        <f>K9</f>
        <v>1.04094</v>
      </c>
      <c r="V9" s="22">
        <f>((O9*(Q9)^2)/S9)*T9</f>
        <v>0</v>
      </c>
    </row>
    <row r="10" spans="1:22">
      <c r="B10" s="3"/>
      <c r="C10" s="4"/>
      <c r="D10" s="3"/>
      <c r="E10" s="4"/>
      <c r="F10" s="3"/>
      <c r="G10" s="4"/>
      <c r="H10" s="3">
        <v>58.793100000000003</v>
      </c>
      <c r="I10" s="4">
        <v>1.25776</v>
      </c>
      <c r="J10" s="3">
        <v>58.894199999999998</v>
      </c>
      <c r="K10" s="4">
        <v>0.92952999999999997</v>
      </c>
      <c r="N10" s="3"/>
      <c r="O10" s="21"/>
      <c r="P10" s="3"/>
      <c r="Q10" s="17"/>
      <c r="R10" s="30">
        <f t="shared" ref="R10:R16" si="0">(H10+273.15)</f>
        <v>331.94309999999996</v>
      </c>
      <c r="S10" s="24">
        <f t="shared" ref="S10:U16" si="1">I10</f>
        <v>1.25776</v>
      </c>
      <c r="T10" s="30">
        <f t="shared" ref="T10:T16" si="2">(J10+273.15)</f>
        <v>332.04419999999999</v>
      </c>
      <c r="U10" s="24">
        <f t="shared" si="1"/>
        <v>0.92952999999999997</v>
      </c>
    </row>
    <row r="11" spans="1:22">
      <c r="B11" s="2"/>
      <c r="C11" s="1"/>
      <c r="D11" s="2"/>
      <c r="E11" s="1"/>
      <c r="F11" s="2"/>
      <c r="G11" s="1"/>
      <c r="H11" s="2">
        <v>78.586200000000005</v>
      </c>
      <c r="I11" s="1">
        <v>1.2660100000000001</v>
      </c>
      <c r="J11" s="2">
        <v>78.605800000000002</v>
      </c>
      <c r="K11" s="1">
        <v>0.85838899999999996</v>
      </c>
      <c r="N11" s="3"/>
      <c r="O11" s="21"/>
      <c r="P11" s="3"/>
      <c r="Q11" s="17"/>
      <c r="R11" s="30">
        <f t="shared" si="0"/>
        <v>351.7362</v>
      </c>
      <c r="S11" s="24">
        <f t="shared" si="1"/>
        <v>1.2660100000000001</v>
      </c>
      <c r="T11" s="30">
        <f t="shared" si="2"/>
        <v>351.75579999999997</v>
      </c>
      <c r="U11" s="24">
        <f t="shared" si="1"/>
        <v>0.85838899999999996</v>
      </c>
    </row>
    <row r="12" spans="1:22">
      <c r="B12" s="2"/>
      <c r="C12" s="1"/>
      <c r="D12" s="2"/>
      <c r="E12" s="1"/>
      <c r="F12" s="2"/>
      <c r="G12" s="1"/>
      <c r="H12" s="2">
        <v>102.241</v>
      </c>
      <c r="I12" s="1">
        <v>1.29406</v>
      </c>
      <c r="J12" s="2">
        <v>102.404</v>
      </c>
      <c r="K12" s="1">
        <v>0.77516799999999997</v>
      </c>
      <c r="N12" s="3"/>
      <c r="O12" s="21"/>
      <c r="P12" s="3"/>
      <c r="Q12" s="17"/>
      <c r="R12" s="30">
        <f t="shared" si="0"/>
        <v>375.39099999999996</v>
      </c>
      <c r="S12" s="24">
        <f t="shared" si="1"/>
        <v>1.29406</v>
      </c>
      <c r="T12" s="30">
        <f t="shared" si="2"/>
        <v>375.55399999999997</v>
      </c>
      <c r="U12" s="24">
        <f t="shared" si="1"/>
        <v>0.77516799999999997</v>
      </c>
    </row>
    <row r="13" spans="1:22">
      <c r="B13" s="2"/>
      <c r="C13" s="1"/>
      <c r="D13" s="2"/>
      <c r="E13" s="1"/>
      <c r="F13" s="2"/>
      <c r="G13" s="1"/>
      <c r="H13" s="2">
        <v>127.345</v>
      </c>
      <c r="I13" s="1">
        <v>1.3699699999999999</v>
      </c>
      <c r="J13" s="2">
        <v>127.64400000000001</v>
      </c>
      <c r="K13" s="1">
        <v>0.65704700000000005</v>
      </c>
      <c r="N13" s="3"/>
      <c r="O13" s="21"/>
      <c r="P13" s="3"/>
      <c r="Q13" s="17"/>
      <c r="R13" s="30">
        <f t="shared" si="0"/>
        <v>400.495</v>
      </c>
      <c r="S13" s="24">
        <f t="shared" si="1"/>
        <v>1.3699699999999999</v>
      </c>
      <c r="T13" s="30">
        <f t="shared" si="2"/>
        <v>400.79399999999998</v>
      </c>
      <c r="U13" s="24">
        <f t="shared" si="1"/>
        <v>0.65704700000000005</v>
      </c>
    </row>
    <row r="14" spans="1:22">
      <c r="B14" s="2"/>
      <c r="C14" s="1"/>
      <c r="D14" s="2"/>
      <c r="E14" s="1"/>
      <c r="F14" s="2"/>
      <c r="G14" s="1"/>
      <c r="H14" s="2">
        <v>152.20699999999999</v>
      </c>
      <c r="I14" s="1">
        <v>1.4475199999999999</v>
      </c>
      <c r="J14" s="2">
        <v>152.64400000000001</v>
      </c>
      <c r="K14" s="1">
        <v>0.54832199999999998</v>
      </c>
      <c r="N14" s="3"/>
      <c r="O14" s="21"/>
      <c r="P14" s="3"/>
      <c r="Q14" s="17"/>
      <c r="R14" s="30">
        <f t="shared" si="0"/>
        <v>425.35699999999997</v>
      </c>
      <c r="S14" s="24">
        <f t="shared" si="1"/>
        <v>1.4475199999999999</v>
      </c>
      <c r="T14" s="30">
        <f t="shared" si="2"/>
        <v>425.79399999999998</v>
      </c>
      <c r="U14" s="24">
        <f t="shared" si="1"/>
        <v>0.54832199999999998</v>
      </c>
    </row>
    <row r="15" spans="1:22">
      <c r="B15" s="2"/>
      <c r="C15" s="1"/>
      <c r="D15" s="2"/>
      <c r="E15" s="1"/>
      <c r="F15" s="2"/>
      <c r="G15" s="1"/>
      <c r="H15" s="2">
        <v>177.06899999999999</v>
      </c>
      <c r="I15" s="1">
        <v>1.56304</v>
      </c>
      <c r="J15" s="2">
        <v>177.404</v>
      </c>
      <c r="K15" s="1">
        <v>0.42483199999999999</v>
      </c>
      <c r="N15" s="3"/>
      <c r="O15" s="21"/>
      <c r="P15" s="3"/>
      <c r="Q15" s="17"/>
      <c r="R15" s="30">
        <f t="shared" si="0"/>
        <v>450.21899999999994</v>
      </c>
      <c r="S15" s="24">
        <f t="shared" si="1"/>
        <v>1.56304</v>
      </c>
      <c r="T15" s="30">
        <f t="shared" si="2"/>
        <v>450.55399999999997</v>
      </c>
      <c r="U15" s="24">
        <f t="shared" si="1"/>
        <v>0.42483199999999999</v>
      </c>
    </row>
    <row r="16" spans="1:22">
      <c r="B16" s="2"/>
      <c r="C16" s="1"/>
      <c r="D16" s="2"/>
      <c r="E16" s="1"/>
      <c r="F16" s="2"/>
      <c r="G16" s="1"/>
      <c r="H16" s="2">
        <v>202.172</v>
      </c>
      <c r="I16" s="1">
        <v>1.6752499999999999</v>
      </c>
      <c r="J16" s="2">
        <v>202.404</v>
      </c>
      <c r="K16" s="1">
        <v>0.334899</v>
      </c>
      <c r="N16" s="3"/>
      <c r="O16" s="21"/>
      <c r="P16" s="3"/>
      <c r="Q16" s="17"/>
      <c r="R16" s="30">
        <f t="shared" si="0"/>
        <v>475.322</v>
      </c>
      <c r="S16" s="24">
        <f t="shared" si="1"/>
        <v>1.6752499999999999</v>
      </c>
      <c r="T16" s="30">
        <f t="shared" si="2"/>
        <v>475.55399999999997</v>
      </c>
      <c r="U16" s="24">
        <f t="shared" si="1"/>
        <v>0.334899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V49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43</v>
      </c>
      <c r="D8" s="11" t="s">
        <v>4</v>
      </c>
      <c r="E8" s="10" t="s">
        <v>18</v>
      </c>
      <c r="F8" s="40" t="s">
        <v>4</v>
      </c>
      <c r="G8" s="38" t="s">
        <v>35</v>
      </c>
      <c r="H8" s="40" t="s">
        <v>4</v>
      </c>
      <c r="I8" s="38" t="s">
        <v>42</v>
      </c>
      <c r="J8" s="40" t="s">
        <v>4</v>
      </c>
      <c r="K8" s="41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5">
        <v>319.14893617021306</v>
      </c>
      <c r="C9" s="55">
        <v>53024.740622505902</v>
      </c>
      <c r="D9" s="3"/>
      <c r="E9" s="4"/>
      <c r="F9" s="56">
        <v>319.17098445595798</v>
      </c>
      <c r="G9" s="56">
        <v>-167.76280323450101</v>
      </c>
      <c r="H9" s="56">
        <v>319.17998610145901</v>
      </c>
      <c r="I9" s="56">
        <v>0.816071428571428</v>
      </c>
      <c r="J9" s="56">
        <v>318.90547263681498</v>
      </c>
      <c r="K9" s="56">
        <v>0.58325171400587605</v>
      </c>
      <c r="N9" s="30">
        <f>B9</f>
        <v>319.14893617021306</v>
      </c>
      <c r="O9" s="21">
        <f>C9</f>
        <v>53024.740622505902</v>
      </c>
      <c r="P9" s="30">
        <f>F9</f>
        <v>319.17098445595798</v>
      </c>
      <c r="Q9" s="17">
        <f>G9*0.000001</f>
        <v>-1.67762803234501E-4</v>
      </c>
      <c r="R9" s="30">
        <f>H9</f>
        <v>319.17998610145901</v>
      </c>
      <c r="S9" s="24">
        <f>I9</f>
        <v>0.816071428571428</v>
      </c>
      <c r="T9" s="30">
        <f>J9</f>
        <v>318.90547263681498</v>
      </c>
      <c r="U9" s="24">
        <f>K9</f>
        <v>0.58325171400587605</v>
      </c>
      <c r="V9" s="22">
        <f>((O9*(Q9)^2)/S9)*T9</f>
        <v>0.58318144890529833</v>
      </c>
    </row>
    <row r="10" spans="1:22">
      <c r="B10" s="55">
        <v>344.00000000000074</v>
      </c>
      <c r="C10" s="55">
        <v>51077.414205905799</v>
      </c>
      <c r="D10" s="3"/>
      <c r="E10" s="4"/>
      <c r="F10" s="56">
        <v>344.04145077720199</v>
      </c>
      <c r="G10" s="56">
        <v>-172.88409703504001</v>
      </c>
      <c r="H10" s="56">
        <v>344.05837387074303</v>
      </c>
      <c r="I10" s="56">
        <v>0.82436224489795895</v>
      </c>
      <c r="J10" s="56">
        <v>344.02985074626798</v>
      </c>
      <c r="K10" s="56">
        <v>0.63858961802154701</v>
      </c>
      <c r="N10" s="30">
        <f t="shared" ref="N10:N17" si="0">B10</f>
        <v>344.00000000000074</v>
      </c>
      <c r="O10" s="21">
        <f t="shared" ref="O10:O17" si="1">C10</f>
        <v>51077.414205905799</v>
      </c>
      <c r="P10" s="30">
        <f t="shared" ref="P10:P17" si="2">F10</f>
        <v>344.04145077720199</v>
      </c>
      <c r="Q10" s="17">
        <f t="shared" ref="Q10:Q17" si="3">G10*0.000001</f>
        <v>-1.7288409703504002E-4</v>
      </c>
      <c r="R10" s="30">
        <f t="shared" ref="R10:U17" si="4">H10</f>
        <v>344.05837387074303</v>
      </c>
      <c r="S10" s="24">
        <f t="shared" si="4"/>
        <v>0.82436224489795895</v>
      </c>
      <c r="T10" s="30">
        <f t="shared" si="4"/>
        <v>344.02985074626798</v>
      </c>
      <c r="U10" s="24">
        <f t="shared" si="4"/>
        <v>0.63858961802154701</v>
      </c>
      <c r="V10" s="22">
        <f t="shared" ref="V10:V17" si="5">((O10*(Q10)^2)/S10)*T10</f>
        <v>0.6371138244260478</v>
      </c>
    </row>
    <row r="11" spans="1:22">
      <c r="B11" s="56">
        <v>371.11622554660568</v>
      </c>
      <c r="C11" s="56">
        <v>49193.934557063003</v>
      </c>
      <c r="D11" s="2"/>
      <c r="E11" s="1"/>
      <c r="F11" s="56">
        <v>371.24352331606201</v>
      </c>
      <c r="G11" s="56">
        <v>-174.77088948786999</v>
      </c>
      <c r="H11" s="56">
        <v>371.02154273801199</v>
      </c>
      <c r="I11" s="56">
        <v>0.83201530612244801</v>
      </c>
      <c r="J11" s="56">
        <v>371.14427860696497</v>
      </c>
      <c r="K11" s="56">
        <v>0.66993143976493597</v>
      </c>
      <c r="N11" s="30">
        <f t="shared" si="0"/>
        <v>371.11622554660568</v>
      </c>
      <c r="O11" s="21">
        <f t="shared" si="1"/>
        <v>49193.934557063003</v>
      </c>
      <c r="P11" s="30">
        <f t="shared" si="2"/>
        <v>371.24352331606201</v>
      </c>
      <c r="Q11" s="17">
        <f t="shared" si="3"/>
        <v>-1.7477088948786998E-4</v>
      </c>
      <c r="R11" s="30">
        <f t="shared" si="4"/>
        <v>371.02154273801199</v>
      </c>
      <c r="S11" s="24">
        <f t="shared" si="4"/>
        <v>0.83201530612244801</v>
      </c>
      <c r="T11" s="30">
        <f t="shared" si="4"/>
        <v>371.14427860696497</v>
      </c>
      <c r="U11" s="24">
        <f t="shared" si="4"/>
        <v>0.66993143976493597</v>
      </c>
      <c r="V11" s="22">
        <f t="shared" si="5"/>
        <v>0.67028763266034208</v>
      </c>
    </row>
    <row r="12" spans="1:22">
      <c r="B12" s="56">
        <v>389.963724304717</v>
      </c>
      <c r="C12" s="56">
        <v>48204.3096568236</v>
      </c>
      <c r="D12" s="2"/>
      <c r="E12" s="1"/>
      <c r="F12" s="56">
        <v>390.15544041450698</v>
      </c>
      <c r="G12" s="56">
        <v>-177.52021563342299</v>
      </c>
      <c r="H12" s="56">
        <v>390.06254343293898</v>
      </c>
      <c r="I12" s="56">
        <v>0.83775510204081605</v>
      </c>
      <c r="J12" s="56">
        <v>390.04975124378097</v>
      </c>
      <c r="K12" s="56">
        <v>0.70763956904995096</v>
      </c>
      <c r="N12" s="30">
        <f t="shared" si="0"/>
        <v>389.963724304717</v>
      </c>
      <c r="O12" s="21">
        <f t="shared" si="1"/>
        <v>48204.3096568236</v>
      </c>
      <c r="P12" s="30">
        <f t="shared" si="2"/>
        <v>390.15544041450698</v>
      </c>
      <c r="Q12" s="17">
        <f t="shared" si="3"/>
        <v>-1.7752021563342298E-4</v>
      </c>
      <c r="R12" s="30">
        <f t="shared" si="4"/>
        <v>390.06254343293898</v>
      </c>
      <c r="S12" s="24">
        <f t="shared" si="4"/>
        <v>0.83775510204081605</v>
      </c>
      <c r="T12" s="30">
        <f t="shared" si="4"/>
        <v>390.04975124378097</v>
      </c>
      <c r="U12" s="24">
        <f t="shared" si="4"/>
        <v>0.70763956904995096</v>
      </c>
      <c r="V12" s="22">
        <f t="shared" si="5"/>
        <v>0.70726867731758369</v>
      </c>
    </row>
    <row r="13" spans="1:22">
      <c r="B13" s="56">
        <v>409.00443880786435</v>
      </c>
      <c r="C13" s="56">
        <v>47182.7613727055</v>
      </c>
      <c r="D13" s="2"/>
      <c r="E13" s="1"/>
      <c r="F13" s="56">
        <v>409.06735751295298</v>
      </c>
      <c r="G13" s="56">
        <v>-180.91644204851701</v>
      </c>
      <c r="H13" s="56">
        <v>409.10354412786597</v>
      </c>
      <c r="I13" s="56">
        <v>0.83647959183673404</v>
      </c>
      <c r="J13" s="56">
        <v>408.70646766169102</v>
      </c>
      <c r="K13" s="56">
        <v>0.75563173359451496</v>
      </c>
      <c r="N13" s="30">
        <f t="shared" si="0"/>
        <v>409.00443880786435</v>
      </c>
      <c r="O13" s="21">
        <f t="shared" si="1"/>
        <v>47182.7613727055</v>
      </c>
      <c r="P13" s="30">
        <f t="shared" si="2"/>
        <v>409.06735751295298</v>
      </c>
      <c r="Q13" s="17">
        <f t="shared" si="3"/>
        <v>-1.80916442048517E-4</v>
      </c>
      <c r="R13" s="30">
        <f t="shared" si="4"/>
        <v>409.10354412786597</v>
      </c>
      <c r="S13" s="24">
        <f t="shared" si="4"/>
        <v>0.83647959183673404</v>
      </c>
      <c r="T13" s="30">
        <f t="shared" si="4"/>
        <v>408.70646766169102</v>
      </c>
      <c r="U13" s="24">
        <f t="shared" si="4"/>
        <v>0.75563173359451496</v>
      </c>
      <c r="V13" s="22">
        <f t="shared" si="5"/>
        <v>0.75456314898638022</v>
      </c>
    </row>
    <row r="14" spans="1:22">
      <c r="B14" s="56">
        <v>428.00265428002683</v>
      </c>
      <c r="C14" s="56">
        <v>46320.830007980803</v>
      </c>
      <c r="D14" s="2"/>
      <c r="E14" s="1"/>
      <c r="F14" s="56">
        <v>427.97927461139898</v>
      </c>
      <c r="G14" s="56">
        <v>-180.592991913746</v>
      </c>
      <c r="H14" s="56">
        <v>428.00555941626101</v>
      </c>
      <c r="I14" s="56">
        <v>0.80714285714285705</v>
      </c>
      <c r="J14" s="56">
        <v>427.86069651741298</v>
      </c>
      <c r="K14" s="56">
        <v>0.80264446620959795</v>
      </c>
      <c r="N14" s="30">
        <f t="shared" si="0"/>
        <v>428.00265428002683</v>
      </c>
      <c r="O14" s="21">
        <f t="shared" si="1"/>
        <v>46320.830007980803</v>
      </c>
      <c r="P14" s="30">
        <f t="shared" si="2"/>
        <v>427.97927461139898</v>
      </c>
      <c r="Q14" s="17">
        <f t="shared" si="3"/>
        <v>-1.80592991913746E-4</v>
      </c>
      <c r="R14" s="30">
        <f t="shared" si="4"/>
        <v>428.00555941626101</v>
      </c>
      <c r="S14" s="24">
        <f t="shared" si="4"/>
        <v>0.80714285714285705</v>
      </c>
      <c r="T14" s="30">
        <f t="shared" si="4"/>
        <v>427.86069651741298</v>
      </c>
      <c r="U14" s="24">
        <f t="shared" si="4"/>
        <v>0.80264446620959795</v>
      </c>
      <c r="V14" s="22">
        <f t="shared" si="5"/>
        <v>0.80081113819775773</v>
      </c>
    </row>
    <row r="15" spans="1:22">
      <c r="B15" s="56">
        <v>446.67590027700845</v>
      </c>
      <c r="C15" s="56">
        <v>45682.362330406999</v>
      </c>
      <c r="D15" s="2"/>
      <c r="E15" s="1"/>
      <c r="F15" s="56">
        <v>447.15025906735701</v>
      </c>
      <c r="G15" s="56">
        <v>-176.60377358490501</v>
      </c>
      <c r="H15" s="56">
        <v>446.90757470465599</v>
      </c>
      <c r="I15" s="56">
        <v>0.77653061224489695</v>
      </c>
      <c r="J15" s="56">
        <v>447.01492537313402</v>
      </c>
      <c r="K15" s="56">
        <v>0.82125367286973505</v>
      </c>
      <c r="N15" s="30">
        <f t="shared" si="0"/>
        <v>446.67590027700845</v>
      </c>
      <c r="O15" s="21">
        <f t="shared" si="1"/>
        <v>45682.362330406999</v>
      </c>
      <c r="P15" s="30">
        <f t="shared" si="2"/>
        <v>447.15025906735701</v>
      </c>
      <c r="Q15" s="17">
        <f t="shared" si="3"/>
        <v>-1.7660377358490501E-4</v>
      </c>
      <c r="R15" s="30">
        <f t="shared" si="4"/>
        <v>446.90757470465599</v>
      </c>
      <c r="S15" s="24">
        <f t="shared" si="4"/>
        <v>0.77653061224489695</v>
      </c>
      <c r="T15" s="30">
        <f t="shared" si="4"/>
        <v>447.01492537313402</v>
      </c>
      <c r="U15" s="24">
        <f t="shared" si="4"/>
        <v>0.82125367286973505</v>
      </c>
      <c r="V15" s="22">
        <f t="shared" si="5"/>
        <v>0.82018525100641126</v>
      </c>
    </row>
    <row r="16" spans="1:22">
      <c r="B16" s="56">
        <v>476.01476014760141</v>
      </c>
      <c r="C16" s="56">
        <v>44948.124501197097</v>
      </c>
      <c r="D16" s="2"/>
      <c r="E16" s="1"/>
      <c r="F16" s="56">
        <v>475.906735751295</v>
      </c>
      <c r="G16" s="56">
        <v>-169.54177897574101</v>
      </c>
      <c r="H16" s="56">
        <v>475.95552466990898</v>
      </c>
      <c r="I16" s="56">
        <v>0.72933673469387705</v>
      </c>
      <c r="J16" s="56">
        <v>476.11940298507398</v>
      </c>
      <c r="K16" s="56">
        <v>0.84427032321253603</v>
      </c>
      <c r="N16" s="30">
        <f t="shared" si="0"/>
        <v>476.01476014760141</v>
      </c>
      <c r="O16" s="21">
        <f t="shared" si="1"/>
        <v>44948.124501197097</v>
      </c>
      <c r="P16" s="30">
        <f t="shared" si="2"/>
        <v>475.906735751295</v>
      </c>
      <c r="Q16" s="17">
        <f t="shared" si="3"/>
        <v>-1.69541778975741E-4</v>
      </c>
      <c r="R16" s="30">
        <f t="shared" si="4"/>
        <v>475.95552466990898</v>
      </c>
      <c r="S16" s="24">
        <f t="shared" si="4"/>
        <v>0.72933673469387705</v>
      </c>
      <c r="T16" s="30">
        <f t="shared" si="4"/>
        <v>476.11940298507398</v>
      </c>
      <c r="U16" s="24">
        <f t="shared" si="4"/>
        <v>0.84427032321253603</v>
      </c>
      <c r="V16" s="22">
        <f t="shared" si="5"/>
        <v>0.84343736906950728</v>
      </c>
    </row>
    <row r="17" spans="2:22">
      <c r="B17" s="56">
        <v>504.69483568075356</v>
      </c>
      <c r="C17" s="56">
        <v>43862.729449321603</v>
      </c>
      <c r="D17" s="2"/>
      <c r="E17" s="1"/>
      <c r="F17" s="56">
        <v>504.66321243523299</v>
      </c>
      <c r="G17" s="56">
        <v>-161.671159029649</v>
      </c>
      <c r="H17" s="56">
        <v>505.003474635163</v>
      </c>
      <c r="I17" s="56">
        <v>0.67640306122448901</v>
      </c>
      <c r="J17" s="56">
        <v>504.975124378109</v>
      </c>
      <c r="K17" s="56">
        <v>0.85602350636630697</v>
      </c>
      <c r="N17" s="30">
        <f t="shared" si="0"/>
        <v>504.69483568075356</v>
      </c>
      <c r="O17" s="21">
        <f t="shared" si="1"/>
        <v>43862.729449321603</v>
      </c>
      <c r="P17" s="30">
        <f t="shared" si="2"/>
        <v>504.66321243523299</v>
      </c>
      <c r="Q17" s="17">
        <f t="shared" si="3"/>
        <v>-1.6167115902964899E-4</v>
      </c>
      <c r="R17" s="30">
        <f t="shared" si="4"/>
        <v>505.003474635163</v>
      </c>
      <c r="S17" s="24">
        <f t="shared" si="4"/>
        <v>0.67640306122448901</v>
      </c>
      <c r="T17" s="30">
        <f t="shared" si="4"/>
        <v>504.975124378109</v>
      </c>
      <c r="U17" s="24">
        <f t="shared" si="4"/>
        <v>0.85602350636630697</v>
      </c>
      <c r="V17" s="22">
        <f t="shared" si="5"/>
        <v>0.8559042385571124</v>
      </c>
    </row>
    <row r="20" spans="2:22">
      <c r="D20" t="s">
        <v>58</v>
      </c>
    </row>
    <row r="21" spans="2:22">
      <c r="B21">
        <v>3.1333333333333302</v>
      </c>
      <c r="C21">
        <v>53024.740622505902</v>
      </c>
      <c r="D21">
        <f>1000/B21</f>
        <v>319.14893617021306</v>
      </c>
      <c r="E21">
        <f>C21</f>
        <v>53024.740622505902</v>
      </c>
      <c r="F21" s="54">
        <f>D32/D21-1</f>
        <v>-0.14094340000000083</v>
      </c>
      <c r="G21" s="54">
        <f t="shared" ref="G21:G29" si="6">E32/E21-1</f>
        <v>3.1109888621327908E-3</v>
      </c>
      <c r="I21">
        <v>319.17098445595798</v>
      </c>
      <c r="J21">
        <v>-167.76280323450101</v>
      </c>
    </row>
    <row r="22" spans="2:22">
      <c r="B22">
        <v>2.9069767441860401</v>
      </c>
      <c r="C22">
        <v>51077.414205905799</v>
      </c>
      <c r="D22">
        <f t="shared" ref="D22:D29" si="7">1000/B22</f>
        <v>344.00000000000074</v>
      </c>
      <c r="E22">
        <f t="shared" ref="E22:E29" si="8">C22</f>
        <v>51077.414205905799</v>
      </c>
      <c r="F22" s="54">
        <f t="shared" ref="F22:F29" si="9">D33/D22-1</f>
        <v>-6.9767441860467128E-2</v>
      </c>
      <c r="G22" s="54">
        <f t="shared" si="6"/>
        <v>2.5350890625004396E-3</v>
      </c>
      <c r="I22">
        <v>344.04145077720199</v>
      </c>
      <c r="J22">
        <v>-172.88409703504001</v>
      </c>
    </row>
    <row r="23" spans="2:22">
      <c r="B23">
        <v>2.69457364341085</v>
      </c>
      <c r="C23">
        <v>49193.934557063003</v>
      </c>
      <c r="D23">
        <f t="shared" si="7"/>
        <v>371.11622554660568</v>
      </c>
      <c r="E23">
        <f t="shared" si="8"/>
        <v>49193.934557063003</v>
      </c>
      <c r="F23" s="54">
        <f t="shared" si="9"/>
        <v>-2.7708908527132703E-2</v>
      </c>
      <c r="G23" s="54">
        <f t="shared" si="6"/>
        <v>2.3654428942254668E-3</v>
      </c>
      <c r="I23">
        <v>371.24352331606201</v>
      </c>
      <c r="J23">
        <v>-174.77088948786999</v>
      </c>
    </row>
    <row r="24" spans="2:22">
      <c r="B24">
        <v>2.5643410852713102</v>
      </c>
      <c r="C24">
        <v>48204.3096568236</v>
      </c>
      <c r="D24">
        <f t="shared" si="7"/>
        <v>389.963724304717</v>
      </c>
      <c r="E24">
        <f t="shared" si="8"/>
        <v>48204.3096568236</v>
      </c>
      <c r="F24" s="54">
        <f t="shared" si="9"/>
        <v>-6.3178294573672522E-3</v>
      </c>
      <c r="G24" s="54">
        <f t="shared" si="6"/>
        <v>3.2733658940402588E-3</v>
      </c>
      <c r="I24">
        <v>390.15544041450698</v>
      </c>
      <c r="J24">
        <v>-177.52021563342299</v>
      </c>
    </row>
    <row r="25" spans="2:22">
      <c r="B25">
        <v>2.4449612403100698</v>
      </c>
      <c r="C25">
        <v>47182.7613727055</v>
      </c>
      <c r="D25">
        <f t="shared" si="7"/>
        <v>409.00443880786435</v>
      </c>
      <c r="E25">
        <f t="shared" si="8"/>
        <v>47182.7613727055</v>
      </c>
      <c r="F25" s="54">
        <f t="shared" si="9"/>
        <v>6.5098589147254415E-3</v>
      </c>
      <c r="G25" s="54">
        <f t="shared" si="6"/>
        <v>-5.841407307171087E-4</v>
      </c>
      <c r="I25">
        <v>409.06735751295298</v>
      </c>
      <c r="J25">
        <v>-180.91644204851701</v>
      </c>
    </row>
    <row r="26" spans="2:22">
      <c r="B26">
        <v>2.3364341085271301</v>
      </c>
      <c r="C26">
        <v>46320.830007980803</v>
      </c>
      <c r="D26">
        <f t="shared" si="7"/>
        <v>428.00265428002683</v>
      </c>
      <c r="E26">
        <f t="shared" si="8"/>
        <v>46320.830007980803</v>
      </c>
      <c r="F26" s="54">
        <f t="shared" si="9"/>
        <v>1.2454001550386895E-2</v>
      </c>
      <c r="G26" s="54">
        <f t="shared" si="6"/>
        <v>3.1232167470718331E-3</v>
      </c>
      <c r="I26">
        <v>427.97927461139898</v>
      </c>
      <c r="J26">
        <v>-180.592991913746</v>
      </c>
    </row>
    <row r="27" spans="2:22">
      <c r="B27">
        <v>2.23875968992248</v>
      </c>
      <c r="C27">
        <v>45682.362330406999</v>
      </c>
      <c r="D27">
        <f t="shared" si="7"/>
        <v>446.67590027700845</v>
      </c>
      <c r="E27">
        <f t="shared" si="8"/>
        <v>45682.362330406999</v>
      </c>
      <c r="F27" s="54">
        <f t="shared" si="9"/>
        <v>1.3038759689922186E-2</v>
      </c>
      <c r="G27" s="54">
        <f t="shared" si="6"/>
        <v>2.0475663871424299E-3</v>
      </c>
      <c r="I27">
        <v>447.15025906735701</v>
      </c>
      <c r="J27">
        <v>-176.60377358490501</v>
      </c>
    </row>
    <row r="28" spans="2:22">
      <c r="B28">
        <v>2.1007751937984498</v>
      </c>
      <c r="C28">
        <v>44948.124501197097</v>
      </c>
      <c r="D28">
        <f t="shared" si="7"/>
        <v>476.01476014760141</v>
      </c>
      <c r="E28">
        <f t="shared" si="8"/>
        <v>44948.124501197097</v>
      </c>
      <c r="F28" s="54">
        <f t="shared" si="9"/>
        <v>8.3720930232560331E-3</v>
      </c>
      <c r="G28" s="54">
        <f t="shared" si="6"/>
        <v>1.1541193181825449E-3</v>
      </c>
      <c r="I28">
        <v>475.906735751295</v>
      </c>
      <c r="J28">
        <v>-169.54177897574101</v>
      </c>
    </row>
    <row r="29" spans="2:22">
      <c r="B29">
        <v>1.9813953488372</v>
      </c>
      <c r="C29">
        <v>43862.729449321603</v>
      </c>
      <c r="D29">
        <f t="shared" si="7"/>
        <v>504.69483568075356</v>
      </c>
      <c r="E29">
        <f t="shared" si="8"/>
        <v>43862.729449321603</v>
      </c>
      <c r="F29" s="54">
        <f t="shared" si="9"/>
        <v>-1.0458511627954303E-3</v>
      </c>
      <c r="G29" s="54">
        <f t="shared" si="6"/>
        <v>2.3430040029117638E-3</v>
      </c>
      <c r="I29">
        <v>504.66321243523299</v>
      </c>
      <c r="J29">
        <v>-161.671159029649</v>
      </c>
    </row>
    <row r="31" spans="2:22">
      <c r="D31" t="s">
        <v>63</v>
      </c>
      <c r="I31">
        <v>319.17998610145901</v>
      </c>
      <c r="J31">
        <v>0.816071428571428</v>
      </c>
    </row>
    <row r="32" spans="2:22">
      <c r="D32">
        <v>274.16699999999997</v>
      </c>
      <c r="E32">
        <v>53189.7</v>
      </c>
      <c r="I32">
        <v>344.05837387074303</v>
      </c>
      <c r="J32">
        <v>0.82436224489795895</v>
      </c>
    </row>
    <row r="33" spans="4:10">
      <c r="D33">
        <v>320</v>
      </c>
      <c r="E33">
        <v>51206.9</v>
      </c>
      <c r="I33">
        <v>371.02154273801199</v>
      </c>
      <c r="J33">
        <v>0.83201530612244801</v>
      </c>
    </row>
    <row r="34" spans="4:10">
      <c r="D34">
        <v>360.83300000000003</v>
      </c>
      <c r="E34">
        <v>49310.3</v>
      </c>
      <c r="I34">
        <v>390.06254343293898</v>
      </c>
      <c r="J34">
        <v>0.83775510204081605</v>
      </c>
    </row>
    <row r="35" spans="4:10">
      <c r="D35">
        <v>387.5</v>
      </c>
      <c r="E35">
        <v>48362.1</v>
      </c>
      <c r="I35">
        <v>409.10354412786597</v>
      </c>
      <c r="J35">
        <v>0.83647959183673404</v>
      </c>
    </row>
    <row r="36" spans="4:10">
      <c r="D36">
        <v>411.66699999999997</v>
      </c>
      <c r="E36">
        <v>47155.199999999997</v>
      </c>
      <c r="I36">
        <v>428.00555941626101</v>
      </c>
      <c r="J36">
        <v>0.80714285714285705</v>
      </c>
    </row>
    <row r="37" spans="4:10">
      <c r="D37">
        <v>433.33300000000003</v>
      </c>
      <c r="E37">
        <v>46465.5</v>
      </c>
      <c r="I37">
        <v>446.90757470465599</v>
      </c>
      <c r="J37">
        <v>0.77653061224489695</v>
      </c>
    </row>
    <row r="38" spans="4:10">
      <c r="D38">
        <v>452.5</v>
      </c>
      <c r="E38">
        <v>45775.9</v>
      </c>
      <c r="I38">
        <v>475.95552466990898</v>
      </c>
      <c r="J38">
        <v>0.72933673469387705</v>
      </c>
    </row>
    <row r="39" spans="4:10">
      <c r="D39">
        <v>480</v>
      </c>
      <c r="E39">
        <v>45000</v>
      </c>
      <c r="I39">
        <v>505.003474635163</v>
      </c>
      <c r="J39">
        <v>0.67640306122448901</v>
      </c>
    </row>
    <row r="40" spans="4:10">
      <c r="D40">
        <v>504.16699999999997</v>
      </c>
      <c r="E40">
        <v>43965.5</v>
      </c>
    </row>
    <row r="41" spans="4:10">
      <c r="I41">
        <v>318.90547263681498</v>
      </c>
      <c r="J41">
        <v>0.58325171400587605</v>
      </c>
    </row>
    <row r="42" spans="4:10">
      <c r="I42">
        <v>344.02985074626798</v>
      </c>
      <c r="J42">
        <v>0.63858961802154701</v>
      </c>
    </row>
    <row r="43" spans="4:10">
      <c r="I43">
        <v>371.14427860696497</v>
      </c>
      <c r="J43">
        <v>0.66993143976493597</v>
      </c>
    </row>
    <row r="44" spans="4:10">
      <c r="I44">
        <v>390.04975124378097</v>
      </c>
      <c r="J44">
        <v>0.70763956904995096</v>
      </c>
    </row>
    <row r="45" spans="4:10">
      <c r="I45">
        <v>408.70646766169102</v>
      </c>
      <c r="J45">
        <v>0.75563173359451496</v>
      </c>
    </row>
    <row r="46" spans="4:10">
      <c r="I46">
        <v>427.86069651741298</v>
      </c>
      <c r="J46">
        <v>0.80264446620959795</v>
      </c>
    </row>
    <row r="47" spans="4:10">
      <c r="I47">
        <v>447.01492537313402</v>
      </c>
      <c r="J47">
        <v>0.82125367286973505</v>
      </c>
    </row>
    <row r="48" spans="4:10">
      <c r="I48">
        <v>476.11940298507398</v>
      </c>
      <c r="J48">
        <v>0.84427032321253603</v>
      </c>
    </row>
    <row r="49" spans="9:10">
      <c r="I49">
        <v>504.975124378109</v>
      </c>
      <c r="J49">
        <v>0.85602350636630697</v>
      </c>
    </row>
  </sheetData>
  <sortState xmlns:xlrd2="http://schemas.microsoft.com/office/spreadsheetml/2017/richdata2" ref="B21:C29">
    <sortCondition descending="1" ref="B21:B29"/>
  </sortState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V31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37" t="s">
        <v>4</v>
      </c>
      <c r="C8" s="38" t="s">
        <v>44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6">
        <v>319.11835170100659</v>
      </c>
      <c r="C9" s="56">
        <v>51160.374814995397</v>
      </c>
      <c r="D9" s="3"/>
      <c r="E9" s="4"/>
      <c r="F9" s="55">
        <v>319.084</v>
      </c>
      <c r="G9" s="55">
        <v>182.02600000000001</v>
      </c>
      <c r="H9" s="55">
        <v>319.69099999999997</v>
      </c>
      <c r="I9" s="55">
        <v>0.72147300000000003</v>
      </c>
      <c r="J9" s="55">
        <v>318.13</v>
      </c>
      <c r="K9" s="55">
        <v>0.75136700000000001</v>
      </c>
      <c r="N9" s="30">
        <f>B9</f>
        <v>319.11835170100659</v>
      </c>
      <c r="O9" s="21">
        <f>C9</f>
        <v>51160.374814995397</v>
      </c>
      <c r="P9" s="30">
        <f>F9</f>
        <v>319.084</v>
      </c>
      <c r="Q9" s="17">
        <f>G9*0.000001</f>
        <v>1.8202600000000001E-4</v>
      </c>
      <c r="R9" s="30">
        <f>H9</f>
        <v>319.69099999999997</v>
      </c>
      <c r="S9" s="24">
        <f>I9</f>
        <v>0.72147300000000003</v>
      </c>
      <c r="T9" s="30">
        <f>J9</f>
        <v>318.13</v>
      </c>
      <c r="U9" s="24">
        <f>K9</f>
        <v>0.75136700000000001</v>
      </c>
      <c r="V9" s="78">
        <f t="shared" ref="V9:V17" si="0">((O9*(Q9)^2)/S9)*T9</f>
        <v>0.74745510320660902</v>
      </c>
    </row>
    <row r="10" spans="1:22">
      <c r="B10" s="56">
        <v>334.0020060180546</v>
      </c>
      <c r="C10" s="56">
        <v>49655.278022085302</v>
      </c>
      <c r="D10" s="3"/>
      <c r="E10" s="4"/>
      <c r="F10" s="3">
        <v>334.26900000000001</v>
      </c>
      <c r="G10" s="4">
        <v>185.42699999999999</v>
      </c>
      <c r="H10" s="3">
        <v>333.97399999999999</v>
      </c>
      <c r="I10" s="4">
        <v>0.71851299999999996</v>
      </c>
      <c r="J10" s="3">
        <v>333.61700000000002</v>
      </c>
      <c r="K10" s="4">
        <v>0.79895099999999997</v>
      </c>
      <c r="N10" s="30">
        <f t="shared" ref="N10:N18" si="1">B10</f>
        <v>334.0020060180546</v>
      </c>
      <c r="O10" s="21">
        <f t="shared" ref="O10:O18" si="2">C10</f>
        <v>49655.278022085302</v>
      </c>
      <c r="P10" s="30">
        <f t="shared" ref="P10:P18" si="3">F10</f>
        <v>334.26900000000001</v>
      </c>
      <c r="Q10" s="17">
        <f t="shared" ref="Q10:Q18" si="4">G10*0.000001</f>
        <v>1.8542699999999997E-4</v>
      </c>
      <c r="R10" s="30">
        <f t="shared" ref="R10:U18" si="5">H10</f>
        <v>333.97399999999999</v>
      </c>
      <c r="S10" s="24">
        <f t="shared" si="5"/>
        <v>0.71851299999999996</v>
      </c>
      <c r="T10" s="30">
        <f t="shared" si="5"/>
        <v>333.61700000000002</v>
      </c>
      <c r="U10" s="24">
        <f t="shared" si="5"/>
        <v>0.79895099999999997</v>
      </c>
      <c r="V10" s="78">
        <f t="shared" si="0"/>
        <v>0.79272928890074923</v>
      </c>
    </row>
    <row r="11" spans="1:22">
      <c r="B11" s="56">
        <v>353.12831389183481</v>
      </c>
      <c r="C11" s="56">
        <v>47955.2031236236</v>
      </c>
      <c r="D11" s="2"/>
      <c r="E11" s="1"/>
      <c r="F11" s="2">
        <v>353.65499999999997</v>
      </c>
      <c r="G11" s="1">
        <v>186.375</v>
      </c>
      <c r="H11" s="2">
        <v>353.61500000000001</v>
      </c>
      <c r="I11" s="1">
        <v>0.71696099999999996</v>
      </c>
      <c r="J11" s="2">
        <v>351.952</v>
      </c>
      <c r="K11" s="1">
        <v>0.83075299999999996</v>
      </c>
      <c r="N11" s="30">
        <f t="shared" si="1"/>
        <v>353.12831389183481</v>
      </c>
      <c r="O11" s="21">
        <f t="shared" si="2"/>
        <v>47955.2031236236</v>
      </c>
      <c r="P11" s="30">
        <f t="shared" si="3"/>
        <v>353.65499999999997</v>
      </c>
      <c r="Q11" s="17">
        <f t="shared" si="4"/>
        <v>1.8637499999999999E-4</v>
      </c>
      <c r="R11" s="30">
        <f t="shared" si="5"/>
        <v>353.61500000000001</v>
      </c>
      <c r="S11" s="24">
        <f t="shared" si="5"/>
        <v>0.71696099999999996</v>
      </c>
      <c r="T11" s="30">
        <f t="shared" si="5"/>
        <v>351.952</v>
      </c>
      <c r="U11" s="24">
        <f t="shared" si="5"/>
        <v>0.83075299999999996</v>
      </c>
      <c r="V11" s="78">
        <f t="shared" si="0"/>
        <v>0.81770932980774269</v>
      </c>
    </row>
    <row r="12" spans="1:22">
      <c r="B12" s="56">
        <v>370.61769616026822</v>
      </c>
      <c r="C12" s="56">
        <v>46467.2503218782</v>
      </c>
      <c r="D12" s="2"/>
      <c r="E12" s="1"/>
      <c r="F12" s="2">
        <v>370.51799999999997</v>
      </c>
      <c r="G12" s="1">
        <v>188.30500000000001</v>
      </c>
      <c r="H12" s="2">
        <v>370.887</v>
      </c>
      <c r="I12" s="1">
        <v>0.72693399999999997</v>
      </c>
      <c r="J12" s="2">
        <v>369.60199999999998</v>
      </c>
      <c r="K12" s="1">
        <v>0.84476099999999998</v>
      </c>
      <c r="N12" s="30">
        <f t="shared" si="1"/>
        <v>370.61769616026822</v>
      </c>
      <c r="O12" s="21">
        <f t="shared" si="2"/>
        <v>46467.2503218782</v>
      </c>
      <c r="P12" s="30">
        <f t="shared" si="3"/>
        <v>370.51799999999997</v>
      </c>
      <c r="Q12" s="17">
        <f t="shared" si="4"/>
        <v>1.8830499999999999E-4</v>
      </c>
      <c r="R12" s="30">
        <f t="shared" si="5"/>
        <v>370.887</v>
      </c>
      <c r="S12" s="24">
        <f t="shared" si="5"/>
        <v>0.72693399999999997</v>
      </c>
      <c r="T12" s="30">
        <f t="shared" si="5"/>
        <v>369.60199999999998</v>
      </c>
      <c r="U12" s="24">
        <f t="shared" si="5"/>
        <v>0.84476099999999998</v>
      </c>
      <c r="V12" s="78">
        <f t="shared" si="0"/>
        <v>0.83774145810543399</v>
      </c>
    </row>
    <row r="13" spans="1:22">
      <c r="B13" s="56">
        <v>388.79159369527179</v>
      </c>
      <c r="C13" s="56">
        <v>44727.6796635926</v>
      </c>
      <c r="D13" s="2"/>
      <c r="E13" s="1"/>
      <c r="F13" s="2">
        <v>389.91500000000002</v>
      </c>
      <c r="G13" s="1">
        <v>191.21100000000001</v>
      </c>
      <c r="H13" s="2">
        <v>389.95</v>
      </c>
      <c r="I13" s="1">
        <v>0.74265099999999995</v>
      </c>
      <c r="J13" s="56">
        <v>388.66</v>
      </c>
      <c r="K13" s="56">
        <v>0.86273599999999995</v>
      </c>
      <c r="N13" s="30">
        <f t="shared" si="1"/>
        <v>388.79159369527179</v>
      </c>
      <c r="O13" s="21">
        <f t="shared" si="2"/>
        <v>44727.6796635926</v>
      </c>
      <c r="P13" s="30">
        <f t="shared" si="3"/>
        <v>389.91500000000002</v>
      </c>
      <c r="Q13" s="17">
        <f t="shared" si="4"/>
        <v>1.91211E-4</v>
      </c>
      <c r="R13" s="30">
        <f t="shared" si="5"/>
        <v>389.95</v>
      </c>
      <c r="S13" s="24">
        <f t="shared" si="5"/>
        <v>0.74265099999999995</v>
      </c>
      <c r="T13" s="30">
        <f t="shared" si="5"/>
        <v>388.66</v>
      </c>
      <c r="U13" s="24">
        <f t="shared" si="5"/>
        <v>0.86273599999999995</v>
      </c>
      <c r="V13" s="78">
        <f t="shared" si="0"/>
        <v>0.85582937838647277</v>
      </c>
    </row>
    <row r="14" spans="1:22">
      <c r="B14" s="56">
        <v>418.86792452830321</v>
      </c>
      <c r="C14" s="56">
        <v>42344.904011866303</v>
      </c>
      <c r="D14" s="2"/>
      <c r="E14" s="1"/>
      <c r="F14" s="2">
        <v>419.42500000000001</v>
      </c>
      <c r="G14" s="1">
        <v>194.589</v>
      </c>
      <c r="H14" s="2">
        <v>419.75099999999998</v>
      </c>
      <c r="I14" s="1">
        <v>0.78276699999999999</v>
      </c>
      <c r="J14" s="56">
        <v>417.63499999999999</v>
      </c>
      <c r="K14" s="56">
        <v>0.86302299999999998</v>
      </c>
      <c r="N14" s="30">
        <f t="shared" si="1"/>
        <v>418.86792452830321</v>
      </c>
      <c r="O14" s="21">
        <f t="shared" si="2"/>
        <v>42344.904011866303</v>
      </c>
      <c r="P14" s="30">
        <f t="shared" si="3"/>
        <v>419.42500000000001</v>
      </c>
      <c r="Q14" s="17">
        <f t="shared" si="4"/>
        <v>1.94589E-4</v>
      </c>
      <c r="R14" s="30">
        <f t="shared" si="5"/>
        <v>419.75099999999998</v>
      </c>
      <c r="S14" s="24">
        <f t="shared" si="5"/>
        <v>0.78276699999999999</v>
      </c>
      <c r="T14" s="30">
        <f t="shared" si="5"/>
        <v>417.63499999999999</v>
      </c>
      <c r="U14" s="24">
        <f t="shared" si="5"/>
        <v>0.86302299999999998</v>
      </c>
      <c r="V14" s="78">
        <f t="shared" si="0"/>
        <v>0.85546472177558652</v>
      </c>
    </row>
    <row r="15" spans="1:22">
      <c r="B15" s="56">
        <v>447.88164088769389</v>
      </c>
      <c r="C15" s="56">
        <v>40289.077169181503</v>
      </c>
      <c r="D15" s="2"/>
      <c r="E15" s="1"/>
      <c r="F15" s="2">
        <v>448.05500000000001</v>
      </c>
      <c r="G15" s="1">
        <v>190.137</v>
      </c>
      <c r="H15" s="2">
        <v>448.95699999999999</v>
      </c>
      <c r="I15" s="1">
        <v>0.82288700000000004</v>
      </c>
      <c r="J15" s="2">
        <v>446.68700000000001</v>
      </c>
      <c r="K15" s="1">
        <v>0.80204500000000001</v>
      </c>
      <c r="N15" s="30">
        <f t="shared" si="1"/>
        <v>447.88164088769389</v>
      </c>
      <c r="O15" s="21">
        <f t="shared" si="2"/>
        <v>40289.077169181503</v>
      </c>
      <c r="P15" s="30">
        <f t="shared" si="3"/>
        <v>448.05500000000001</v>
      </c>
      <c r="Q15" s="17">
        <f t="shared" si="4"/>
        <v>1.90137E-4</v>
      </c>
      <c r="R15" s="30">
        <f t="shared" si="5"/>
        <v>448.95699999999999</v>
      </c>
      <c r="S15" s="24">
        <f t="shared" si="5"/>
        <v>0.82288700000000004</v>
      </c>
      <c r="T15" s="30">
        <f t="shared" si="5"/>
        <v>446.68700000000001</v>
      </c>
      <c r="U15" s="24">
        <f t="shared" si="5"/>
        <v>0.80204500000000001</v>
      </c>
      <c r="V15" s="78">
        <f t="shared" si="0"/>
        <v>0.79064896434833909</v>
      </c>
    </row>
    <row r="16" spans="1:22">
      <c r="B16" s="56">
        <v>476.05432451751267</v>
      </c>
      <c r="C16" s="56">
        <v>38588.272027147003</v>
      </c>
      <c r="D16" s="2"/>
      <c r="E16" s="1"/>
      <c r="F16" s="2">
        <v>477.51400000000001</v>
      </c>
      <c r="G16" s="1">
        <v>182.74600000000001</v>
      </c>
      <c r="H16" s="2">
        <v>475.81799999999998</v>
      </c>
      <c r="I16" s="1">
        <v>0.89899099999999998</v>
      </c>
      <c r="J16" s="2">
        <v>475.09100000000001</v>
      </c>
      <c r="K16" s="1">
        <v>0.69560500000000003</v>
      </c>
      <c r="N16" s="30">
        <f t="shared" si="1"/>
        <v>476.05432451751267</v>
      </c>
      <c r="O16" s="21">
        <f t="shared" si="2"/>
        <v>38588.272027147003</v>
      </c>
      <c r="P16" s="30">
        <f t="shared" si="3"/>
        <v>477.51400000000001</v>
      </c>
      <c r="Q16" s="17">
        <f t="shared" si="4"/>
        <v>1.8274599999999999E-4</v>
      </c>
      <c r="R16" s="30">
        <f t="shared" si="5"/>
        <v>475.81799999999998</v>
      </c>
      <c r="S16" s="24">
        <f t="shared" si="5"/>
        <v>0.89899099999999998</v>
      </c>
      <c r="T16" s="30">
        <f t="shared" si="5"/>
        <v>475.09100000000001</v>
      </c>
      <c r="U16" s="24">
        <f t="shared" si="5"/>
        <v>0.69560500000000003</v>
      </c>
      <c r="V16" s="78">
        <f t="shared" si="0"/>
        <v>0.68103989016083122</v>
      </c>
    </row>
    <row r="17" spans="2:22">
      <c r="B17" s="56">
        <v>504.92797573919648</v>
      </c>
      <c r="C17" s="56">
        <v>37205.3322589749</v>
      </c>
      <c r="D17" s="2"/>
      <c r="E17" s="1"/>
      <c r="F17" s="2">
        <v>506.12299999999999</v>
      </c>
      <c r="G17" s="1">
        <v>173.88800000000001</v>
      </c>
      <c r="H17" s="2">
        <v>506.25400000000002</v>
      </c>
      <c r="I17" s="1">
        <v>0.97939100000000001</v>
      </c>
      <c r="J17" s="2">
        <v>504.2</v>
      </c>
      <c r="K17" s="1">
        <v>0.58917299999999995</v>
      </c>
      <c r="N17" s="30">
        <f t="shared" si="1"/>
        <v>504.92797573919648</v>
      </c>
      <c r="O17" s="21">
        <f t="shared" si="2"/>
        <v>37205.3322589749</v>
      </c>
      <c r="P17" s="30">
        <f t="shared" si="3"/>
        <v>506.12299999999999</v>
      </c>
      <c r="Q17" s="17">
        <f t="shared" si="4"/>
        <v>1.73888E-4</v>
      </c>
      <c r="R17" s="30">
        <f t="shared" si="5"/>
        <v>506.25400000000002</v>
      </c>
      <c r="S17" s="24">
        <f t="shared" si="5"/>
        <v>0.97939100000000001</v>
      </c>
      <c r="T17" s="30">
        <f t="shared" si="5"/>
        <v>504.2</v>
      </c>
      <c r="U17" s="24">
        <f t="shared" si="5"/>
        <v>0.58917299999999995</v>
      </c>
      <c r="V17" s="78">
        <f t="shared" si="0"/>
        <v>0.57915011199404265</v>
      </c>
    </row>
    <row r="18" spans="2:22">
      <c r="B18" s="56">
        <v>533.22658126501358</v>
      </c>
      <c r="C18" s="56">
        <v>35871.954761977999</v>
      </c>
      <c r="D18" s="2"/>
      <c r="E18" s="1"/>
      <c r="F18" s="56">
        <v>534.72500000000002</v>
      </c>
      <c r="G18" s="56">
        <v>163.56200000000001</v>
      </c>
      <c r="H18" s="56">
        <v>534.31299999999999</v>
      </c>
      <c r="I18" s="56">
        <v>1.0626800000000001</v>
      </c>
      <c r="J18" s="56">
        <v>533.30999999999995</v>
      </c>
      <c r="K18" s="56">
        <v>0.48274099999999998</v>
      </c>
      <c r="N18" s="30">
        <f t="shared" si="1"/>
        <v>533.22658126501358</v>
      </c>
      <c r="O18" s="21">
        <f t="shared" si="2"/>
        <v>35871.954761977999</v>
      </c>
      <c r="P18" s="30">
        <f t="shared" si="3"/>
        <v>534.72500000000002</v>
      </c>
      <c r="Q18" s="17">
        <f t="shared" si="4"/>
        <v>1.6356200000000002E-4</v>
      </c>
      <c r="R18" s="30">
        <f t="shared" si="5"/>
        <v>534.31299999999999</v>
      </c>
      <c r="S18" s="24">
        <f t="shared" si="5"/>
        <v>1.0626800000000001</v>
      </c>
      <c r="T18" s="30">
        <f t="shared" si="5"/>
        <v>533.30999999999995</v>
      </c>
      <c r="U18" s="24">
        <f t="shared" si="5"/>
        <v>0.48274099999999998</v>
      </c>
      <c r="V18" s="78">
        <f>((O18*(Q18)^2)/S18)*T18</f>
        <v>0.48161176558601482</v>
      </c>
    </row>
    <row r="22" spans="2:22">
      <c r="B22" s="3">
        <v>268.67500000000001</v>
      </c>
      <c r="C22" s="4">
        <v>50281.5</v>
      </c>
      <c r="D22">
        <v>3.1336336336336301</v>
      </c>
      <c r="E22">
        <v>51160.374814995397</v>
      </c>
      <c r="F22" s="56">
        <f>1000/D22</f>
        <v>319.11835170100659</v>
      </c>
      <c r="G22" s="56">
        <f>E22</f>
        <v>51160.374814995397</v>
      </c>
      <c r="H22" s="54">
        <f>B22/F22-1</f>
        <v>-0.15807098348348436</v>
      </c>
      <c r="I22" s="54">
        <f>C22/G22-1</f>
        <v>-1.7178818923308525E-2</v>
      </c>
    </row>
    <row r="23" spans="2:22">
      <c r="B23" s="3">
        <v>297.52999999999997</v>
      </c>
      <c r="C23" s="4">
        <v>48965.7</v>
      </c>
      <c r="D23">
        <v>2.9939939939939899</v>
      </c>
      <c r="E23">
        <v>49655.278022085302</v>
      </c>
      <c r="F23" s="56">
        <f t="shared" ref="F23:F31" si="6">1000/D23</f>
        <v>334.0020060180546</v>
      </c>
      <c r="G23" s="56">
        <f t="shared" ref="G23:G31" si="7">E23</f>
        <v>49655.278022085302</v>
      </c>
      <c r="H23" s="54">
        <f t="shared" ref="H23:H31" si="8">B23/F23-1</f>
        <v>-0.10919696696696823</v>
      </c>
      <c r="I23" s="54">
        <f t="shared" ref="I23:I31" si="9">C23/G23-1</f>
        <v>-1.3887305631006597E-2</v>
      </c>
    </row>
    <row r="24" spans="2:22">
      <c r="B24" s="2">
        <v>330.63600000000002</v>
      </c>
      <c r="C24" s="1">
        <v>47253</v>
      </c>
      <c r="D24">
        <v>2.8318318318318298</v>
      </c>
      <c r="E24">
        <v>47955.2031236236</v>
      </c>
      <c r="F24" s="56">
        <f t="shared" si="6"/>
        <v>353.12831389183481</v>
      </c>
      <c r="G24" s="56">
        <f t="shared" si="7"/>
        <v>47955.2031236236</v>
      </c>
      <c r="H24" s="54">
        <f t="shared" si="8"/>
        <v>-6.3694450450450968E-2</v>
      </c>
      <c r="I24" s="54">
        <f t="shared" si="9"/>
        <v>-1.4642897493591933E-2</v>
      </c>
    </row>
    <row r="25" spans="2:22">
      <c r="B25" s="2">
        <v>356.95499999999998</v>
      </c>
      <c r="C25" s="1">
        <v>45798</v>
      </c>
      <c r="D25">
        <v>2.69819819819819</v>
      </c>
      <c r="E25">
        <v>46467.2503218782</v>
      </c>
      <c r="F25" s="56">
        <f t="shared" si="6"/>
        <v>370.61769616026822</v>
      </c>
      <c r="G25" s="56">
        <f t="shared" si="7"/>
        <v>46467.2503218782</v>
      </c>
      <c r="H25" s="54">
        <f t="shared" si="8"/>
        <v>-3.6864662162165107E-2</v>
      </c>
      <c r="I25" s="54">
        <f t="shared" si="9"/>
        <v>-1.4402623724070418E-2</v>
      </c>
    </row>
    <row r="26" spans="2:22">
      <c r="B26" s="2">
        <v>383.27499999999998</v>
      </c>
      <c r="C26" s="1">
        <v>44387.7</v>
      </c>
      <c r="D26">
        <v>2.57207207207207</v>
      </c>
      <c r="E26">
        <v>44727.6796635926</v>
      </c>
      <c r="F26" s="56">
        <f t="shared" si="6"/>
        <v>388.79159369527179</v>
      </c>
      <c r="G26" s="56">
        <f t="shared" si="7"/>
        <v>44727.6796635926</v>
      </c>
      <c r="H26" s="54">
        <f t="shared" si="8"/>
        <v>-1.4189076576577531E-2</v>
      </c>
      <c r="I26" s="54">
        <f t="shared" si="9"/>
        <v>-7.6011021843670479E-3</v>
      </c>
    </row>
    <row r="27" spans="2:22">
      <c r="B27" s="2">
        <v>421.49400000000003</v>
      </c>
      <c r="C27" s="1">
        <v>42057</v>
      </c>
      <c r="D27">
        <v>2.3873873873873799</v>
      </c>
      <c r="E27">
        <v>42344.904011866303</v>
      </c>
      <c r="F27" s="56">
        <f t="shared" si="6"/>
        <v>418.86792452830321</v>
      </c>
      <c r="G27" s="56">
        <f t="shared" si="7"/>
        <v>42344.904011866303</v>
      </c>
      <c r="H27" s="54">
        <f t="shared" si="8"/>
        <v>6.2694594594563391E-3</v>
      </c>
      <c r="I27" s="54">
        <f t="shared" si="9"/>
        <v>-6.7990238396956615E-3</v>
      </c>
    </row>
    <row r="28" spans="2:22">
      <c r="B28" s="2">
        <v>450.38400000000001</v>
      </c>
      <c r="C28" s="1">
        <v>40016.699999999997</v>
      </c>
      <c r="D28">
        <v>2.23273273273273</v>
      </c>
      <c r="E28">
        <v>40289.077169181503</v>
      </c>
      <c r="F28" s="56">
        <f t="shared" si="6"/>
        <v>447.88164088769389</v>
      </c>
      <c r="G28" s="56">
        <f t="shared" si="7"/>
        <v>40289.077169181503</v>
      </c>
      <c r="H28" s="54">
        <f t="shared" si="8"/>
        <v>5.5870990990978253E-3</v>
      </c>
      <c r="I28" s="54">
        <f t="shared" si="9"/>
        <v>-6.7605710609290881E-3</v>
      </c>
    </row>
    <row r="29" spans="2:22">
      <c r="B29" s="2">
        <v>477.56599999999997</v>
      </c>
      <c r="C29" s="1">
        <v>38427.599999999999</v>
      </c>
      <c r="D29">
        <v>2.1006006006005999</v>
      </c>
      <c r="E29">
        <v>38588.272027147003</v>
      </c>
      <c r="F29" s="56">
        <f t="shared" si="6"/>
        <v>476.05432451751267</v>
      </c>
      <c r="G29" s="56">
        <f t="shared" si="7"/>
        <v>38588.272027147003</v>
      </c>
      <c r="H29" s="54">
        <f t="shared" si="8"/>
        <v>3.1754264264260978E-3</v>
      </c>
      <c r="I29" s="54">
        <f t="shared" si="9"/>
        <v>-4.163752837493484E-3</v>
      </c>
    </row>
    <row r="30" spans="2:22">
      <c r="B30" s="2">
        <v>502.19</v>
      </c>
      <c r="C30" s="1">
        <v>37241.4</v>
      </c>
      <c r="D30">
        <v>1.9804804804804801</v>
      </c>
      <c r="E30">
        <v>37205.3322589749</v>
      </c>
      <c r="F30" s="56">
        <f t="shared" si="6"/>
        <v>504.92797573919648</v>
      </c>
      <c r="G30" s="56">
        <f t="shared" si="7"/>
        <v>37205.3322589749</v>
      </c>
      <c r="H30" s="54">
        <f t="shared" si="8"/>
        <v>-5.4225075075077234E-3</v>
      </c>
      <c r="I30" s="54">
        <f t="shared" si="9"/>
        <v>9.6942397326404972E-4</v>
      </c>
    </row>
    <row r="31" spans="2:22">
      <c r="B31" s="2">
        <v>524.28</v>
      </c>
      <c r="C31" s="1">
        <v>35920.400000000001</v>
      </c>
      <c r="D31">
        <v>1.8753753753753699</v>
      </c>
      <c r="E31">
        <v>35871.954761977999</v>
      </c>
      <c r="F31" s="56">
        <f t="shared" si="6"/>
        <v>533.22658126501358</v>
      </c>
      <c r="G31" s="56">
        <f t="shared" si="7"/>
        <v>35871.954761977999</v>
      </c>
      <c r="H31" s="54">
        <f t="shared" si="8"/>
        <v>-1.6778198198201144E-2</v>
      </c>
      <c r="I31" s="54">
        <f t="shared" si="9"/>
        <v>1.3505045471720045E-3</v>
      </c>
    </row>
  </sheetData>
  <sortState xmlns:xlrd2="http://schemas.microsoft.com/office/spreadsheetml/2017/richdata2" ref="D22:E31">
    <sortCondition descending="1" ref="D22:D31"/>
  </sortState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V13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47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5">
        <v>322.233</v>
      </c>
      <c r="C9" s="55">
        <v>8.70533</v>
      </c>
      <c r="D9" s="3"/>
      <c r="E9" s="4"/>
      <c r="F9" s="55">
        <v>322.85300000000001</v>
      </c>
      <c r="G9" s="55">
        <v>-139.31100000000001</v>
      </c>
      <c r="H9" s="55">
        <v>322.94299999999998</v>
      </c>
      <c r="I9" s="55">
        <v>1.0004200000000001</v>
      </c>
      <c r="J9" s="55">
        <v>323.13099999999997</v>
      </c>
      <c r="K9" s="55">
        <v>0.54199699999999995</v>
      </c>
      <c r="N9" s="30">
        <f>B9</f>
        <v>322.233</v>
      </c>
      <c r="O9" s="21">
        <f>C9*10000</f>
        <v>87053.3</v>
      </c>
      <c r="P9" s="30">
        <f>F9</f>
        <v>322.85300000000001</v>
      </c>
      <c r="Q9" s="17">
        <f>G9*0.000001</f>
        <v>-1.3931100000000001E-4</v>
      </c>
      <c r="R9" s="30">
        <f>H9</f>
        <v>322.94299999999998</v>
      </c>
      <c r="S9" s="24">
        <f>I9</f>
        <v>1.0004200000000001</v>
      </c>
      <c r="T9" s="30">
        <f>J9</f>
        <v>323.13099999999997</v>
      </c>
      <c r="U9" s="24">
        <f>K9</f>
        <v>0.54199699999999995</v>
      </c>
      <c r="V9" s="78">
        <f>((O9*(Q9)^2)/S9)*T9</f>
        <v>0.54569794401018246</v>
      </c>
    </row>
    <row r="10" spans="1:22">
      <c r="B10" s="3">
        <v>372.46300000000002</v>
      </c>
      <c r="C10" s="4">
        <v>8.01797</v>
      </c>
      <c r="D10" s="3"/>
      <c r="E10" s="4"/>
      <c r="F10" s="3">
        <v>372.91399999999999</v>
      </c>
      <c r="G10" s="4">
        <v>-145.41</v>
      </c>
      <c r="H10" s="3">
        <v>372.72699999999998</v>
      </c>
      <c r="I10" s="4">
        <v>0.97381399999999996</v>
      </c>
      <c r="J10" s="55">
        <v>372.87700000000001</v>
      </c>
      <c r="K10" s="4">
        <v>0.64342299999999997</v>
      </c>
      <c r="N10" s="30">
        <f t="shared" ref="N10:N13" si="0">B10</f>
        <v>372.46300000000002</v>
      </c>
      <c r="O10" s="21">
        <f t="shared" ref="O10:O13" si="1">C10*10000</f>
        <v>80179.7</v>
      </c>
      <c r="P10" s="30">
        <f t="shared" ref="P10:P13" si="2">F10</f>
        <v>372.91399999999999</v>
      </c>
      <c r="Q10" s="17">
        <f t="shared" ref="Q10:Q13" si="3">G10*0.000001</f>
        <v>-1.4540999999999998E-4</v>
      </c>
      <c r="R10" s="30">
        <f t="shared" ref="R10:U13" si="4">H10</f>
        <v>372.72699999999998</v>
      </c>
      <c r="S10" s="24">
        <f t="shared" si="4"/>
        <v>0.97381399999999996</v>
      </c>
      <c r="T10" s="30">
        <f t="shared" si="4"/>
        <v>372.87700000000001</v>
      </c>
      <c r="U10" s="24">
        <f t="shared" si="4"/>
        <v>0.64342299999999997</v>
      </c>
      <c r="V10" s="78">
        <f t="shared" ref="V10:V13" si="5">((O10*(Q10)^2)/S10)*T10</f>
        <v>0.64914625774065471</v>
      </c>
    </row>
    <row r="11" spans="1:22">
      <c r="B11" s="2">
        <v>423.05799999999999</v>
      </c>
      <c r="C11" s="1">
        <v>7.4403600000000001</v>
      </c>
      <c r="D11" s="2"/>
      <c r="E11" s="1"/>
      <c r="F11" s="2">
        <v>422.97300000000001</v>
      </c>
      <c r="G11" s="1">
        <v>-152.88200000000001</v>
      </c>
      <c r="H11" s="2">
        <v>423.23500000000001</v>
      </c>
      <c r="I11" s="1">
        <v>1.0114399999999999</v>
      </c>
      <c r="J11" s="56">
        <v>422.62400000000002</v>
      </c>
      <c r="K11" s="1">
        <v>0.70998399999999995</v>
      </c>
      <c r="N11" s="30">
        <f t="shared" si="0"/>
        <v>423.05799999999999</v>
      </c>
      <c r="O11" s="21">
        <f t="shared" si="1"/>
        <v>74403.600000000006</v>
      </c>
      <c r="P11" s="30">
        <f t="shared" si="2"/>
        <v>422.97300000000001</v>
      </c>
      <c r="Q11" s="17">
        <f t="shared" si="3"/>
        <v>-1.5288199999999999E-4</v>
      </c>
      <c r="R11" s="30">
        <f t="shared" si="4"/>
        <v>423.23500000000001</v>
      </c>
      <c r="S11" s="24">
        <f t="shared" si="4"/>
        <v>1.0114399999999999</v>
      </c>
      <c r="T11" s="30">
        <f t="shared" si="4"/>
        <v>422.62400000000002</v>
      </c>
      <c r="U11" s="24">
        <f t="shared" si="4"/>
        <v>0.70998399999999995</v>
      </c>
      <c r="V11" s="78">
        <f t="shared" si="5"/>
        <v>0.72664232630653747</v>
      </c>
    </row>
    <row r="12" spans="1:22">
      <c r="B12" s="2">
        <v>472.55500000000001</v>
      </c>
      <c r="C12" s="1">
        <v>6.7894600000000001</v>
      </c>
      <c r="D12" s="2"/>
      <c r="E12" s="1"/>
      <c r="F12" s="2">
        <v>472.67099999999999</v>
      </c>
      <c r="G12" s="1">
        <v>-157.88200000000001</v>
      </c>
      <c r="H12" s="2">
        <v>473.37400000000002</v>
      </c>
      <c r="I12" s="1">
        <v>1.0765800000000001</v>
      </c>
      <c r="J12" s="56">
        <v>472.68700000000001</v>
      </c>
      <c r="K12" s="56">
        <v>0.72900200000000004</v>
      </c>
      <c r="N12" s="30">
        <f t="shared" si="0"/>
        <v>472.55500000000001</v>
      </c>
      <c r="O12" s="21">
        <f t="shared" si="1"/>
        <v>67894.600000000006</v>
      </c>
      <c r="P12" s="30">
        <f t="shared" si="2"/>
        <v>472.67099999999999</v>
      </c>
      <c r="Q12" s="17">
        <f t="shared" si="3"/>
        <v>-1.57882E-4</v>
      </c>
      <c r="R12" s="30">
        <f t="shared" si="4"/>
        <v>473.37400000000002</v>
      </c>
      <c r="S12" s="24">
        <f t="shared" si="4"/>
        <v>1.0765800000000001</v>
      </c>
      <c r="T12" s="30">
        <f t="shared" si="4"/>
        <v>472.68700000000001</v>
      </c>
      <c r="U12" s="24">
        <f t="shared" si="4"/>
        <v>0.72900200000000004</v>
      </c>
      <c r="V12" s="78">
        <f t="shared" si="5"/>
        <v>0.74306674148050589</v>
      </c>
    </row>
    <row r="13" spans="1:22">
      <c r="B13" s="56">
        <v>522.78200000000004</v>
      </c>
      <c r="C13" s="56">
        <v>6.28491</v>
      </c>
      <c r="D13" s="2"/>
      <c r="E13" s="1"/>
      <c r="F13" s="56">
        <v>522.74699999999996</v>
      </c>
      <c r="G13" s="56">
        <v>-156.28899999999999</v>
      </c>
      <c r="H13" s="56">
        <v>523.50400000000002</v>
      </c>
      <c r="I13" s="56">
        <v>1.2105300000000001</v>
      </c>
      <c r="J13" s="56">
        <v>523.06700000000001</v>
      </c>
      <c r="K13" s="56">
        <v>0.64183800000000002</v>
      </c>
      <c r="N13" s="30">
        <f t="shared" si="0"/>
        <v>522.78200000000004</v>
      </c>
      <c r="O13" s="21">
        <f t="shared" si="1"/>
        <v>62849.1</v>
      </c>
      <c r="P13" s="30">
        <f t="shared" si="2"/>
        <v>522.74699999999996</v>
      </c>
      <c r="Q13" s="17">
        <f t="shared" si="3"/>
        <v>-1.5628899999999997E-4</v>
      </c>
      <c r="R13" s="30">
        <f t="shared" si="4"/>
        <v>523.50400000000002</v>
      </c>
      <c r="S13" s="24">
        <f t="shared" si="4"/>
        <v>1.2105300000000001</v>
      </c>
      <c r="T13" s="30">
        <f t="shared" si="4"/>
        <v>523.06700000000001</v>
      </c>
      <c r="U13" s="24">
        <f t="shared" si="4"/>
        <v>0.64183800000000002</v>
      </c>
      <c r="V13" s="78">
        <f t="shared" si="5"/>
        <v>0.66334223914149559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V15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11" t="s">
        <v>31</v>
      </c>
      <c r="C8" s="10" t="s">
        <v>50</v>
      </c>
      <c r="D8" s="11" t="s">
        <v>4</v>
      </c>
      <c r="E8" s="10" t="s">
        <v>18</v>
      </c>
      <c r="F8" s="11" t="s">
        <v>31</v>
      </c>
      <c r="G8" s="10" t="s">
        <v>35</v>
      </c>
      <c r="H8" s="11" t="s">
        <v>31</v>
      </c>
      <c r="I8" s="10" t="s">
        <v>42</v>
      </c>
      <c r="J8" s="11" t="s">
        <v>31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5">
        <v>29.257300000000001</v>
      </c>
      <c r="C9" s="55">
        <v>82.692999999999998</v>
      </c>
      <c r="D9" s="3"/>
      <c r="E9" s="4"/>
      <c r="F9" s="55">
        <v>29.069800000000001</v>
      </c>
      <c r="G9" s="55">
        <v>209.107</v>
      </c>
      <c r="H9" s="55">
        <v>29.8094</v>
      </c>
      <c r="I9" s="55">
        <v>0.66297700000000004</v>
      </c>
      <c r="J9" s="55">
        <v>30.039000000000001</v>
      </c>
      <c r="K9" s="55">
        <v>1.65879</v>
      </c>
      <c r="N9" s="30">
        <f>B9+273.15</f>
        <v>302.40729999999996</v>
      </c>
      <c r="O9" s="21">
        <f>C9*1000</f>
        <v>82693</v>
      </c>
      <c r="P9" s="30">
        <f>F9+273.15</f>
        <v>302.21979999999996</v>
      </c>
      <c r="Q9" s="17">
        <f>G9*0.000001</f>
        <v>2.0910699999999999E-4</v>
      </c>
      <c r="R9" s="30">
        <f>H9+273.15</f>
        <v>302.95939999999996</v>
      </c>
      <c r="S9" s="24">
        <f>I9</f>
        <v>0.66297700000000004</v>
      </c>
      <c r="T9" s="30">
        <f>J9+273.15</f>
        <v>303.18899999999996</v>
      </c>
      <c r="U9" s="24">
        <f>K9</f>
        <v>1.65879</v>
      </c>
      <c r="V9" s="22">
        <f>((O9*(Q9)^2)/S9)*T9</f>
        <v>1.653563468757673</v>
      </c>
    </row>
    <row r="10" spans="1:22">
      <c r="B10" s="3">
        <v>42.130299999999998</v>
      </c>
      <c r="C10" s="4">
        <v>76.037800000000004</v>
      </c>
      <c r="D10" s="3"/>
      <c r="E10" s="4"/>
      <c r="F10" s="3">
        <v>42.774099999999997</v>
      </c>
      <c r="G10" s="4">
        <v>223.214</v>
      </c>
      <c r="H10" s="3">
        <v>43.075000000000003</v>
      </c>
      <c r="I10" s="4">
        <v>0.66845200000000005</v>
      </c>
      <c r="J10" s="55">
        <v>43.313499999999998</v>
      </c>
      <c r="K10" s="55">
        <v>1.8022899999999999</v>
      </c>
      <c r="N10" s="30">
        <f t="shared" ref="N10:N15" si="0">B10+273.15</f>
        <v>315.28029999999995</v>
      </c>
      <c r="O10" s="21">
        <f t="shared" ref="O10:O15" si="1">C10*1000</f>
        <v>76037.8</v>
      </c>
      <c r="P10" s="30">
        <f t="shared" ref="P10:P15" si="2">F10+273.15</f>
        <v>315.92409999999995</v>
      </c>
      <c r="Q10" s="17">
        <f t="shared" ref="Q10:Q15" si="3">G10*0.000001</f>
        <v>2.2321399999999998E-4</v>
      </c>
      <c r="R10" s="30">
        <f t="shared" ref="R10:R15" si="4">H10+273.15</f>
        <v>316.22499999999997</v>
      </c>
      <c r="S10" s="24">
        <f t="shared" ref="S10:U15" si="5">I10</f>
        <v>0.66845200000000005</v>
      </c>
      <c r="T10" s="30">
        <f t="shared" ref="T10:T15" si="6">J10+273.15</f>
        <v>316.46349999999995</v>
      </c>
      <c r="U10" s="24">
        <f t="shared" si="5"/>
        <v>1.8022899999999999</v>
      </c>
      <c r="V10" s="22">
        <f t="shared" ref="V10:V15" si="7">((O10*(Q10)^2)/S10)*T10</f>
        <v>1.793600858287526</v>
      </c>
    </row>
    <row r="11" spans="1:22">
      <c r="B11" s="2">
        <v>77.411199999999994</v>
      </c>
      <c r="C11" s="1">
        <v>62.957999999999998</v>
      </c>
      <c r="D11" s="2"/>
      <c r="E11" s="1"/>
      <c r="F11" s="2">
        <v>77.242500000000007</v>
      </c>
      <c r="G11" s="1">
        <v>233.571</v>
      </c>
      <c r="H11" s="2">
        <v>77.898700000000005</v>
      </c>
      <c r="I11" s="1">
        <v>0.67682399999999998</v>
      </c>
      <c r="J11" s="2">
        <v>78.076099999999997</v>
      </c>
      <c r="K11" s="1">
        <v>1.7750900000000001</v>
      </c>
      <c r="N11" s="30">
        <f t="shared" si="0"/>
        <v>350.56119999999999</v>
      </c>
      <c r="O11" s="21">
        <f t="shared" si="1"/>
        <v>62958</v>
      </c>
      <c r="P11" s="30">
        <f t="shared" si="2"/>
        <v>350.39249999999998</v>
      </c>
      <c r="Q11" s="17">
        <f t="shared" si="3"/>
        <v>2.3357099999999999E-4</v>
      </c>
      <c r="R11" s="30">
        <f t="shared" si="4"/>
        <v>351.0487</v>
      </c>
      <c r="S11" s="24">
        <f t="shared" si="5"/>
        <v>0.67682399999999998</v>
      </c>
      <c r="T11" s="30">
        <f t="shared" si="6"/>
        <v>351.22609999999997</v>
      </c>
      <c r="U11" s="24">
        <f t="shared" si="5"/>
        <v>1.7750900000000001</v>
      </c>
      <c r="V11" s="22">
        <f t="shared" si="7"/>
        <v>1.7823779241944084</v>
      </c>
    </row>
    <row r="12" spans="1:22">
      <c r="B12" s="2">
        <v>117.246</v>
      </c>
      <c r="C12" s="1">
        <v>52.104599999999998</v>
      </c>
      <c r="D12" s="2"/>
      <c r="E12" s="1"/>
      <c r="F12" s="2">
        <v>117.52500000000001</v>
      </c>
      <c r="G12" s="1">
        <v>230.357</v>
      </c>
      <c r="H12" s="2">
        <v>117.696</v>
      </c>
      <c r="I12" s="1">
        <v>0.69058200000000003</v>
      </c>
      <c r="J12" s="2">
        <v>117.355</v>
      </c>
      <c r="K12" s="1">
        <v>1.56741</v>
      </c>
      <c r="N12" s="30">
        <f t="shared" si="0"/>
        <v>390.39599999999996</v>
      </c>
      <c r="O12" s="21">
        <f t="shared" si="1"/>
        <v>52104.6</v>
      </c>
      <c r="P12" s="30">
        <f t="shared" si="2"/>
        <v>390.67499999999995</v>
      </c>
      <c r="Q12" s="17">
        <f t="shared" si="3"/>
        <v>2.3035699999999999E-4</v>
      </c>
      <c r="R12" s="30">
        <f t="shared" si="4"/>
        <v>390.846</v>
      </c>
      <c r="S12" s="24">
        <f t="shared" si="5"/>
        <v>0.69058200000000003</v>
      </c>
      <c r="T12" s="30">
        <f t="shared" si="6"/>
        <v>390.505</v>
      </c>
      <c r="U12" s="24">
        <f t="shared" si="5"/>
        <v>1.56741</v>
      </c>
      <c r="V12" s="22">
        <f t="shared" si="7"/>
        <v>1.5634724711005941</v>
      </c>
    </row>
    <row r="13" spans="1:22">
      <c r="B13" s="2">
        <v>157.483</v>
      </c>
      <c r="C13" s="1">
        <v>45.029200000000003</v>
      </c>
      <c r="D13" s="2"/>
      <c r="E13" s="1"/>
      <c r="F13" s="2">
        <v>156.977</v>
      </c>
      <c r="G13" s="1">
        <v>221.071</v>
      </c>
      <c r="H13" s="2">
        <v>157.90100000000001</v>
      </c>
      <c r="I13" s="1">
        <v>0.73101099999999997</v>
      </c>
      <c r="J13" s="2">
        <v>157.447</v>
      </c>
      <c r="K13" s="1">
        <v>1.28955</v>
      </c>
      <c r="N13" s="30">
        <f t="shared" si="0"/>
        <v>430.63299999999998</v>
      </c>
      <c r="O13" s="21">
        <f t="shared" si="1"/>
        <v>45029.200000000004</v>
      </c>
      <c r="P13" s="30">
        <f t="shared" si="2"/>
        <v>430.12699999999995</v>
      </c>
      <c r="Q13" s="17">
        <f t="shared" si="3"/>
        <v>2.2107099999999998E-4</v>
      </c>
      <c r="R13" s="30">
        <f t="shared" si="4"/>
        <v>431.05099999999999</v>
      </c>
      <c r="S13" s="24">
        <f t="shared" si="5"/>
        <v>0.73101099999999997</v>
      </c>
      <c r="T13" s="30">
        <f t="shared" si="6"/>
        <v>430.59699999999998</v>
      </c>
      <c r="U13" s="24">
        <f t="shared" si="5"/>
        <v>1.28955</v>
      </c>
      <c r="V13" s="22">
        <f t="shared" si="7"/>
        <v>1.2962980578621841</v>
      </c>
    </row>
    <row r="14" spans="1:22">
      <c r="B14" s="2">
        <v>200.20099999999999</v>
      </c>
      <c r="C14" s="1">
        <v>40.400500000000001</v>
      </c>
      <c r="D14" s="2"/>
      <c r="E14" s="1"/>
      <c r="F14" s="2">
        <v>200.166</v>
      </c>
      <c r="G14" s="1">
        <v>199.286</v>
      </c>
      <c r="H14" s="2">
        <v>200.58799999999999</v>
      </c>
      <c r="I14" s="1">
        <v>0.79546700000000004</v>
      </c>
      <c r="J14" s="2">
        <v>200.42400000000001</v>
      </c>
      <c r="K14" s="1">
        <v>0.95484500000000005</v>
      </c>
      <c r="N14" s="30">
        <f t="shared" si="0"/>
        <v>473.351</v>
      </c>
      <c r="O14" s="21">
        <f t="shared" si="1"/>
        <v>40400.5</v>
      </c>
      <c r="P14" s="30">
        <f t="shared" si="2"/>
        <v>473.31599999999997</v>
      </c>
      <c r="Q14" s="17">
        <f t="shared" si="3"/>
        <v>1.9928599999999999E-4</v>
      </c>
      <c r="R14" s="30">
        <f t="shared" si="4"/>
        <v>473.73799999999994</v>
      </c>
      <c r="S14" s="24">
        <f t="shared" si="5"/>
        <v>0.79546700000000004</v>
      </c>
      <c r="T14" s="30">
        <f t="shared" si="6"/>
        <v>473.57399999999996</v>
      </c>
      <c r="U14" s="24">
        <f t="shared" si="5"/>
        <v>0.95484500000000005</v>
      </c>
      <c r="V14" s="22">
        <f t="shared" si="7"/>
        <v>0.95522571158863179</v>
      </c>
    </row>
    <row r="15" spans="1:22">
      <c r="B15" s="56">
        <v>239.59399999999999</v>
      </c>
      <c r="C15" s="56">
        <v>38.213299999999997</v>
      </c>
      <c r="D15" s="2"/>
      <c r="E15" s="1"/>
      <c r="F15" s="56">
        <v>239.61799999999999</v>
      </c>
      <c r="G15" s="56">
        <v>174.464</v>
      </c>
      <c r="H15" s="56">
        <v>240.37200000000001</v>
      </c>
      <c r="I15" s="56">
        <v>0.86255899999999996</v>
      </c>
      <c r="J15" s="56">
        <v>239.69300000000001</v>
      </c>
      <c r="K15" s="56">
        <v>0.69704100000000002</v>
      </c>
      <c r="N15" s="30">
        <f t="shared" si="0"/>
        <v>512.74399999999991</v>
      </c>
      <c r="O15" s="21">
        <f t="shared" si="1"/>
        <v>38213.299999999996</v>
      </c>
      <c r="P15" s="30">
        <f t="shared" si="2"/>
        <v>512.76800000000003</v>
      </c>
      <c r="Q15" s="17">
        <f t="shared" si="3"/>
        <v>1.7446399999999999E-4</v>
      </c>
      <c r="R15" s="30">
        <f t="shared" si="4"/>
        <v>513.52199999999993</v>
      </c>
      <c r="S15" s="24">
        <f t="shared" si="5"/>
        <v>0.86255899999999996</v>
      </c>
      <c r="T15" s="30">
        <f t="shared" si="6"/>
        <v>512.84299999999996</v>
      </c>
      <c r="U15" s="24">
        <f t="shared" si="5"/>
        <v>0.69704100000000002</v>
      </c>
      <c r="V15" s="22">
        <f t="shared" si="7"/>
        <v>0.69154718183767305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V14"/>
  <sheetViews>
    <sheetView zoomScale="85" zoomScaleNormal="85" workbookViewId="0">
      <selection activeCell="S13" sqref="S13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5">
        <v>302.56200000000001</v>
      </c>
      <c r="C9" s="55">
        <v>115.81</v>
      </c>
      <c r="D9" s="3"/>
      <c r="E9" s="4"/>
      <c r="F9" s="55">
        <v>300.56700000000001</v>
      </c>
      <c r="G9" s="55">
        <v>-106.72499999999999</v>
      </c>
      <c r="H9" s="55">
        <v>324.11700000000002</v>
      </c>
      <c r="I9" s="55">
        <v>0.29354200000000003</v>
      </c>
      <c r="J9" s="55">
        <v>316.916</v>
      </c>
      <c r="K9" s="55">
        <v>0.14784</v>
      </c>
      <c r="N9" s="30">
        <f>B9</f>
        <v>302.56200000000001</v>
      </c>
      <c r="O9" s="21">
        <f>C9*100</f>
        <v>11581</v>
      </c>
      <c r="P9" s="30">
        <f>F9</f>
        <v>300.56700000000001</v>
      </c>
      <c r="Q9" s="17">
        <f>G9*0.000001</f>
        <v>-1.0672499999999999E-4</v>
      </c>
      <c r="R9" s="30">
        <f>H9</f>
        <v>324.11700000000002</v>
      </c>
      <c r="S9" s="24">
        <f>I9</f>
        <v>0.29354200000000003</v>
      </c>
      <c r="T9" s="30">
        <f>J9</f>
        <v>316.916</v>
      </c>
      <c r="U9" s="24">
        <f>K9</f>
        <v>0.14784</v>
      </c>
      <c r="V9" s="22">
        <f>((O9*(Q9)^2)/S9)*T9</f>
        <v>0.14241387563708671</v>
      </c>
    </row>
    <row r="10" spans="1:22">
      <c r="B10" s="3">
        <v>317.57100000000003</v>
      </c>
      <c r="C10" s="4">
        <v>117.51900000000001</v>
      </c>
      <c r="D10" s="3"/>
      <c r="E10" s="4"/>
      <c r="F10" s="3">
        <v>317.42200000000003</v>
      </c>
      <c r="G10" s="4">
        <v>-109.649</v>
      </c>
      <c r="H10" s="3">
        <v>373.26499999999999</v>
      </c>
      <c r="I10" s="4">
        <v>0.28572199999999998</v>
      </c>
      <c r="J10" s="3">
        <v>365.36900000000003</v>
      </c>
      <c r="K10" s="4">
        <v>0.221801</v>
      </c>
      <c r="N10" s="30">
        <f t="shared" ref="N10:N14" si="0">B10</f>
        <v>317.57100000000003</v>
      </c>
      <c r="O10" s="21">
        <f t="shared" ref="O10:O14" si="1">C10*100</f>
        <v>11751.900000000001</v>
      </c>
      <c r="P10" s="30">
        <f t="shared" ref="P10:P14" si="2">F10</f>
        <v>317.42200000000003</v>
      </c>
      <c r="Q10" s="17">
        <f t="shared" ref="Q10:Q14" si="3">G10*0.000001</f>
        <v>-1.0964899999999999E-4</v>
      </c>
      <c r="R10" s="30">
        <f t="shared" ref="R10:U14" si="4">H10</f>
        <v>373.26499999999999</v>
      </c>
      <c r="S10" s="24">
        <f t="shared" si="4"/>
        <v>0.28572199999999998</v>
      </c>
      <c r="T10" s="30">
        <f t="shared" si="4"/>
        <v>365.36900000000003</v>
      </c>
      <c r="U10" s="24">
        <f t="shared" si="4"/>
        <v>0.221801</v>
      </c>
      <c r="V10" s="22">
        <f t="shared" ref="V10:V13" si="5">((O10*(Q10)^2)/S10)*T10</f>
        <v>0.18067807420664081</v>
      </c>
    </row>
    <row r="11" spans="1:22">
      <c r="B11" s="2">
        <v>366.63600000000002</v>
      </c>
      <c r="C11" s="1">
        <v>130.733</v>
      </c>
      <c r="D11" s="2"/>
      <c r="E11" s="1"/>
      <c r="F11" s="2">
        <v>366.00599999999997</v>
      </c>
      <c r="G11" s="1">
        <v>-117.836</v>
      </c>
      <c r="H11" s="2">
        <v>424.411</v>
      </c>
      <c r="I11" s="1">
        <v>0.28612199999999999</v>
      </c>
      <c r="J11" s="2">
        <v>414.36</v>
      </c>
      <c r="K11" s="1">
        <v>0.30471199999999998</v>
      </c>
      <c r="N11" s="30">
        <f t="shared" si="0"/>
        <v>366.63600000000002</v>
      </c>
      <c r="O11" s="21">
        <f t="shared" si="1"/>
        <v>13073.300000000001</v>
      </c>
      <c r="P11" s="30">
        <f t="shared" si="2"/>
        <v>366.00599999999997</v>
      </c>
      <c r="Q11" s="17">
        <f t="shared" si="3"/>
        <v>-1.1783599999999999E-4</v>
      </c>
      <c r="R11" s="30">
        <f t="shared" si="4"/>
        <v>424.411</v>
      </c>
      <c r="S11" s="24">
        <f t="shared" si="4"/>
        <v>0.28612199999999999</v>
      </c>
      <c r="T11" s="30">
        <f t="shared" si="4"/>
        <v>414.36</v>
      </c>
      <c r="U11" s="24">
        <f t="shared" si="4"/>
        <v>0.30471199999999998</v>
      </c>
      <c r="V11" s="22">
        <f t="shared" si="5"/>
        <v>0.26288619654899814</v>
      </c>
    </row>
    <row r="12" spans="1:22">
      <c r="B12" s="2">
        <v>414.65600000000001</v>
      </c>
      <c r="C12" s="1">
        <v>134.69999999999999</v>
      </c>
      <c r="D12" s="2"/>
      <c r="E12" s="1"/>
      <c r="F12" s="2">
        <v>415.58100000000002</v>
      </c>
      <c r="G12" s="1">
        <v>-126.608</v>
      </c>
      <c r="H12" s="2">
        <v>474.577</v>
      </c>
      <c r="I12" s="1">
        <v>0.26463900000000001</v>
      </c>
      <c r="J12" s="2">
        <v>462.79899999999998</v>
      </c>
      <c r="K12" s="1">
        <v>0.398808</v>
      </c>
      <c r="N12" s="30">
        <f t="shared" si="0"/>
        <v>414.65600000000001</v>
      </c>
      <c r="O12" s="21">
        <f t="shared" si="1"/>
        <v>13469.999999999998</v>
      </c>
      <c r="P12" s="30">
        <f t="shared" si="2"/>
        <v>415.58100000000002</v>
      </c>
      <c r="Q12" s="17">
        <f t="shared" si="3"/>
        <v>-1.26608E-4</v>
      </c>
      <c r="R12" s="30">
        <f t="shared" si="4"/>
        <v>474.577</v>
      </c>
      <c r="S12" s="24">
        <f t="shared" si="4"/>
        <v>0.26463900000000001</v>
      </c>
      <c r="T12" s="30">
        <f t="shared" si="4"/>
        <v>462.79899999999998</v>
      </c>
      <c r="U12" s="24">
        <f t="shared" si="4"/>
        <v>0.398808</v>
      </c>
      <c r="V12" s="22">
        <f t="shared" si="5"/>
        <v>0.3775969325218933</v>
      </c>
    </row>
    <row r="13" spans="1:22">
      <c r="B13" s="2">
        <v>463.62700000000001</v>
      </c>
      <c r="C13" s="1">
        <v>128.839</v>
      </c>
      <c r="D13" s="2"/>
      <c r="E13" s="1"/>
      <c r="F13" s="2">
        <v>463.173</v>
      </c>
      <c r="G13" s="1">
        <v>-138.304</v>
      </c>
      <c r="H13" s="2">
        <v>523.73099999999999</v>
      </c>
      <c r="I13" s="1">
        <v>0.25135000000000002</v>
      </c>
      <c r="J13" s="56">
        <v>511.78899999999999</v>
      </c>
      <c r="K13" s="56">
        <v>0.48283700000000002</v>
      </c>
      <c r="N13" s="30">
        <f t="shared" si="0"/>
        <v>463.62700000000001</v>
      </c>
      <c r="O13" s="21">
        <f t="shared" si="1"/>
        <v>12883.9</v>
      </c>
      <c r="P13" s="30">
        <f t="shared" si="2"/>
        <v>463.173</v>
      </c>
      <c r="Q13" s="17">
        <f t="shared" si="3"/>
        <v>-1.3830399999999998E-4</v>
      </c>
      <c r="R13" s="30">
        <f t="shared" si="4"/>
        <v>523.73099999999999</v>
      </c>
      <c r="S13" s="24">
        <f t="shared" si="4"/>
        <v>0.25135000000000002</v>
      </c>
      <c r="T13" s="30">
        <f t="shared" si="4"/>
        <v>511.78899999999999</v>
      </c>
      <c r="U13" s="24">
        <f t="shared" si="4"/>
        <v>0.48283700000000002</v>
      </c>
      <c r="V13" s="22">
        <f t="shared" si="5"/>
        <v>0.50179795231594304</v>
      </c>
    </row>
    <row r="14" spans="1:22">
      <c r="B14" s="56">
        <v>513.68100000000004</v>
      </c>
      <c r="C14" s="56">
        <v>139.739</v>
      </c>
      <c r="D14" s="2"/>
      <c r="E14" s="1"/>
      <c r="F14" s="56">
        <v>511.75599999999997</v>
      </c>
      <c r="G14" s="56">
        <v>-137.71899999999999</v>
      </c>
      <c r="H14" s="56">
        <v>572.86800000000005</v>
      </c>
      <c r="I14" s="56">
        <v>0.254469</v>
      </c>
      <c r="J14" s="2"/>
      <c r="K14" s="1"/>
      <c r="N14" s="30">
        <f t="shared" si="0"/>
        <v>513.68100000000004</v>
      </c>
      <c r="O14" s="21">
        <f t="shared" si="1"/>
        <v>13973.9</v>
      </c>
      <c r="P14" s="30">
        <f t="shared" si="2"/>
        <v>511.75599999999997</v>
      </c>
      <c r="Q14" s="17">
        <f t="shared" si="3"/>
        <v>-1.3771899999999999E-4</v>
      </c>
      <c r="R14" s="30">
        <f t="shared" si="4"/>
        <v>572.86800000000005</v>
      </c>
      <c r="S14" s="24">
        <f t="shared" si="4"/>
        <v>0.254469</v>
      </c>
      <c r="T14" s="30"/>
      <c r="U14" s="24"/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W14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3">
      <c r="A1" s="13"/>
      <c r="M1" s="13"/>
    </row>
    <row r="2" spans="1:23">
      <c r="A2" s="13"/>
      <c r="M2" s="13"/>
    </row>
    <row r="3" spans="1:23">
      <c r="A3" s="13"/>
      <c r="M3" s="13"/>
    </row>
    <row r="4" spans="1:23">
      <c r="A4" s="13"/>
      <c r="M4" s="13"/>
    </row>
    <row r="5" spans="1:23">
      <c r="A5" s="13"/>
      <c r="B5" t="s">
        <v>15</v>
      </c>
      <c r="M5" s="13"/>
      <c r="N5" s="84" t="s">
        <v>19</v>
      </c>
    </row>
    <row r="6" spans="1:23" ht="17.25" thickBot="1">
      <c r="A6" s="13"/>
      <c r="M6" s="13"/>
    </row>
    <row r="7" spans="1:23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3" ht="17.25" thickBot="1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3">
      <c r="B9" s="55">
        <v>301.29599999999999</v>
      </c>
      <c r="C9" s="55">
        <v>623.35500000000002</v>
      </c>
      <c r="D9" s="3"/>
      <c r="E9" s="4"/>
      <c r="F9" s="55">
        <v>301.286</v>
      </c>
      <c r="G9" s="55">
        <v>236.066</v>
      </c>
      <c r="H9" s="55">
        <v>301.27600000000001</v>
      </c>
      <c r="I9" s="55">
        <v>0.964507</v>
      </c>
      <c r="J9" s="55">
        <v>300.67500000000001</v>
      </c>
      <c r="K9" s="55">
        <v>1.0924100000000001</v>
      </c>
      <c r="N9" s="30">
        <f>B9</f>
        <v>301.29599999999999</v>
      </c>
      <c r="O9" s="21">
        <f>C9*100</f>
        <v>62335.5</v>
      </c>
      <c r="P9" s="30">
        <f>F9</f>
        <v>301.286</v>
      </c>
      <c r="Q9" s="17">
        <f>G9*0.000001</f>
        <v>2.36066E-4</v>
      </c>
      <c r="R9" s="30">
        <f>H9</f>
        <v>301.27600000000001</v>
      </c>
      <c r="S9" s="24">
        <f>I9</f>
        <v>0.964507</v>
      </c>
      <c r="T9" s="30">
        <f>J9</f>
        <v>300.67500000000001</v>
      </c>
      <c r="U9" s="24">
        <f>K9</f>
        <v>1.0924100000000001</v>
      </c>
      <c r="V9" s="82">
        <f>((O9*(Q9)^2)/S9)*T9</f>
        <v>1.0829147410163704</v>
      </c>
      <c r="W9" s="54">
        <f>U9/V9-1</f>
        <v>8.7682424331188002E-3</v>
      </c>
    </row>
    <row r="10" spans="1:23">
      <c r="B10" s="3">
        <v>322.33499999999998</v>
      </c>
      <c r="C10" s="4">
        <v>586.40499999999997</v>
      </c>
      <c r="D10" s="3"/>
      <c r="E10" s="4"/>
      <c r="F10" s="3">
        <v>322.64100000000002</v>
      </c>
      <c r="G10" s="4">
        <v>238.44900000000001</v>
      </c>
      <c r="H10" s="3">
        <v>322.03500000000003</v>
      </c>
      <c r="I10" s="4">
        <v>0.91764699999999999</v>
      </c>
      <c r="J10" s="3">
        <v>321.762</v>
      </c>
      <c r="K10" s="4">
        <v>1.1764399999999999</v>
      </c>
      <c r="N10" s="30">
        <f t="shared" ref="N10:N14" si="0">B10</f>
        <v>322.33499999999998</v>
      </c>
      <c r="O10" s="21">
        <f t="shared" ref="O10:O14" si="1">C10*100</f>
        <v>58640.5</v>
      </c>
      <c r="P10" s="30">
        <f t="shared" ref="P10:P14" si="2">F10</f>
        <v>322.64100000000002</v>
      </c>
      <c r="Q10" s="17">
        <f t="shared" ref="Q10:Q14" si="3">G10*0.000001</f>
        <v>2.3844900000000001E-4</v>
      </c>
      <c r="R10" s="30">
        <f t="shared" ref="R10:U14" si="4">H10</f>
        <v>322.03500000000003</v>
      </c>
      <c r="S10" s="24">
        <f t="shared" si="4"/>
        <v>0.91764699999999999</v>
      </c>
      <c r="T10" s="30">
        <f t="shared" si="4"/>
        <v>321.762</v>
      </c>
      <c r="U10" s="24">
        <f t="shared" si="4"/>
        <v>1.1764399999999999</v>
      </c>
      <c r="V10" s="82">
        <f t="shared" ref="V10:V14" si="5">((O10*(Q10)^2)/S10)*T10</f>
        <v>1.1690895516335094</v>
      </c>
      <c r="W10" s="54">
        <f t="shared" ref="W10:W14" si="6">U10/V10-1</f>
        <v>6.2873270539627324E-3</v>
      </c>
    </row>
    <row r="11" spans="1:23">
      <c r="B11" s="2">
        <v>341.964</v>
      </c>
      <c r="C11" s="1">
        <v>542.327</v>
      </c>
      <c r="D11" s="2"/>
      <c r="E11" s="1"/>
      <c r="F11" s="2">
        <v>342.03199999999998</v>
      </c>
      <c r="G11" s="1">
        <v>241.38</v>
      </c>
      <c r="H11" s="2">
        <v>341.947</v>
      </c>
      <c r="I11" s="1">
        <v>0.861209</v>
      </c>
      <c r="J11" s="2">
        <v>341.72500000000002</v>
      </c>
      <c r="K11" s="1">
        <v>1.26051</v>
      </c>
      <c r="N11" s="30">
        <f t="shared" si="0"/>
        <v>341.964</v>
      </c>
      <c r="O11" s="21">
        <f t="shared" si="1"/>
        <v>54232.7</v>
      </c>
      <c r="P11" s="30">
        <f t="shared" si="2"/>
        <v>342.03199999999998</v>
      </c>
      <c r="Q11" s="17">
        <f t="shared" si="3"/>
        <v>2.4138E-4</v>
      </c>
      <c r="R11" s="30">
        <f t="shared" si="4"/>
        <v>341.947</v>
      </c>
      <c r="S11" s="24">
        <f t="shared" si="4"/>
        <v>0.861209</v>
      </c>
      <c r="T11" s="30">
        <f t="shared" si="4"/>
        <v>341.72500000000002</v>
      </c>
      <c r="U11" s="24">
        <f t="shared" si="4"/>
        <v>1.26051</v>
      </c>
      <c r="V11" s="82">
        <f t="shared" si="5"/>
        <v>1.2538107378152661</v>
      </c>
      <c r="W11" s="54">
        <f t="shared" si="6"/>
        <v>5.3431207619158982E-3</v>
      </c>
    </row>
    <row r="12" spans="1:23">
      <c r="B12" s="2">
        <v>361.31799999999998</v>
      </c>
      <c r="C12" s="1">
        <v>505.39400000000001</v>
      </c>
      <c r="D12" s="2"/>
      <c r="E12" s="1"/>
      <c r="F12" s="2">
        <v>361.98200000000003</v>
      </c>
      <c r="G12" s="1">
        <v>243.495</v>
      </c>
      <c r="H12" s="2">
        <v>361.57600000000002</v>
      </c>
      <c r="I12" s="1">
        <v>0.80340500000000004</v>
      </c>
      <c r="J12" s="2">
        <v>361.69</v>
      </c>
      <c r="K12" s="1">
        <v>1.3513599999999999</v>
      </c>
      <c r="N12" s="30">
        <f t="shared" si="0"/>
        <v>361.31799999999998</v>
      </c>
      <c r="O12" s="21">
        <f t="shared" si="1"/>
        <v>50539.4</v>
      </c>
      <c r="P12" s="30">
        <f t="shared" si="2"/>
        <v>361.98200000000003</v>
      </c>
      <c r="Q12" s="17">
        <f t="shared" si="3"/>
        <v>2.4349499999999999E-4</v>
      </c>
      <c r="R12" s="30">
        <f t="shared" si="4"/>
        <v>361.57600000000002</v>
      </c>
      <c r="S12" s="24">
        <f t="shared" si="4"/>
        <v>0.80340500000000004</v>
      </c>
      <c r="T12" s="30">
        <f t="shared" si="4"/>
        <v>361.69</v>
      </c>
      <c r="U12" s="24">
        <f t="shared" si="4"/>
        <v>1.3513599999999999</v>
      </c>
      <c r="V12" s="82">
        <f t="shared" si="5"/>
        <v>1.3490006174043556</v>
      </c>
      <c r="W12" s="54">
        <f t="shared" si="6"/>
        <v>1.748985556569993E-3</v>
      </c>
    </row>
    <row r="13" spans="1:23">
      <c r="B13" s="2">
        <v>380.95499999999998</v>
      </c>
      <c r="C13" s="1">
        <v>472.541</v>
      </c>
      <c r="D13" s="2"/>
      <c r="E13" s="1"/>
      <c r="F13" s="2">
        <v>381.07799999999997</v>
      </c>
      <c r="G13" s="1">
        <v>241.816</v>
      </c>
      <c r="H13" s="2">
        <v>380.92599999999999</v>
      </c>
      <c r="I13" s="1">
        <v>0.74697599999999997</v>
      </c>
      <c r="J13" s="2">
        <v>381.08800000000002</v>
      </c>
      <c r="K13" s="1">
        <v>1.4185000000000001</v>
      </c>
      <c r="N13" s="30">
        <f t="shared" si="0"/>
        <v>380.95499999999998</v>
      </c>
      <c r="O13" s="21">
        <f t="shared" si="1"/>
        <v>47254.1</v>
      </c>
      <c r="P13" s="30">
        <f t="shared" si="2"/>
        <v>381.07799999999997</v>
      </c>
      <c r="Q13" s="17">
        <f t="shared" si="3"/>
        <v>2.41816E-4</v>
      </c>
      <c r="R13" s="30">
        <f t="shared" si="4"/>
        <v>380.92599999999999</v>
      </c>
      <c r="S13" s="24">
        <f t="shared" si="4"/>
        <v>0.74697599999999997</v>
      </c>
      <c r="T13" s="30">
        <f t="shared" si="4"/>
        <v>381.08800000000002</v>
      </c>
      <c r="U13" s="24">
        <f t="shared" si="4"/>
        <v>1.4185000000000001</v>
      </c>
      <c r="V13" s="82">
        <f t="shared" si="5"/>
        <v>1.4097048284373022</v>
      </c>
      <c r="W13" s="54">
        <f t="shared" si="6"/>
        <v>6.2390164134200621E-3</v>
      </c>
    </row>
    <row r="14" spans="1:23">
      <c r="B14" s="56">
        <v>400.31200000000001</v>
      </c>
      <c r="C14" s="56">
        <v>439.69</v>
      </c>
      <c r="D14" s="2"/>
      <c r="E14" s="1"/>
      <c r="F14" s="56">
        <v>400.45</v>
      </c>
      <c r="G14" s="56">
        <v>238.238</v>
      </c>
      <c r="H14" s="56">
        <v>400.57100000000003</v>
      </c>
      <c r="I14" s="56">
        <v>0.71656900000000001</v>
      </c>
      <c r="J14" s="56">
        <v>400.745</v>
      </c>
      <c r="K14" s="56">
        <v>1.39411</v>
      </c>
      <c r="N14" s="30">
        <f t="shared" si="0"/>
        <v>400.31200000000001</v>
      </c>
      <c r="O14" s="21">
        <f t="shared" si="1"/>
        <v>43969</v>
      </c>
      <c r="P14" s="30">
        <f t="shared" si="2"/>
        <v>400.45</v>
      </c>
      <c r="Q14" s="17">
        <f t="shared" si="3"/>
        <v>2.3823799999999999E-4</v>
      </c>
      <c r="R14" s="30">
        <f t="shared" si="4"/>
        <v>400.57100000000003</v>
      </c>
      <c r="S14" s="24">
        <f t="shared" si="4"/>
        <v>0.71656900000000001</v>
      </c>
      <c r="T14" s="30">
        <f t="shared" si="4"/>
        <v>400.745</v>
      </c>
      <c r="U14" s="24">
        <f t="shared" si="4"/>
        <v>1.39411</v>
      </c>
      <c r="V14" s="82">
        <f t="shared" si="5"/>
        <v>1.3956571797096582</v>
      </c>
      <c r="W14" s="54">
        <f t="shared" si="6"/>
        <v>-1.1085671554242893E-3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V29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45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5">
        <v>300.19200000000001</v>
      </c>
      <c r="C9" s="55">
        <v>73444.5</v>
      </c>
      <c r="D9" s="3"/>
      <c r="E9" s="4"/>
      <c r="F9" s="55">
        <v>300.22800000000001</v>
      </c>
      <c r="G9" s="55">
        <v>212.87100000000001</v>
      </c>
      <c r="H9" s="55">
        <v>299.38099999999997</v>
      </c>
      <c r="I9" s="55">
        <v>0.90027199999999996</v>
      </c>
      <c r="J9" s="55">
        <v>300.286</v>
      </c>
      <c r="K9" s="55">
        <v>1.1105799999999999</v>
      </c>
      <c r="N9" s="30">
        <f>B9</f>
        <v>300.19200000000001</v>
      </c>
      <c r="O9" s="21">
        <f>C9</f>
        <v>73444.5</v>
      </c>
      <c r="P9" s="30">
        <f>F9</f>
        <v>300.22800000000001</v>
      </c>
      <c r="Q9" s="17">
        <f>G9*0.000001</f>
        <v>2.12871E-4</v>
      </c>
      <c r="R9" s="30">
        <f>H9</f>
        <v>299.38099999999997</v>
      </c>
      <c r="S9" s="24">
        <f>I9</f>
        <v>0.90027199999999996</v>
      </c>
      <c r="T9" s="30">
        <f>J9</f>
        <v>300.286</v>
      </c>
      <c r="U9" s="24">
        <f>K9</f>
        <v>1.1105799999999999</v>
      </c>
      <c r="V9" s="22">
        <f>((O9*(Q9)^2)/S9)*T9</f>
        <v>1.1100783204761868</v>
      </c>
    </row>
    <row r="10" spans="1:22">
      <c r="B10" s="3">
        <v>310.36799999999999</v>
      </c>
      <c r="C10" s="4">
        <v>69131.899999999994</v>
      </c>
      <c r="D10" s="3"/>
      <c r="E10" s="4"/>
      <c r="F10" s="3">
        <v>310.137</v>
      </c>
      <c r="G10" s="4">
        <v>218.541</v>
      </c>
      <c r="H10" s="3">
        <v>309.59800000000001</v>
      </c>
      <c r="I10" s="4">
        <v>0.88719300000000001</v>
      </c>
      <c r="J10" s="3">
        <v>310.54700000000003</v>
      </c>
      <c r="K10" s="4">
        <v>1.1642399999999999</v>
      </c>
      <c r="N10" s="30">
        <f t="shared" ref="N10:N29" si="0">B10</f>
        <v>310.36799999999999</v>
      </c>
      <c r="O10" s="21">
        <f t="shared" ref="O10:O29" si="1">C10</f>
        <v>69131.899999999994</v>
      </c>
      <c r="P10" s="30">
        <f t="shared" ref="P10:P29" si="2">F10</f>
        <v>310.137</v>
      </c>
      <c r="Q10" s="17">
        <f t="shared" ref="Q10:Q29" si="3">G10*0.000001</f>
        <v>2.1854099999999999E-4</v>
      </c>
      <c r="R10" s="30">
        <f t="shared" ref="R10:U27" si="4">H10</f>
        <v>309.59800000000001</v>
      </c>
      <c r="S10" s="24">
        <f t="shared" si="4"/>
        <v>0.88719300000000001</v>
      </c>
      <c r="T10" s="30">
        <f t="shared" si="4"/>
        <v>310.54700000000003</v>
      </c>
      <c r="U10" s="24">
        <f t="shared" si="4"/>
        <v>1.1642399999999999</v>
      </c>
      <c r="V10" s="22">
        <f t="shared" ref="V10:V29" si="5">((O10*(Q10)^2)/S10)*T10</f>
        <v>1.1557225220815004</v>
      </c>
    </row>
    <row r="11" spans="1:22">
      <c r="B11" s="2">
        <v>320.54700000000003</v>
      </c>
      <c r="C11" s="1">
        <v>65126.6</v>
      </c>
      <c r="D11" s="2"/>
      <c r="E11" s="1"/>
      <c r="F11" s="2">
        <v>320.66300000000001</v>
      </c>
      <c r="G11" s="1">
        <v>223.44399999999999</v>
      </c>
      <c r="H11" s="2">
        <v>320.12400000000002</v>
      </c>
      <c r="I11" s="1">
        <v>0.87629400000000002</v>
      </c>
      <c r="J11" s="2">
        <v>320.17599999999999</v>
      </c>
      <c r="K11" s="1">
        <v>1.19458</v>
      </c>
      <c r="N11" s="30">
        <f t="shared" si="0"/>
        <v>320.54700000000003</v>
      </c>
      <c r="O11" s="21">
        <f t="shared" si="1"/>
        <v>65126.6</v>
      </c>
      <c r="P11" s="30">
        <f t="shared" si="2"/>
        <v>320.66300000000001</v>
      </c>
      <c r="Q11" s="17">
        <f t="shared" si="3"/>
        <v>2.2344399999999997E-4</v>
      </c>
      <c r="R11" s="30">
        <f t="shared" si="4"/>
        <v>320.12400000000002</v>
      </c>
      <c r="S11" s="24">
        <f t="shared" si="4"/>
        <v>0.87629400000000002</v>
      </c>
      <c r="T11" s="30">
        <f t="shared" si="4"/>
        <v>320.17599999999999</v>
      </c>
      <c r="U11" s="24">
        <f t="shared" si="4"/>
        <v>1.19458</v>
      </c>
      <c r="V11" s="22">
        <f t="shared" si="5"/>
        <v>1.1880500506446783</v>
      </c>
    </row>
    <row r="12" spans="1:22">
      <c r="B12" s="2">
        <v>330.42200000000003</v>
      </c>
      <c r="C12" s="1">
        <v>61633.7</v>
      </c>
      <c r="D12" s="2"/>
      <c r="E12" s="1"/>
      <c r="F12" s="2">
        <v>330.56700000000001</v>
      </c>
      <c r="G12" s="1">
        <v>227.42599999999999</v>
      </c>
      <c r="H12" s="2">
        <v>329.721</v>
      </c>
      <c r="I12" s="1">
        <v>0.86757499999999999</v>
      </c>
      <c r="J12" s="2">
        <v>330.11</v>
      </c>
      <c r="K12" s="1">
        <v>1.21594</v>
      </c>
      <c r="N12" s="30">
        <f t="shared" si="0"/>
        <v>330.42200000000003</v>
      </c>
      <c r="O12" s="21">
        <f t="shared" si="1"/>
        <v>61633.7</v>
      </c>
      <c r="P12" s="30">
        <f t="shared" si="2"/>
        <v>330.56700000000001</v>
      </c>
      <c r="Q12" s="17">
        <f t="shared" si="3"/>
        <v>2.2742599999999997E-4</v>
      </c>
      <c r="R12" s="30">
        <f t="shared" si="4"/>
        <v>329.721</v>
      </c>
      <c r="S12" s="24">
        <f t="shared" si="4"/>
        <v>0.86757499999999999</v>
      </c>
      <c r="T12" s="30">
        <f t="shared" si="4"/>
        <v>330.11</v>
      </c>
      <c r="U12" s="24">
        <f t="shared" si="4"/>
        <v>1.21594</v>
      </c>
      <c r="V12" s="22">
        <f t="shared" si="5"/>
        <v>1.2129701621231781</v>
      </c>
    </row>
    <row r="13" spans="1:22">
      <c r="B13" s="2">
        <v>340.29700000000003</v>
      </c>
      <c r="C13" s="1">
        <v>58243.3</v>
      </c>
      <c r="D13" s="2"/>
      <c r="E13" s="1"/>
      <c r="F13" s="2">
        <v>340.46800000000002</v>
      </c>
      <c r="G13" s="1">
        <v>230.48699999999999</v>
      </c>
      <c r="H13" s="2">
        <v>339.93799999999999</v>
      </c>
      <c r="I13" s="1">
        <v>0.85667599999999999</v>
      </c>
      <c r="J13" s="2">
        <v>340.96800000000002</v>
      </c>
      <c r="K13" s="1">
        <v>1.2265200000000001</v>
      </c>
      <c r="N13" s="30">
        <f t="shared" si="0"/>
        <v>340.29700000000003</v>
      </c>
      <c r="O13" s="21">
        <f t="shared" si="1"/>
        <v>58243.3</v>
      </c>
      <c r="P13" s="30">
        <f t="shared" si="2"/>
        <v>340.46800000000002</v>
      </c>
      <c r="Q13" s="17">
        <f t="shared" si="3"/>
        <v>2.3048699999999998E-4</v>
      </c>
      <c r="R13" s="30">
        <f t="shared" si="4"/>
        <v>339.93799999999999</v>
      </c>
      <c r="S13" s="24">
        <f t="shared" si="4"/>
        <v>0.85667599999999999</v>
      </c>
      <c r="T13" s="30">
        <f t="shared" si="4"/>
        <v>340.96800000000002</v>
      </c>
      <c r="U13" s="24">
        <f t="shared" si="4"/>
        <v>1.2265200000000001</v>
      </c>
      <c r="V13" s="22">
        <f t="shared" si="5"/>
        <v>1.2315041112348926</v>
      </c>
    </row>
    <row r="14" spans="1:22">
      <c r="B14" s="2">
        <v>350.48700000000002</v>
      </c>
      <c r="C14" s="1">
        <v>55364.7</v>
      </c>
      <c r="D14" s="2"/>
      <c r="E14" s="1"/>
      <c r="F14" s="2">
        <v>350.67599999999999</v>
      </c>
      <c r="G14" s="1">
        <v>232.78100000000001</v>
      </c>
      <c r="H14" s="2">
        <v>350.464</v>
      </c>
      <c r="I14" s="1">
        <v>0.85885599999999995</v>
      </c>
      <c r="J14" s="56">
        <v>350.57799999999997</v>
      </c>
      <c r="K14" s="56">
        <v>1.22096</v>
      </c>
      <c r="N14" s="30">
        <f t="shared" si="0"/>
        <v>350.48700000000002</v>
      </c>
      <c r="O14" s="21">
        <f t="shared" si="1"/>
        <v>55364.7</v>
      </c>
      <c r="P14" s="30">
        <f t="shared" si="2"/>
        <v>350.67599999999999</v>
      </c>
      <c r="Q14" s="17">
        <f t="shared" si="3"/>
        <v>2.3278099999999999E-4</v>
      </c>
      <c r="R14" s="30">
        <f t="shared" si="4"/>
        <v>350.464</v>
      </c>
      <c r="S14" s="24">
        <f t="shared" si="4"/>
        <v>0.85885599999999995</v>
      </c>
      <c r="T14" s="30">
        <f t="shared" si="4"/>
        <v>350.57799999999997</v>
      </c>
      <c r="U14" s="24">
        <f t="shared" si="4"/>
        <v>1.22096</v>
      </c>
      <c r="V14" s="22">
        <f t="shared" si="5"/>
        <v>1.2245945298926864</v>
      </c>
    </row>
    <row r="15" spans="1:22">
      <c r="B15" s="2">
        <v>360.67700000000002</v>
      </c>
      <c r="C15" s="1">
        <v>52486.1</v>
      </c>
      <c r="D15" s="2"/>
      <c r="E15" s="1"/>
      <c r="F15" s="2">
        <v>359.95400000000001</v>
      </c>
      <c r="G15" s="1">
        <v>234.155</v>
      </c>
      <c r="H15" s="2">
        <v>359.44299999999998</v>
      </c>
      <c r="I15" s="1">
        <v>0.86103499999999999</v>
      </c>
      <c r="J15" s="2">
        <v>360.49099999999999</v>
      </c>
      <c r="K15" s="1">
        <v>1.2028300000000001</v>
      </c>
      <c r="N15" s="30">
        <f t="shared" si="0"/>
        <v>360.67700000000002</v>
      </c>
      <c r="O15" s="21">
        <f t="shared" si="1"/>
        <v>52486.1</v>
      </c>
      <c r="P15" s="30">
        <f t="shared" si="2"/>
        <v>359.95400000000001</v>
      </c>
      <c r="Q15" s="17">
        <f t="shared" si="3"/>
        <v>2.34155E-4</v>
      </c>
      <c r="R15" s="30">
        <f t="shared" si="4"/>
        <v>359.44299999999998</v>
      </c>
      <c r="S15" s="24">
        <f t="shared" si="4"/>
        <v>0.86103499999999999</v>
      </c>
      <c r="T15" s="30">
        <f t="shared" si="4"/>
        <v>360.49099999999999</v>
      </c>
      <c r="U15" s="24">
        <f t="shared" si="4"/>
        <v>1.2028300000000001</v>
      </c>
      <c r="V15" s="22">
        <f t="shared" si="5"/>
        <v>1.2048272916290357</v>
      </c>
    </row>
    <row r="16" spans="1:22">
      <c r="B16" s="2">
        <v>370.25099999999998</v>
      </c>
      <c r="C16" s="1">
        <v>50017.9</v>
      </c>
      <c r="D16" s="2"/>
      <c r="E16" s="1"/>
      <c r="F16" s="2">
        <v>370.15800000000002</v>
      </c>
      <c r="G16" s="1">
        <v>235.22200000000001</v>
      </c>
      <c r="H16" s="2">
        <v>369.96899999999999</v>
      </c>
      <c r="I16" s="1">
        <v>0.87193500000000002</v>
      </c>
      <c r="J16" s="2">
        <v>370.08699999999999</v>
      </c>
      <c r="K16" s="1">
        <v>1.17394</v>
      </c>
      <c r="N16" s="30">
        <f t="shared" si="0"/>
        <v>370.25099999999998</v>
      </c>
      <c r="O16" s="21">
        <f t="shared" si="1"/>
        <v>50017.9</v>
      </c>
      <c r="P16" s="30">
        <f t="shared" si="2"/>
        <v>370.15800000000002</v>
      </c>
      <c r="Q16" s="17">
        <f t="shared" si="3"/>
        <v>2.3522199999999999E-4</v>
      </c>
      <c r="R16" s="30">
        <f t="shared" si="4"/>
        <v>369.96899999999999</v>
      </c>
      <c r="S16" s="24">
        <f t="shared" si="4"/>
        <v>0.87193500000000002</v>
      </c>
      <c r="T16" s="30">
        <f t="shared" si="4"/>
        <v>370.08699999999999</v>
      </c>
      <c r="U16" s="24">
        <f t="shared" si="4"/>
        <v>1.17394</v>
      </c>
      <c r="V16" s="22">
        <f t="shared" si="5"/>
        <v>1.1746298947823761</v>
      </c>
    </row>
    <row r="17" spans="2:22">
      <c r="B17" s="2">
        <v>380.137</v>
      </c>
      <c r="C17" s="1">
        <v>47754.2</v>
      </c>
      <c r="D17" s="2"/>
      <c r="E17" s="1"/>
      <c r="F17" s="2">
        <v>380.36</v>
      </c>
      <c r="G17" s="1">
        <v>235.52099999999999</v>
      </c>
      <c r="H17" s="2">
        <v>379.56700000000001</v>
      </c>
      <c r="I17" s="1">
        <v>0.88283400000000001</v>
      </c>
      <c r="J17" s="2">
        <v>380.61</v>
      </c>
      <c r="K17" s="1">
        <v>1.1360600000000001</v>
      </c>
      <c r="N17" s="30">
        <f t="shared" si="0"/>
        <v>380.137</v>
      </c>
      <c r="O17" s="21">
        <f t="shared" si="1"/>
        <v>47754.2</v>
      </c>
      <c r="P17" s="30">
        <f t="shared" si="2"/>
        <v>380.36</v>
      </c>
      <c r="Q17" s="17">
        <f t="shared" si="3"/>
        <v>2.3552099999999998E-4</v>
      </c>
      <c r="R17" s="30">
        <f t="shared" si="4"/>
        <v>379.56700000000001</v>
      </c>
      <c r="S17" s="24">
        <f t="shared" si="4"/>
        <v>0.88283400000000001</v>
      </c>
      <c r="T17" s="30">
        <f t="shared" si="4"/>
        <v>380.61</v>
      </c>
      <c r="U17" s="24">
        <f t="shared" si="4"/>
        <v>1.1360600000000001</v>
      </c>
      <c r="V17" s="22">
        <f t="shared" si="5"/>
        <v>1.1420154813385186</v>
      </c>
    </row>
    <row r="18" spans="2:22">
      <c r="B18" s="2">
        <v>390.02600000000001</v>
      </c>
      <c r="C18" s="1">
        <v>45797.8</v>
      </c>
      <c r="D18" s="2"/>
      <c r="E18" s="1"/>
      <c r="F18" s="2">
        <v>390.25099999999998</v>
      </c>
      <c r="G18" s="1">
        <v>235.053</v>
      </c>
      <c r="H18" s="2">
        <v>389.78300000000002</v>
      </c>
      <c r="I18" s="1">
        <v>0.90245200000000003</v>
      </c>
      <c r="J18" s="2">
        <v>390.82</v>
      </c>
      <c r="K18" s="1">
        <v>1.0946</v>
      </c>
      <c r="N18" s="30">
        <f t="shared" si="0"/>
        <v>390.02600000000001</v>
      </c>
      <c r="O18" s="21">
        <f t="shared" si="1"/>
        <v>45797.8</v>
      </c>
      <c r="P18" s="30">
        <f t="shared" si="2"/>
        <v>390.25099999999998</v>
      </c>
      <c r="Q18" s="17">
        <f t="shared" si="3"/>
        <v>2.3505299999999999E-4</v>
      </c>
      <c r="R18" s="30">
        <f t="shared" si="4"/>
        <v>389.78300000000002</v>
      </c>
      <c r="S18" s="24">
        <f t="shared" si="4"/>
        <v>0.90245200000000003</v>
      </c>
      <c r="T18" s="30">
        <f t="shared" si="4"/>
        <v>390.82</v>
      </c>
      <c r="U18" s="24">
        <f t="shared" si="4"/>
        <v>1.0946</v>
      </c>
      <c r="V18" s="22">
        <f t="shared" si="5"/>
        <v>1.0957939084004245</v>
      </c>
    </row>
    <row r="19" spans="2:22">
      <c r="B19" s="2">
        <v>400.22300000000001</v>
      </c>
      <c r="C19" s="1">
        <v>43738.7</v>
      </c>
      <c r="D19" s="2"/>
      <c r="E19" s="1"/>
      <c r="F19" s="2">
        <v>399.82900000000001</v>
      </c>
      <c r="G19" s="1">
        <v>233.66399999999999</v>
      </c>
      <c r="H19" s="2">
        <v>400</v>
      </c>
      <c r="I19" s="1">
        <v>0.92207099999999997</v>
      </c>
      <c r="J19" s="2">
        <v>400.40499999999997</v>
      </c>
      <c r="K19" s="1">
        <v>1.04417</v>
      </c>
      <c r="N19" s="30">
        <f t="shared" si="0"/>
        <v>400.22300000000001</v>
      </c>
      <c r="O19" s="21">
        <f t="shared" si="1"/>
        <v>43738.7</v>
      </c>
      <c r="P19" s="30">
        <f t="shared" si="2"/>
        <v>399.82900000000001</v>
      </c>
      <c r="Q19" s="17">
        <f t="shared" si="3"/>
        <v>2.3366399999999996E-4</v>
      </c>
      <c r="R19" s="30">
        <f t="shared" si="4"/>
        <v>400</v>
      </c>
      <c r="S19" s="24">
        <f t="shared" si="4"/>
        <v>0.92207099999999997</v>
      </c>
      <c r="T19" s="30">
        <f t="shared" si="4"/>
        <v>400.40499999999997</v>
      </c>
      <c r="U19" s="24">
        <f t="shared" si="4"/>
        <v>1.04417</v>
      </c>
      <c r="V19" s="22">
        <f t="shared" si="5"/>
        <v>1.0370139854483447</v>
      </c>
    </row>
    <row r="20" spans="2:22">
      <c r="B20" s="2">
        <v>410.11599999999999</v>
      </c>
      <c r="C20" s="1">
        <v>42192.1</v>
      </c>
      <c r="D20" s="2"/>
      <c r="E20" s="1"/>
      <c r="F20" s="2">
        <v>410.64299999999997</v>
      </c>
      <c r="G20" s="1">
        <v>232.12100000000001</v>
      </c>
      <c r="H20" s="2">
        <v>410.21699999999998</v>
      </c>
      <c r="I20" s="1">
        <v>0.94822899999999999</v>
      </c>
      <c r="J20" s="2">
        <v>410.3</v>
      </c>
      <c r="K20" s="1">
        <v>0.99193799999999999</v>
      </c>
      <c r="N20" s="30">
        <f t="shared" si="0"/>
        <v>410.11599999999999</v>
      </c>
      <c r="O20" s="21">
        <f t="shared" si="1"/>
        <v>42192.1</v>
      </c>
      <c r="P20" s="30">
        <f t="shared" si="2"/>
        <v>410.64299999999997</v>
      </c>
      <c r="Q20" s="17">
        <f t="shared" si="3"/>
        <v>2.3212100000000001E-4</v>
      </c>
      <c r="R20" s="30">
        <f t="shared" si="4"/>
        <v>410.21699999999998</v>
      </c>
      <c r="S20" s="24">
        <f t="shared" si="4"/>
        <v>0.94822899999999999</v>
      </c>
      <c r="T20" s="30">
        <f t="shared" si="4"/>
        <v>410.3</v>
      </c>
      <c r="U20" s="24">
        <f t="shared" si="4"/>
        <v>0.99193799999999999</v>
      </c>
      <c r="V20" s="22">
        <f t="shared" si="5"/>
        <v>0.98366742852745803</v>
      </c>
    </row>
    <row r="21" spans="2:22">
      <c r="B21" s="2">
        <v>420.31799999999998</v>
      </c>
      <c r="C21" s="1">
        <v>40645.1</v>
      </c>
      <c r="D21" s="2"/>
      <c r="E21" s="1"/>
      <c r="F21" s="2">
        <v>419.90899999999999</v>
      </c>
      <c r="G21" s="1">
        <v>229.65899999999999</v>
      </c>
      <c r="H21" s="2">
        <v>419.19499999999999</v>
      </c>
      <c r="I21" s="1">
        <v>0.97220700000000004</v>
      </c>
      <c r="J21" s="2">
        <v>420.5</v>
      </c>
      <c r="K21" s="1">
        <v>0.93072900000000003</v>
      </c>
      <c r="N21" s="30">
        <f t="shared" si="0"/>
        <v>420.31799999999998</v>
      </c>
      <c r="O21" s="21">
        <f t="shared" si="1"/>
        <v>40645.1</v>
      </c>
      <c r="P21" s="30">
        <f t="shared" si="2"/>
        <v>419.90899999999999</v>
      </c>
      <c r="Q21" s="17">
        <f t="shared" si="3"/>
        <v>2.2965899999999998E-4</v>
      </c>
      <c r="R21" s="30">
        <f t="shared" si="4"/>
        <v>419.19499999999999</v>
      </c>
      <c r="S21" s="24">
        <f t="shared" si="4"/>
        <v>0.97220700000000004</v>
      </c>
      <c r="T21" s="30">
        <f t="shared" si="4"/>
        <v>420.5</v>
      </c>
      <c r="U21" s="24">
        <f t="shared" si="4"/>
        <v>0.93072900000000003</v>
      </c>
      <c r="V21" s="22">
        <f t="shared" si="5"/>
        <v>0.92721914811045381</v>
      </c>
    </row>
    <row r="22" spans="2:22">
      <c r="B22" s="2">
        <v>430.21499999999997</v>
      </c>
      <c r="C22" s="1">
        <v>39508.199999999997</v>
      </c>
      <c r="D22" s="2"/>
      <c r="E22" s="1"/>
      <c r="F22" s="2">
        <v>429.483</v>
      </c>
      <c r="G22" s="1">
        <v>226.73599999999999</v>
      </c>
      <c r="H22" s="2">
        <v>430.34100000000001</v>
      </c>
      <c r="I22" s="1">
        <v>1.0048999999999999</v>
      </c>
      <c r="J22" s="2">
        <v>430.38900000000001</v>
      </c>
      <c r="K22" s="1">
        <v>0.86952499999999999</v>
      </c>
      <c r="N22" s="30">
        <f t="shared" si="0"/>
        <v>430.21499999999997</v>
      </c>
      <c r="O22" s="21">
        <f t="shared" si="1"/>
        <v>39508.199999999997</v>
      </c>
      <c r="P22" s="30">
        <f t="shared" si="2"/>
        <v>429.483</v>
      </c>
      <c r="Q22" s="17">
        <f t="shared" si="3"/>
        <v>2.2673599999999998E-4</v>
      </c>
      <c r="R22" s="30">
        <f t="shared" si="4"/>
        <v>430.34100000000001</v>
      </c>
      <c r="S22" s="24">
        <f t="shared" si="4"/>
        <v>1.0048999999999999</v>
      </c>
      <c r="T22" s="30">
        <f t="shared" si="4"/>
        <v>430.38900000000001</v>
      </c>
      <c r="U22" s="24">
        <f t="shared" si="4"/>
        <v>0.86952499999999999</v>
      </c>
      <c r="V22" s="22">
        <f t="shared" si="5"/>
        <v>0.86989437334282793</v>
      </c>
    </row>
    <row r="23" spans="2:22">
      <c r="B23" s="2">
        <v>440.113</v>
      </c>
      <c r="C23" s="1">
        <v>38576.199999999997</v>
      </c>
      <c r="D23" s="2"/>
      <c r="E23" s="1"/>
      <c r="F23" s="2">
        <v>439.98099999999999</v>
      </c>
      <c r="G23" s="1">
        <v>223.04499999999999</v>
      </c>
      <c r="H23" s="2">
        <v>439.93799999999999</v>
      </c>
      <c r="I23" s="1">
        <v>1.04196</v>
      </c>
      <c r="J23" s="2">
        <v>440.58800000000002</v>
      </c>
      <c r="K23" s="1">
        <v>0.80652100000000004</v>
      </c>
      <c r="N23" s="30">
        <f t="shared" si="0"/>
        <v>440.113</v>
      </c>
      <c r="O23" s="21">
        <f t="shared" si="1"/>
        <v>38576.199999999997</v>
      </c>
      <c r="P23" s="30">
        <f t="shared" si="2"/>
        <v>439.98099999999999</v>
      </c>
      <c r="Q23" s="17">
        <f t="shared" si="3"/>
        <v>2.2304499999999998E-4</v>
      </c>
      <c r="R23" s="30">
        <f t="shared" si="4"/>
        <v>439.93799999999999</v>
      </c>
      <c r="S23" s="24">
        <f t="shared" si="4"/>
        <v>1.04196</v>
      </c>
      <c r="T23" s="30">
        <f t="shared" si="4"/>
        <v>440.58800000000002</v>
      </c>
      <c r="U23" s="24">
        <f t="shared" si="4"/>
        <v>0.80652100000000004</v>
      </c>
      <c r="V23" s="22">
        <f t="shared" si="5"/>
        <v>0.81149536980294579</v>
      </c>
    </row>
    <row r="24" spans="2:22">
      <c r="B24" s="2">
        <v>450.32</v>
      </c>
      <c r="C24" s="1">
        <v>37541.4</v>
      </c>
      <c r="D24" s="2"/>
      <c r="E24" s="1"/>
      <c r="F24" s="2">
        <v>449.55</v>
      </c>
      <c r="G24" s="1">
        <v>218.434</v>
      </c>
      <c r="H24" s="2">
        <v>449.84500000000003</v>
      </c>
      <c r="I24" s="1">
        <v>1.07684</v>
      </c>
      <c r="J24" s="2">
        <v>450.79300000000001</v>
      </c>
      <c r="K24" s="1">
        <v>0.75428600000000001</v>
      </c>
      <c r="N24" s="30">
        <f t="shared" si="0"/>
        <v>450.32</v>
      </c>
      <c r="O24" s="21">
        <f t="shared" si="1"/>
        <v>37541.4</v>
      </c>
      <c r="P24" s="30">
        <f t="shared" si="2"/>
        <v>449.55</v>
      </c>
      <c r="Q24" s="17">
        <f t="shared" si="3"/>
        <v>2.1843399999999999E-4</v>
      </c>
      <c r="R24" s="30">
        <f t="shared" si="4"/>
        <v>449.84500000000003</v>
      </c>
      <c r="S24" s="24">
        <f t="shared" si="4"/>
        <v>1.07684</v>
      </c>
      <c r="T24" s="30">
        <f t="shared" si="4"/>
        <v>450.79300000000001</v>
      </c>
      <c r="U24" s="24">
        <f t="shared" si="4"/>
        <v>0.75428600000000001</v>
      </c>
      <c r="V24" s="22">
        <f t="shared" si="5"/>
        <v>0.74985436872747968</v>
      </c>
    </row>
    <row r="25" spans="2:22">
      <c r="B25" s="2">
        <v>460.22</v>
      </c>
      <c r="C25" s="1">
        <v>36814.199999999997</v>
      </c>
      <c r="D25" s="2"/>
      <c r="E25" s="1"/>
      <c r="F25" s="2">
        <v>459.42700000000002</v>
      </c>
      <c r="G25" s="1">
        <v>213.82300000000001</v>
      </c>
      <c r="H25" s="2">
        <v>460.06200000000001</v>
      </c>
      <c r="I25" s="1">
        <v>1.11826</v>
      </c>
      <c r="J25" s="2">
        <v>460.68400000000003</v>
      </c>
      <c r="K25" s="1">
        <v>0.69487699999999997</v>
      </c>
      <c r="N25" s="30">
        <f t="shared" si="0"/>
        <v>460.22</v>
      </c>
      <c r="O25" s="21">
        <f t="shared" si="1"/>
        <v>36814.199999999997</v>
      </c>
      <c r="P25" s="30">
        <f t="shared" si="2"/>
        <v>459.42700000000002</v>
      </c>
      <c r="Q25" s="17">
        <f t="shared" si="3"/>
        <v>2.13823E-4</v>
      </c>
      <c r="R25" s="30">
        <f t="shared" si="4"/>
        <v>460.06200000000001</v>
      </c>
      <c r="S25" s="24">
        <f t="shared" si="4"/>
        <v>1.11826</v>
      </c>
      <c r="T25" s="30">
        <f t="shared" si="4"/>
        <v>460.68400000000003</v>
      </c>
      <c r="U25" s="24">
        <f t="shared" si="4"/>
        <v>0.69487699999999997</v>
      </c>
      <c r="V25" s="22">
        <f t="shared" si="5"/>
        <v>0.6934011266378235</v>
      </c>
    </row>
    <row r="26" spans="2:22">
      <c r="B26" s="2">
        <v>469.81200000000001</v>
      </c>
      <c r="C26" s="1">
        <v>36189.800000000003</v>
      </c>
      <c r="D26" s="2"/>
      <c r="E26" s="1"/>
      <c r="F26" s="2">
        <v>469.61399999999998</v>
      </c>
      <c r="G26" s="1">
        <v>209.36500000000001</v>
      </c>
      <c r="H26" s="2">
        <v>469.96899999999999</v>
      </c>
      <c r="I26" s="1">
        <v>1.1640299999999999</v>
      </c>
      <c r="J26" s="2">
        <v>470.57100000000003</v>
      </c>
      <c r="K26" s="1">
        <v>0.63008399999999998</v>
      </c>
      <c r="N26" s="30">
        <f t="shared" si="0"/>
        <v>469.81200000000001</v>
      </c>
      <c r="O26" s="21">
        <f t="shared" si="1"/>
        <v>36189.800000000003</v>
      </c>
      <c r="P26" s="30">
        <f t="shared" si="2"/>
        <v>469.61399999999998</v>
      </c>
      <c r="Q26" s="17">
        <f t="shared" si="3"/>
        <v>2.0936500000000001E-4</v>
      </c>
      <c r="R26" s="30">
        <f t="shared" si="4"/>
        <v>469.96899999999999</v>
      </c>
      <c r="S26" s="24">
        <f t="shared" si="4"/>
        <v>1.1640299999999999</v>
      </c>
      <c r="T26" s="30">
        <f t="shared" si="4"/>
        <v>470.57100000000003</v>
      </c>
      <c r="U26" s="24">
        <f t="shared" si="4"/>
        <v>0.63008399999999998</v>
      </c>
      <c r="V26" s="22">
        <f t="shared" si="5"/>
        <v>0.64129127600924085</v>
      </c>
    </row>
    <row r="27" spans="2:22">
      <c r="B27" s="2">
        <v>480.02300000000002</v>
      </c>
      <c r="C27" s="1">
        <v>35564.699999999997</v>
      </c>
      <c r="D27" s="2"/>
      <c r="E27" s="1"/>
      <c r="F27" s="2">
        <v>480.10500000000002</v>
      </c>
      <c r="G27" s="1">
        <v>203.066</v>
      </c>
      <c r="H27" s="2">
        <v>479.87599999999998</v>
      </c>
      <c r="I27" s="1">
        <v>1.2185299999999999</v>
      </c>
      <c r="J27" s="2">
        <v>481.08600000000001</v>
      </c>
      <c r="K27" s="1">
        <v>0.577843</v>
      </c>
      <c r="N27" s="30">
        <f t="shared" si="0"/>
        <v>480.02300000000002</v>
      </c>
      <c r="O27" s="21">
        <f t="shared" si="1"/>
        <v>35564.699999999997</v>
      </c>
      <c r="P27" s="30">
        <f t="shared" si="2"/>
        <v>480.10500000000002</v>
      </c>
      <c r="Q27" s="17">
        <f t="shared" si="3"/>
        <v>2.0306599999999998E-4</v>
      </c>
      <c r="R27" s="30">
        <f t="shared" si="4"/>
        <v>479.87599999999998</v>
      </c>
      <c r="S27" s="24">
        <f t="shared" si="4"/>
        <v>1.2185299999999999</v>
      </c>
      <c r="T27" s="30">
        <f t="shared" si="4"/>
        <v>481.08600000000001</v>
      </c>
      <c r="U27" s="24">
        <f t="shared" si="4"/>
        <v>0.577843</v>
      </c>
      <c r="V27" s="22">
        <f t="shared" si="5"/>
        <v>0.57900200921909528</v>
      </c>
    </row>
    <row r="28" spans="2:22">
      <c r="B28" s="2">
        <v>489.92599999999999</v>
      </c>
      <c r="C28" s="1">
        <v>35144.800000000003</v>
      </c>
      <c r="D28" s="2"/>
      <c r="E28" s="1"/>
      <c r="F28" s="2">
        <v>489.97699999999998</v>
      </c>
      <c r="G28" s="1">
        <v>196.92</v>
      </c>
      <c r="H28" s="2">
        <v>489.78300000000002</v>
      </c>
      <c r="I28" s="1">
        <v>1.2817400000000001</v>
      </c>
      <c r="J28" s="2">
        <v>490.66800000000001</v>
      </c>
      <c r="K28" s="1">
        <v>0.52202899999999997</v>
      </c>
      <c r="N28" s="30">
        <f t="shared" si="0"/>
        <v>489.92599999999999</v>
      </c>
      <c r="O28" s="21">
        <f t="shared" si="1"/>
        <v>35144.800000000003</v>
      </c>
      <c r="P28" s="30">
        <f t="shared" si="2"/>
        <v>489.97699999999998</v>
      </c>
      <c r="Q28" s="17">
        <f t="shared" si="3"/>
        <v>1.9691999999999998E-4</v>
      </c>
      <c r="R28" s="30">
        <f t="shared" ref="R28:U29" si="6">H28</f>
        <v>489.78300000000002</v>
      </c>
      <c r="S28" s="24">
        <f t="shared" si="6"/>
        <v>1.2817400000000001</v>
      </c>
      <c r="T28" s="30">
        <f t="shared" si="6"/>
        <v>490.66800000000001</v>
      </c>
      <c r="U28" s="24">
        <f t="shared" si="6"/>
        <v>0.52202899999999997</v>
      </c>
      <c r="V28" s="22">
        <f t="shared" si="5"/>
        <v>0.52170923932602964</v>
      </c>
    </row>
    <row r="29" spans="2:22">
      <c r="B29" s="56">
        <v>500.13900000000001</v>
      </c>
      <c r="C29" s="56">
        <v>34724.6</v>
      </c>
      <c r="D29" s="2"/>
      <c r="E29" s="1"/>
      <c r="F29" s="56">
        <v>500.15699999999998</v>
      </c>
      <c r="G29" s="56">
        <v>190.16</v>
      </c>
      <c r="H29" s="56">
        <v>500</v>
      </c>
      <c r="I29" s="56">
        <v>1.3362400000000001</v>
      </c>
      <c r="J29" s="56">
        <v>500.87400000000002</v>
      </c>
      <c r="K29" s="56">
        <v>0.47158899999999998</v>
      </c>
      <c r="N29" s="30">
        <f t="shared" si="0"/>
        <v>500.13900000000001</v>
      </c>
      <c r="O29" s="21">
        <f t="shared" si="1"/>
        <v>34724.6</v>
      </c>
      <c r="P29" s="30">
        <f t="shared" si="2"/>
        <v>500.15699999999998</v>
      </c>
      <c r="Q29" s="17">
        <f t="shared" si="3"/>
        <v>1.9015999999999998E-4</v>
      </c>
      <c r="R29" s="30">
        <f t="shared" si="6"/>
        <v>500</v>
      </c>
      <c r="S29" s="24">
        <f t="shared" si="6"/>
        <v>1.3362400000000001</v>
      </c>
      <c r="T29" s="30">
        <f t="shared" si="6"/>
        <v>500.87400000000002</v>
      </c>
      <c r="U29" s="24">
        <f t="shared" si="6"/>
        <v>0.47158899999999998</v>
      </c>
      <c r="V29" s="22">
        <f t="shared" si="5"/>
        <v>0.47067335065087579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V25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50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5">
        <v>298.14100000000002</v>
      </c>
      <c r="C9" s="55">
        <v>120.06</v>
      </c>
      <c r="D9" s="3"/>
      <c r="E9" s="4"/>
      <c r="F9" s="55">
        <v>299.28199999999998</v>
      </c>
      <c r="G9" s="55">
        <v>-185.90100000000001</v>
      </c>
      <c r="H9" s="55">
        <v>298.63099999999997</v>
      </c>
      <c r="I9" s="55">
        <v>1.14279</v>
      </c>
      <c r="J9" s="55">
        <v>298.94799999999998</v>
      </c>
      <c r="K9" s="55">
        <v>1.0980399999999999</v>
      </c>
      <c r="N9" s="30">
        <f>B9</f>
        <v>298.14100000000002</v>
      </c>
      <c r="O9" s="21">
        <f>C9*1000</f>
        <v>120060</v>
      </c>
      <c r="P9" s="30">
        <f>F9</f>
        <v>299.28199999999998</v>
      </c>
      <c r="Q9" s="17">
        <f>G9*0.000001</f>
        <v>-1.8590100000000001E-4</v>
      </c>
      <c r="R9" s="30">
        <f>H9</f>
        <v>298.63099999999997</v>
      </c>
      <c r="S9" s="24">
        <f>I9</f>
        <v>1.14279</v>
      </c>
      <c r="T9" s="30">
        <f>J9</f>
        <v>298.94799999999998</v>
      </c>
      <c r="U9" s="24">
        <f>K9</f>
        <v>1.0980399999999999</v>
      </c>
      <c r="V9" s="22">
        <f>((O9*(Q9)^2)/S9)*T9</f>
        <v>1.0854029853449054</v>
      </c>
    </row>
    <row r="10" spans="1:22">
      <c r="B10" s="3">
        <v>312.94900000000001</v>
      </c>
      <c r="C10" s="4">
        <v>113.254</v>
      </c>
      <c r="D10" s="3"/>
      <c r="E10" s="4"/>
      <c r="F10" s="3">
        <v>312.21300000000002</v>
      </c>
      <c r="G10" s="4">
        <v>-189.82599999999999</v>
      </c>
      <c r="H10" s="3">
        <v>328.02699999999999</v>
      </c>
      <c r="I10" s="4">
        <v>1.10493</v>
      </c>
      <c r="J10" s="3">
        <v>312.89600000000002</v>
      </c>
      <c r="K10" s="4">
        <v>1.13083</v>
      </c>
      <c r="N10" s="30">
        <f t="shared" ref="N10:N25" si="0">B10</f>
        <v>312.94900000000001</v>
      </c>
      <c r="O10" s="21">
        <f t="shared" ref="O10:O25" si="1">C10*1000</f>
        <v>113254</v>
      </c>
      <c r="P10" s="30">
        <f t="shared" ref="P10:P25" si="2">F10</f>
        <v>312.21300000000002</v>
      </c>
      <c r="Q10" s="17">
        <f t="shared" ref="Q10:Q25" si="3">G10*0.000001</f>
        <v>-1.8982599999999998E-4</v>
      </c>
      <c r="R10" s="30">
        <f t="shared" ref="R10:U25" si="4">H10</f>
        <v>328.02699999999999</v>
      </c>
      <c r="S10" s="24">
        <f t="shared" si="4"/>
        <v>1.10493</v>
      </c>
      <c r="T10" s="30">
        <f t="shared" si="4"/>
        <v>312.89600000000002</v>
      </c>
      <c r="U10" s="24">
        <f t="shared" si="4"/>
        <v>1.13083</v>
      </c>
    </row>
    <row r="11" spans="1:22">
      <c r="B11" s="2">
        <v>327.04899999999998</v>
      </c>
      <c r="C11" s="1">
        <v>105.83499999999999</v>
      </c>
      <c r="D11" s="2"/>
      <c r="E11" s="1"/>
      <c r="F11" s="2">
        <v>328.73599999999999</v>
      </c>
      <c r="G11" s="1">
        <v>-191.57</v>
      </c>
      <c r="H11" s="2">
        <v>371.40899999999999</v>
      </c>
      <c r="I11" s="1">
        <v>1.1040000000000001</v>
      </c>
      <c r="J11" s="2">
        <v>327.66800000000001</v>
      </c>
      <c r="K11" s="1">
        <v>1.1543000000000001</v>
      </c>
      <c r="N11" s="30">
        <f t="shared" si="0"/>
        <v>327.04899999999998</v>
      </c>
      <c r="O11" s="21">
        <f t="shared" si="1"/>
        <v>105835</v>
      </c>
      <c r="P11" s="30">
        <f t="shared" si="2"/>
        <v>328.73599999999999</v>
      </c>
      <c r="Q11" s="17">
        <f t="shared" si="3"/>
        <v>-1.9156999999999998E-4</v>
      </c>
      <c r="R11" s="30">
        <f t="shared" si="4"/>
        <v>371.40899999999999</v>
      </c>
      <c r="S11" s="24">
        <f t="shared" si="4"/>
        <v>1.1040000000000001</v>
      </c>
      <c r="T11" s="30">
        <f t="shared" si="4"/>
        <v>327.66800000000001</v>
      </c>
      <c r="U11" s="24">
        <f t="shared" si="4"/>
        <v>1.1543000000000001</v>
      </c>
      <c r="V11" s="22">
        <f>((O11*(Q11)^2)/S10)*T11</f>
        <v>1.151817248091396</v>
      </c>
    </row>
    <row r="12" spans="1:22">
      <c r="B12" s="2">
        <v>342.56599999999997</v>
      </c>
      <c r="C12" s="1">
        <v>99.642799999999994</v>
      </c>
      <c r="D12" s="2"/>
      <c r="E12" s="1"/>
      <c r="F12" s="2">
        <v>342.38499999999999</v>
      </c>
      <c r="G12" s="1">
        <v>-194.18600000000001</v>
      </c>
      <c r="H12" s="2">
        <v>428.81200000000001</v>
      </c>
      <c r="I12" s="1">
        <v>1.2251300000000001</v>
      </c>
      <c r="J12" s="2">
        <v>342.851</v>
      </c>
      <c r="K12" s="1">
        <v>1.1754500000000001</v>
      </c>
      <c r="N12" s="30">
        <f t="shared" si="0"/>
        <v>342.56599999999997</v>
      </c>
      <c r="O12" s="21">
        <f t="shared" si="1"/>
        <v>99642.799999999988</v>
      </c>
      <c r="P12" s="30">
        <f t="shared" si="2"/>
        <v>342.38499999999999</v>
      </c>
      <c r="Q12" s="17">
        <f t="shared" si="3"/>
        <v>-1.94186E-4</v>
      </c>
      <c r="R12" s="30">
        <f t="shared" si="4"/>
        <v>428.81200000000001</v>
      </c>
      <c r="S12" s="24">
        <f t="shared" si="4"/>
        <v>1.2251300000000001</v>
      </c>
      <c r="T12" s="30">
        <f t="shared" si="4"/>
        <v>342.851</v>
      </c>
      <c r="U12" s="24">
        <f t="shared" si="4"/>
        <v>1.1754500000000001</v>
      </c>
    </row>
    <row r="13" spans="1:22">
      <c r="B13" s="2">
        <v>357.37799999999999</v>
      </c>
      <c r="C13" s="1">
        <v>94.067800000000005</v>
      </c>
      <c r="D13" s="2"/>
      <c r="E13" s="1"/>
      <c r="F13" s="2">
        <v>357.471</v>
      </c>
      <c r="G13" s="1">
        <v>-197.238</v>
      </c>
      <c r="H13" s="2">
        <v>473.738</v>
      </c>
      <c r="I13" s="1">
        <v>1.4050199999999999</v>
      </c>
      <c r="J13" s="2">
        <v>356.80399999999997</v>
      </c>
      <c r="K13" s="1">
        <v>1.1872400000000001</v>
      </c>
      <c r="N13" s="30">
        <f t="shared" si="0"/>
        <v>357.37799999999999</v>
      </c>
      <c r="O13" s="21">
        <f t="shared" si="1"/>
        <v>94067.8</v>
      </c>
      <c r="P13" s="30">
        <f t="shared" si="2"/>
        <v>357.471</v>
      </c>
      <c r="Q13" s="17">
        <f t="shared" si="3"/>
        <v>-1.97238E-4</v>
      </c>
      <c r="R13" s="30">
        <f t="shared" si="4"/>
        <v>473.738</v>
      </c>
      <c r="S13" s="24">
        <f t="shared" si="4"/>
        <v>1.4050199999999999</v>
      </c>
      <c r="T13" s="30">
        <f t="shared" si="4"/>
        <v>356.80399999999997</v>
      </c>
      <c r="U13" s="24">
        <f t="shared" si="4"/>
        <v>1.1872400000000001</v>
      </c>
    </row>
    <row r="14" spans="1:22">
      <c r="B14" s="2">
        <v>371.48899999999998</v>
      </c>
      <c r="C14" s="1">
        <v>89.725300000000004</v>
      </c>
      <c r="D14" s="2"/>
      <c r="E14" s="1"/>
      <c r="F14" s="2">
        <v>371.12099999999998</v>
      </c>
      <c r="G14" s="1">
        <v>-198.983</v>
      </c>
      <c r="H14" s="56">
        <v>531.95299999999997</v>
      </c>
      <c r="I14" s="56">
        <v>1.7176199999999999</v>
      </c>
      <c r="J14" s="2">
        <v>371.17399999999998</v>
      </c>
      <c r="K14" s="1">
        <v>1.1827099999999999</v>
      </c>
      <c r="N14" s="30">
        <f t="shared" si="0"/>
        <v>371.48899999999998</v>
      </c>
      <c r="O14" s="21">
        <f t="shared" si="1"/>
        <v>89725.3</v>
      </c>
      <c r="P14" s="30">
        <f t="shared" si="2"/>
        <v>371.12099999999998</v>
      </c>
      <c r="Q14" s="17">
        <f t="shared" si="3"/>
        <v>-1.9898299999999999E-4</v>
      </c>
      <c r="R14" s="30">
        <f t="shared" si="4"/>
        <v>531.95299999999997</v>
      </c>
      <c r="S14" s="24">
        <f t="shared" si="4"/>
        <v>1.7176199999999999</v>
      </c>
      <c r="T14" s="30">
        <f t="shared" si="4"/>
        <v>371.17399999999998</v>
      </c>
      <c r="U14" s="24">
        <f t="shared" si="4"/>
        <v>1.1827099999999999</v>
      </c>
      <c r="V14" s="22">
        <f>((O14*(Q14)^2)/S11)*T14</f>
        <v>1.1944152546977582</v>
      </c>
    </row>
    <row r="15" spans="1:22">
      <c r="B15" s="2">
        <v>386.30500000000001</v>
      </c>
      <c r="C15" s="1">
        <v>85.381100000000004</v>
      </c>
      <c r="D15" s="2"/>
      <c r="E15" s="1"/>
      <c r="F15" s="2">
        <v>385.488</v>
      </c>
      <c r="G15" s="1">
        <v>-200.291</v>
      </c>
      <c r="H15" s="2"/>
      <c r="I15" s="1"/>
      <c r="J15" s="2">
        <v>385.54500000000002</v>
      </c>
      <c r="K15" s="1">
        <v>1.1688400000000001</v>
      </c>
      <c r="N15" s="30">
        <f t="shared" si="0"/>
        <v>386.30500000000001</v>
      </c>
      <c r="O15" s="21">
        <f t="shared" si="1"/>
        <v>85381.1</v>
      </c>
      <c r="P15" s="30">
        <f t="shared" si="2"/>
        <v>385.488</v>
      </c>
      <c r="Q15" s="17">
        <f t="shared" si="3"/>
        <v>-2.0029099999999998E-4</v>
      </c>
      <c r="R15" s="30"/>
      <c r="S15" s="24"/>
      <c r="T15" s="30">
        <f t="shared" si="4"/>
        <v>385.54500000000002</v>
      </c>
      <c r="U15" s="24">
        <f t="shared" si="4"/>
        <v>1.1688400000000001</v>
      </c>
    </row>
    <row r="16" spans="1:22">
      <c r="B16" s="2">
        <v>400.41500000000002</v>
      </c>
      <c r="C16" s="1">
        <v>81.038700000000006</v>
      </c>
      <c r="D16" s="2"/>
      <c r="E16" s="1"/>
      <c r="F16" s="2">
        <v>399.85599999999999</v>
      </c>
      <c r="G16" s="1">
        <v>-201.16300000000001</v>
      </c>
      <c r="H16" s="2"/>
      <c r="I16" s="1"/>
      <c r="J16" s="2">
        <v>399.51</v>
      </c>
      <c r="K16" s="1">
        <v>1.14331</v>
      </c>
      <c r="N16" s="30">
        <f t="shared" si="0"/>
        <v>400.41500000000002</v>
      </c>
      <c r="O16" s="21">
        <f t="shared" si="1"/>
        <v>81038.700000000012</v>
      </c>
      <c r="P16" s="30">
        <f t="shared" si="2"/>
        <v>399.85599999999999</v>
      </c>
      <c r="Q16" s="17">
        <f t="shared" si="3"/>
        <v>-2.01163E-4</v>
      </c>
      <c r="R16" s="30"/>
      <c r="S16" s="24"/>
      <c r="T16" s="30">
        <f t="shared" si="4"/>
        <v>399.51</v>
      </c>
      <c r="U16" s="24">
        <f t="shared" si="4"/>
        <v>1.14331</v>
      </c>
    </row>
    <row r="17" spans="2:22">
      <c r="B17" s="2">
        <v>415.238</v>
      </c>
      <c r="C17" s="1">
        <v>78.540599999999998</v>
      </c>
      <c r="D17" s="2"/>
      <c r="E17" s="1"/>
      <c r="F17" s="2">
        <v>415.661</v>
      </c>
      <c r="G17" s="1">
        <v>-201.16300000000001</v>
      </c>
      <c r="H17" s="2"/>
      <c r="I17" s="1"/>
      <c r="J17" s="2">
        <v>414.3</v>
      </c>
      <c r="K17" s="1">
        <v>1.10378</v>
      </c>
      <c r="N17" s="30">
        <f t="shared" si="0"/>
        <v>415.238</v>
      </c>
      <c r="O17" s="21">
        <f t="shared" si="1"/>
        <v>78540.599999999991</v>
      </c>
      <c r="P17" s="30">
        <f t="shared" si="2"/>
        <v>415.661</v>
      </c>
      <c r="Q17" s="17">
        <f t="shared" si="3"/>
        <v>-2.01163E-4</v>
      </c>
      <c r="R17" s="30"/>
      <c r="S17" s="24"/>
      <c r="T17" s="30">
        <f t="shared" si="4"/>
        <v>414.3</v>
      </c>
      <c r="U17" s="24">
        <f t="shared" si="4"/>
        <v>1.10378</v>
      </c>
    </row>
    <row r="18" spans="2:22">
      <c r="B18" s="2">
        <v>429.35</v>
      </c>
      <c r="C18" s="1">
        <v>74.813599999999994</v>
      </c>
      <c r="D18" s="2"/>
      <c r="E18" s="1"/>
      <c r="F18" s="2">
        <v>429.31</v>
      </c>
      <c r="G18" s="1">
        <v>-201.16300000000001</v>
      </c>
      <c r="H18" s="2"/>
      <c r="I18" s="1"/>
      <c r="J18" s="2">
        <v>429.09100000000001</v>
      </c>
      <c r="K18" s="1">
        <v>1.05958</v>
      </c>
      <c r="N18" s="30">
        <f t="shared" si="0"/>
        <v>429.35</v>
      </c>
      <c r="O18" s="21">
        <f t="shared" si="1"/>
        <v>74813.599999999991</v>
      </c>
      <c r="P18" s="30">
        <f t="shared" si="2"/>
        <v>429.31</v>
      </c>
      <c r="Q18" s="17">
        <f t="shared" si="3"/>
        <v>-2.01163E-4</v>
      </c>
      <c r="R18" s="30"/>
      <c r="S18" s="24"/>
      <c r="T18" s="30">
        <f t="shared" si="4"/>
        <v>429.09100000000001</v>
      </c>
      <c r="U18" s="24">
        <f t="shared" si="4"/>
        <v>1.05958</v>
      </c>
      <c r="V18" s="22">
        <f>((O18*(Q18)^2)/S12)*T18</f>
        <v>1.0603371842685225</v>
      </c>
    </row>
    <row r="19" spans="2:22">
      <c r="B19" s="2">
        <v>444.17200000000003</v>
      </c>
      <c r="C19" s="1">
        <v>72.3155</v>
      </c>
      <c r="D19" s="2"/>
      <c r="E19" s="1"/>
      <c r="F19" s="2">
        <v>444.39699999999999</v>
      </c>
      <c r="G19" s="1">
        <v>-200.291</v>
      </c>
      <c r="H19" s="2"/>
      <c r="I19" s="1"/>
      <c r="J19" s="2">
        <v>443.47500000000002</v>
      </c>
      <c r="K19" s="1">
        <v>1.0037199999999999</v>
      </c>
      <c r="N19" s="30">
        <f t="shared" si="0"/>
        <v>444.17200000000003</v>
      </c>
      <c r="O19" s="21">
        <f t="shared" si="1"/>
        <v>72315.5</v>
      </c>
      <c r="P19" s="30">
        <f t="shared" si="2"/>
        <v>444.39699999999999</v>
      </c>
      <c r="Q19" s="17">
        <f t="shared" si="3"/>
        <v>-2.0029099999999998E-4</v>
      </c>
      <c r="R19" s="30"/>
      <c r="S19" s="24"/>
      <c r="T19" s="30">
        <f t="shared" si="4"/>
        <v>443.47500000000002</v>
      </c>
      <c r="U19" s="24">
        <f t="shared" si="4"/>
        <v>1.0037199999999999</v>
      </c>
    </row>
    <row r="20" spans="2:22">
      <c r="B20" s="2">
        <v>458.291</v>
      </c>
      <c r="C20" s="1">
        <v>70.434600000000003</v>
      </c>
      <c r="D20" s="2"/>
      <c r="E20" s="1"/>
      <c r="F20" s="2">
        <v>459.483</v>
      </c>
      <c r="G20" s="1">
        <v>-198.11</v>
      </c>
      <c r="H20" s="2"/>
      <c r="I20" s="1"/>
      <c r="J20" s="2">
        <v>457.85899999999998</v>
      </c>
      <c r="K20" s="1">
        <v>0.94785299999999995</v>
      </c>
      <c r="N20" s="30">
        <f t="shared" si="0"/>
        <v>458.291</v>
      </c>
      <c r="O20" s="21">
        <f t="shared" si="1"/>
        <v>70434.600000000006</v>
      </c>
      <c r="P20" s="30">
        <f t="shared" si="2"/>
        <v>459.483</v>
      </c>
      <c r="Q20" s="17">
        <f t="shared" si="3"/>
        <v>-1.9811000000000001E-4</v>
      </c>
      <c r="R20" s="30"/>
      <c r="S20" s="24"/>
      <c r="T20" s="30">
        <f t="shared" si="4"/>
        <v>457.85899999999998</v>
      </c>
      <c r="U20" s="24">
        <f t="shared" si="4"/>
        <v>0.94785299999999995</v>
      </c>
    </row>
    <row r="21" spans="2:22">
      <c r="B21" s="2">
        <v>472.411</v>
      </c>
      <c r="C21" s="1">
        <v>69.1691</v>
      </c>
      <c r="D21" s="2"/>
      <c r="E21" s="1"/>
      <c r="F21" s="2">
        <v>473.13200000000001</v>
      </c>
      <c r="G21" s="1">
        <v>-195.05799999999999</v>
      </c>
      <c r="H21" s="2"/>
      <c r="I21" s="1"/>
      <c r="J21" s="2">
        <v>472.65499999999997</v>
      </c>
      <c r="K21" s="1">
        <v>0.887324</v>
      </c>
      <c r="N21" s="30">
        <f t="shared" si="0"/>
        <v>472.411</v>
      </c>
      <c r="O21" s="21">
        <f t="shared" si="1"/>
        <v>69169.100000000006</v>
      </c>
      <c r="P21" s="30">
        <f t="shared" si="2"/>
        <v>473.13200000000001</v>
      </c>
      <c r="Q21" s="17">
        <f t="shared" si="3"/>
        <v>-1.9505799999999999E-4</v>
      </c>
      <c r="R21" s="30"/>
      <c r="S21" s="24"/>
      <c r="T21" s="30">
        <f t="shared" si="4"/>
        <v>472.65499999999997</v>
      </c>
      <c r="U21" s="24">
        <f t="shared" si="4"/>
        <v>0.887324</v>
      </c>
      <c r="V21" s="22">
        <f>((O21*(Q21)^2)/S13)*T21</f>
        <v>0.88532231064240918</v>
      </c>
    </row>
    <row r="22" spans="2:22">
      <c r="B22" s="2">
        <v>487.94099999999997</v>
      </c>
      <c r="C22" s="1">
        <v>67.284700000000001</v>
      </c>
      <c r="D22" s="2"/>
      <c r="E22" s="1"/>
      <c r="F22" s="2">
        <v>487.5</v>
      </c>
      <c r="G22" s="1">
        <v>-191.57</v>
      </c>
      <c r="H22" s="2"/>
      <c r="I22" s="1"/>
      <c r="J22" s="2">
        <v>487.452</v>
      </c>
      <c r="K22" s="1">
        <v>0.81979599999999997</v>
      </c>
      <c r="N22" s="30">
        <f t="shared" si="0"/>
        <v>487.94099999999997</v>
      </c>
      <c r="O22" s="21">
        <f t="shared" si="1"/>
        <v>67284.7</v>
      </c>
      <c r="P22" s="30">
        <f t="shared" si="2"/>
        <v>487.5</v>
      </c>
      <c r="Q22" s="17">
        <f t="shared" si="3"/>
        <v>-1.9156999999999998E-4</v>
      </c>
      <c r="R22" s="30"/>
      <c r="S22" s="24"/>
      <c r="T22" s="30">
        <f t="shared" si="4"/>
        <v>487.452</v>
      </c>
      <c r="U22" s="24">
        <f t="shared" si="4"/>
        <v>0.81979599999999997</v>
      </c>
    </row>
    <row r="23" spans="2:22">
      <c r="B23" s="2">
        <v>500.65300000000002</v>
      </c>
      <c r="C23" s="1">
        <v>67.253399999999999</v>
      </c>
      <c r="D23" s="2"/>
      <c r="E23" s="1"/>
      <c r="F23" s="2">
        <v>502.58600000000001</v>
      </c>
      <c r="G23" s="1">
        <v>-186.773</v>
      </c>
      <c r="H23" s="2"/>
      <c r="I23" s="1"/>
      <c r="J23" s="2">
        <v>501.83800000000002</v>
      </c>
      <c r="K23" s="1">
        <v>0.75926300000000002</v>
      </c>
      <c r="N23" s="30">
        <f t="shared" si="0"/>
        <v>500.65300000000002</v>
      </c>
      <c r="O23" s="21">
        <f t="shared" si="1"/>
        <v>67253.399999999994</v>
      </c>
      <c r="P23" s="30">
        <f t="shared" si="2"/>
        <v>502.58600000000001</v>
      </c>
      <c r="Q23" s="17">
        <f t="shared" si="3"/>
        <v>-1.86773E-4</v>
      </c>
      <c r="R23" s="30"/>
      <c r="S23" s="24"/>
      <c r="T23" s="30">
        <f t="shared" si="4"/>
        <v>501.83800000000002</v>
      </c>
      <c r="U23" s="24">
        <f t="shared" si="4"/>
        <v>0.75926300000000002</v>
      </c>
    </row>
    <row r="24" spans="2:22">
      <c r="B24" s="2">
        <v>515.48400000000004</v>
      </c>
      <c r="C24" s="1">
        <v>67.216899999999995</v>
      </c>
      <c r="D24" s="2"/>
      <c r="E24" s="1"/>
      <c r="F24" s="2">
        <v>516.23599999999999</v>
      </c>
      <c r="G24" s="1">
        <v>-181.977</v>
      </c>
      <c r="H24" s="2"/>
      <c r="I24" s="1"/>
      <c r="J24" s="2">
        <v>516.22299999999996</v>
      </c>
      <c r="K24" s="1">
        <v>0.69873099999999999</v>
      </c>
      <c r="N24" s="30">
        <f t="shared" si="0"/>
        <v>515.48400000000004</v>
      </c>
      <c r="O24" s="21">
        <f t="shared" si="1"/>
        <v>67216.899999999994</v>
      </c>
      <c r="P24" s="30">
        <f t="shared" si="2"/>
        <v>516.23599999999999</v>
      </c>
      <c r="Q24" s="17">
        <f t="shared" si="3"/>
        <v>-1.81977E-4</v>
      </c>
      <c r="R24" s="30"/>
      <c r="S24" s="24"/>
      <c r="T24" s="30">
        <f t="shared" si="4"/>
        <v>516.22299999999996</v>
      </c>
      <c r="U24" s="24">
        <f t="shared" si="4"/>
        <v>0.69873099999999999</v>
      </c>
    </row>
    <row r="25" spans="2:22">
      <c r="B25" s="56">
        <v>530.31200000000001</v>
      </c>
      <c r="C25" s="56">
        <v>66.564999999999998</v>
      </c>
      <c r="D25" s="2"/>
      <c r="E25" s="1"/>
      <c r="F25" s="56">
        <v>532.04</v>
      </c>
      <c r="G25" s="56">
        <v>-175.43600000000001</v>
      </c>
      <c r="H25" s="2"/>
      <c r="I25" s="1"/>
      <c r="J25" s="56">
        <v>531.01800000000003</v>
      </c>
      <c r="K25" s="56">
        <v>0.64286900000000002</v>
      </c>
      <c r="N25" s="30">
        <f t="shared" si="0"/>
        <v>530.31200000000001</v>
      </c>
      <c r="O25" s="21">
        <f t="shared" si="1"/>
        <v>66565</v>
      </c>
      <c r="P25" s="30">
        <f t="shared" si="2"/>
        <v>532.04</v>
      </c>
      <c r="Q25" s="17">
        <f t="shared" si="3"/>
        <v>-1.7543600000000001E-4</v>
      </c>
      <c r="R25" s="30"/>
      <c r="S25" s="24"/>
      <c r="T25" s="30">
        <f t="shared" si="4"/>
        <v>531.01800000000003</v>
      </c>
      <c r="U25" s="24">
        <f t="shared" si="4"/>
        <v>0.64286900000000002</v>
      </c>
      <c r="V25" s="22">
        <f>((O25*(Q25)^2)/S14)*T25</f>
        <v>0.63338171855522563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V13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5">
        <v>310.07</v>
      </c>
      <c r="C9" s="55">
        <v>522.029</v>
      </c>
      <c r="D9" s="3"/>
      <c r="E9" s="4"/>
      <c r="F9" s="55">
        <v>308.87299999999999</v>
      </c>
      <c r="G9" s="55">
        <v>247.81800000000001</v>
      </c>
      <c r="H9" s="55">
        <v>309.03199999999998</v>
      </c>
      <c r="I9" s="55">
        <v>0.68517399999999995</v>
      </c>
      <c r="J9" s="55">
        <v>309.36599999999999</v>
      </c>
      <c r="K9" s="55">
        <v>1.4665299999999999</v>
      </c>
      <c r="N9" s="30">
        <f>B9</f>
        <v>310.07</v>
      </c>
      <c r="O9" s="21">
        <f>C9*100</f>
        <v>52202.9</v>
      </c>
      <c r="P9" s="30">
        <f>F9</f>
        <v>308.87299999999999</v>
      </c>
      <c r="Q9" s="17">
        <f>G9*0.000001</f>
        <v>2.4781800000000002E-4</v>
      </c>
      <c r="R9" s="30">
        <f>H9</f>
        <v>309.03199999999998</v>
      </c>
      <c r="S9" s="24">
        <f>I9</f>
        <v>0.68517399999999995</v>
      </c>
      <c r="T9" s="30">
        <f>J9</f>
        <v>309.36599999999999</v>
      </c>
      <c r="U9" s="24">
        <f>K9</f>
        <v>1.4665299999999999</v>
      </c>
      <c r="V9" s="22">
        <f>((O9*(Q9)^2)/S9)*T9</f>
        <v>1.4475448636737982</v>
      </c>
    </row>
    <row r="10" spans="1:22">
      <c r="B10" s="3">
        <v>323.68599999999998</v>
      </c>
      <c r="C10" s="4">
        <v>487.17099999999999</v>
      </c>
      <c r="D10" s="3"/>
      <c r="E10" s="4"/>
      <c r="F10" s="3">
        <v>323.66199999999998</v>
      </c>
      <c r="G10" s="4">
        <v>250.08600000000001</v>
      </c>
      <c r="H10" s="3">
        <v>323.48399999999998</v>
      </c>
      <c r="I10" s="4">
        <v>0.673817</v>
      </c>
      <c r="J10" s="3">
        <v>322.67599999999999</v>
      </c>
      <c r="K10" s="4">
        <v>1.4702500000000001</v>
      </c>
      <c r="N10" s="30">
        <f t="shared" ref="N10:N13" si="0">B10</f>
        <v>323.68599999999998</v>
      </c>
      <c r="O10" s="21">
        <f t="shared" ref="O10:O13" si="1">C10*100</f>
        <v>48717.1</v>
      </c>
      <c r="P10" s="30">
        <f t="shared" ref="P10:P13" si="2">F10</f>
        <v>323.66199999999998</v>
      </c>
      <c r="Q10" s="17">
        <f t="shared" ref="Q10:Q13" si="3">G10*0.000001</f>
        <v>2.50086E-4</v>
      </c>
      <c r="R10" s="30">
        <f t="shared" ref="R10:U13" si="4">H10</f>
        <v>323.48399999999998</v>
      </c>
      <c r="S10" s="24">
        <f t="shared" si="4"/>
        <v>0.673817</v>
      </c>
      <c r="T10" s="30">
        <f t="shared" si="4"/>
        <v>322.67599999999999</v>
      </c>
      <c r="U10" s="24">
        <f t="shared" si="4"/>
        <v>1.4702500000000001</v>
      </c>
      <c r="V10" s="22">
        <f t="shared" ref="V10:V13" si="5">((O10*(Q10)^2)/S10)*T10</f>
        <v>1.4590994354760889</v>
      </c>
    </row>
    <row r="11" spans="1:22">
      <c r="B11" s="2">
        <v>363.58600000000001</v>
      </c>
      <c r="C11" s="1">
        <v>404.83</v>
      </c>
      <c r="D11" s="2"/>
      <c r="E11" s="1"/>
      <c r="F11" s="2">
        <v>362.60599999999999</v>
      </c>
      <c r="G11" s="1">
        <v>251.976</v>
      </c>
      <c r="H11" s="2">
        <v>363.226</v>
      </c>
      <c r="I11" s="1">
        <v>0.666246</v>
      </c>
      <c r="J11" s="2">
        <v>362.60599999999999</v>
      </c>
      <c r="K11" s="1">
        <v>1.4070199999999999</v>
      </c>
      <c r="N11" s="30">
        <f t="shared" si="0"/>
        <v>363.58600000000001</v>
      </c>
      <c r="O11" s="21">
        <f t="shared" si="1"/>
        <v>40483</v>
      </c>
      <c r="P11" s="30">
        <f t="shared" si="2"/>
        <v>362.60599999999999</v>
      </c>
      <c r="Q11" s="17">
        <f t="shared" si="3"/>
        <v>2.51976E-4</v>
      </c>
      <c r="R11" s="30">
        <f t="shared" si="4"/>
        <v>363.226</v>
      </c>
      <c r="S11" s="24">
        <f t="shared" si="4"/>
        <v>0.666246</v>
      </c>
      <c r="T11" s="30">
        <f t="shared" si="4"/>
        <v>362.60599999999999</v>
      </c>
      <c r="U11" s="24">
        <f t="shared" si="4"/>
        <v>1.4070199999999999</v>
      </c>
      <c r="V11" s="22">
        <f t="shared" si="5"/>
        <v>1.398915282836044</v>
      </c>
    </row>
    <row r="12" spans="1:22">
      <c r="B12" s="2">
        <v>403.517</v>
      </c>
      <c r="C12" s="1">
        <v>348.87700000000001</v>
      </c>
      <c r="D12" s="2"/>
      <c r="E12" s="1"/>
      <c r="F12" s="2">
        <v>403.52100000000002</v>
      </c>
      <c r="G12" s="1">
        <v>238.935</v>
      </c>
      <c r="H12" s="2">
        <v>402.96800000000002</v>
      </c>
      <c r="I12" s="1">
        <v>0.71167199999999997</v>
      </c>
      <c r="J12" s="2">
        <v>403.02800000000002</v>
      </c>
      <c r="K12" s="1">
        <v>1.1281000000000001</v>
      </c>
      <c r="N12" s="30">
        <f t="shared" si="0"/>
        <v>403.517</v>
      </c>
      <c r="O12" s="21">
        <f t="shared" si="1"/>
        <v>34887.700000000004</v>
      </c>
      <c r="P12" s="30">
        <f t="shared" si="2"/>
        <v>403.52100000000002</v>
      </c>
      <c r="Q12" s="17">
        <f t="shared" si="3"/>
        <v>2.3893499999999999E-4</v>
      </c>
      <c r="R12" s="30">
        <f t="shared" si="4"/>
        <v>402.96800000000002</v>
      </c>
      <c r="S12" s="24">
        <f t="shared" si="4"/>
        <v>0.71167199999999997</v>
      </c>
      <c r="T12" s="30">
        <f t="shared" si="4"/>
        <v>403.02800000000002</v>
      </c>
      <c r="U12" s="24">
        <f t="shared" si="4"/>
        <v>1.1281000000000001</v>
      </c>
      <c r="V12" s="22">
        <f t="shared" si="5"/>
        <v>1.1279431780670715</v>
      </c>
    </row>
    <row r="13" spans="1:22">
      <c r="B13" s="56">
        <v>443.49099999999999</v>
      </c>
      <c r="C13" s="56">
        <v>327.64699999999999</v>
      </c>
      <c r="D13" s="2"/>
      <c r="E13" s="1"/>
      <c r="F13" s="56">
        <v>442.95800000000003</v>
      </c>
      <c r="G13" s="56">
        <v>212.285</v>
      </c>
      <c r="H13" s="56">
        <v>443.161</v>
      </c>
      <c r="I13" s="56">
        <v>0.78738200000000003</v>
      </c>
      <c r="J13" s="56">
        <v>443.45100000000002</v>
      </c>
      <c r="K13" s="56">
        <v>0.82686000000000004</v>
      </c>
      <c r="N13" s="30">
        <f t="shared" si="0"/>
        <v>443.49099999999999</v>
      </c>
      <c r="O13" s="21">
        <f t="shared" si="1"/>
        <v>32764.7</v>
      </c>
      <c r="P13" s="30">
        <f t="shared" si="2"/>
        <v>442.95800000000003</v>
      </c>
      <c r="Q13" s="17">
        <f t="shared" si="3"/>
        <v>2.1228499999999999E-4</v>
      </c>
      <c r="R13" s="30">
        <f t="shared" si="4"/>
        <v>443.161</v>
      </c>
      <c r="S13" s="24">
        <f t="shared" si="4"/>
        <v>0.78738200000000003</v>
      </c>
      <c r="T13" s="30">
        <f t="shared" si="4"/>
        <v>443.45100000000002</v>
      </c>
      <c r="U13" s="24">
        <f t="shared" si="4"/>
        <v>0.82686000000000004</v>
      </c>
      <c r="V13" s="22">
        <f t="shared" si="5"/>
        <v>0.83158178565899055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W27"/>
  <sheetViews>
    <sheetView zoomScale="85" zoomScaleNormal="85" workbookViewId="0">
      <selection activeCell="N7" sqref="N7:AA28"/>
    </sheetView>
  </sheetViews>
  <sheetFormatPr defaultRowHeight="16.899999999999999"/>
  <cols>
    <col min="5" max="5" width="13.0625" bestFit="1" customWidth="1"/>
    <col min="7" max="7" width="10.5" bestFit="1" customWidth="1"/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</cols>
  <sheetData>
    <row r="1" spans="1:23">
      <c r="A1" s="13"/>
      <c r="M1" s="13"/>
    </row>
    <row r="2" spans="1:23">
      <c r="A2" s="13"/>
      <c r="M2" s="13"/>
    </row>
    <row r="3" spans="1:23">
      <c r="A3" s="13"/>
      <c r="M3" s="13"/>
    </row>
    <row r="4" spans="1:23">
      <c r="A4" s="13"/>
      <c r="M4" s="13"/>
    </row>
    <row r="5" spans="1:23">
      <c r="A5" s="13"/>
      <c r="B5" t="s">
        <v>15</v>
      </c>
      <c r="M5" s="13"/>
      <c r="N5" s="84" t="s">
        <v>19</v>
      </c>
      <c r="O5" s="46"/>
    </row>
    <row r="6" spans="1:23" ht="17.25" thickBot="1">
      <c r="A6" s="13"/>
      <c r="M6" s="13"/>
    </row>
    <row r="7" spans="1:23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34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3" ht="17.25" thickBot="1">
      <c r="B8" s="9" t="s">
        <v>4</v>
      </c>
      <c r="C8" s="10" t="s">
        <v>49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39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3">
      <c r="B9" s="57">
        <v>300</v>
      </c>
      <c r="C9" s="57">
        <v>58.873800000000003</v>
      </c>
      <c r="D9" s="3"/>
      <c r="E9" s="4"/>
      <c r="F9" s="57">
        <v>300</v>
      </c>
      <c r="G9" s="73">
        <v>93.451800000000006</v>
      </c>
      <c r="H9" s="57">
        <v>300</v>
      </c>
      <c r="I9" s="73">
        <v>8.3327899999999993</v>
      </c>
      <c r="J9" s="57">
        <v>300</v>
      </c>
      <c r="K9" s="57">
        <v>0.19264200000000001</v>
      </c>
      <c r="N9" s="30">
        <f>B9</f>
        <v>300</v>
      </c>
      <c r="O9" s="21">
        <f>C9*10000</f>
        <v>588738</v>
      </c>
      <c r="P9" s="30">
        <f>F9</f>
        <v>300</v>
      </c>
      <c r="Q9" s="17">
        <f>((G9)*0.000001)</f>
        <v>9.3451799999999999E-5</v>
      </c>
      <c r="R9" s="30">
        <f>H9</f>
        <v>300</v>
      </c>
      <c r="S9" s="24">
        <f>I9</f>
        <v>8.3327899999999993</v>
      </c>
      <c r="T9" s="30">
        <f>J9</f>
        <v>300</v>
      </c>
      <c r="U9" s="24">
        <f>K9</f>
        <v>0.19264200000000001</v>
      </c>
      <c r="V9">
        <f t="shared" ref="V9:V26" si="0">Q9^2*O9/S9*N9</f>
        <v>0.18510929534491347</v>
      </c>
      <c r="W9" s="53">
        <f>V9/K9-1</f>
        <v>-3.9102089134698259E-2</v>
      </c>
    </row>
    <row r="10" spans="1:23">
      <c r="B10" s="55">
        <f>B9+50</f>
        <v>350</v>
      </c>
      <c r="C10" s="4">
        <v>50.585599999999999</v>
      </c>
      <c r="D10" s="3"/>
      <c r="E10" s="4"/>
      <c r="F10" s="55">
        <f>F9+50</f>
        <v>350</v>
      </c>
      <c r="G10" s="4">
        <v>104.928</v>
      </c>
      <c r="H10" s="55">
        <f>H9+50</f>
        <v>350</v>
      </c>
      <c r="I10" s="4">
        <v>7.6280599999999996</v>
      </c>
      <c r="J10" s="55">
        <f>J9+50</f>
        <v>350</v>
      </c>
      <c r="K10" s="4">
        <v>0.26060800000000001</v>
      </c>
      <c r="N10" s="30">
        <f t="shared" ref="N10:N27" si="1">B10</f>
        <v>350</v>
      </c>
      <c r="O10" s="21">
        <f t="shared" ref="O10:O27" si="2">C10*10000</f>
        <v>505856</v>
      </c>
      <c r="P10" s="30">
        <f t="shared" ref="P10:P27" si="3">F10</f>
        <v>350</v>
      </c>
      <c r="Q10" s="17">
        <f t="shared" ref="Q10:Q27" si="4">((G10)*0.000001)</f>
        <v>1.04928E-4</v>
      </c>
      <c r="R10" s="30">
        <f t="shared" ref="R10:U27" si="5">H10</f>
        <v>350</v>
      </c>
      <c r="S10" s="24">
        <f t="shared" si="5"/>
        <v>7.6280599999999996</v>
      </c>
      <c r="T10" s="30">
        <f t="shared" si="5"/>
        <v>350</v>
      </c>
      <c r="U10" s="24">
        <f t="shared" si="5"/>
        <v>0.26060800000000001</v>
      </c>
      <c r="V10">
        <f t="shared" si="0"/>
        <v>0.25554279435048055</v>
      </c>
      <c r="W10" s="53">
        <f t="shared" ref="W10:W27" si="6">V10/K10-1</f>
        <v>-1.9436109595712514E-2</v>
      </c>
    </row>
    <row r="11" spans="1:23">
      <c r="B11" s="55">
        <f t="shared" ref="B11:B27" si="7">B10+50</f>
        <v>400</v>
      </c>
      <c r="C11" s="1">
        <v>43.304000000000002</v>
      </c>
      <c r="D11" s="2"/>
      <c r="E11" s="4"/>
      <c r="F11" s="55">
        <f t="shared" ref="F11:F27" si="8">F10+50</f>
        <v>400</v>
      </c>
      <c r="G11" s="1">
        <v>116.008</v>
      </c>
      <c r="H11" s="55">
        <f t="shared" ref="H11:H27" si="9">H10+50</f>
        <v>400</v>
      </c>
      <c r="I11" s="1">
        <v>7.0799300000000001</v>
      </c>
      <c r="J11" s="55">
        <f t="shared" ref="J11:J27" si="10">J10+50</f>
        <v>400</v>
      </c>
      <c r="K11" s="1">
        <v>0.33671099999999998</v>
      </c>
      <c r="N11" s="30">
        <f t="shared" si="1"/>
        <v>400</v>
      </c>
      <c r="O11" s="21">
        <f t="shared" si="2"/>
        <v>433040</v>
      </c>
      <c r="P11" s="30">
        <f t="shared" si="3"/>
        <v>400</v>
      </c>
      <c r="Q11" s="17">
        <f t="shared" si="4"/>
        <v>1.1600799999999999E-4</v>
      </c>
      <c r="R11" s="30">
        <f t="shared" si="5"/>
        <v>400</v>
      </c>
      <c r="S11" s="24">
        <f t="shared" si="5"/>
        <v>7.0799300000000001</v>
      </c>
      <c r="T11" s="30">
        <f t="shared" si="5"/>
        <v>400</v>
      </c>
      <c r="U11" s="24">
        <f t="shared" si="5"/>
        <v>0.33671099999999998</v>
      </c>
      <c r="V11">
        <f t="shared" si="0"/>
        <v>0.32925692711394372</v>
      </c>
      <c r="W11" s="53">
        <f t="shared" si="6"/>
        <v>-2.2137895364440885E-2</v>
      </c>
    </row>
    <row r="12" spans="1:23">
      <c r="B12" s="55">
        <f t="shared" si="7"/>
        <v>450</v>
      </c>
      <c r="C12" s="1">
        <v>37.154499999999999</v>
      </c>
      <c r="D12" s="2"/>
      <c r="E12" s="4"/>
      <c r="F12" s="55">
        <f t="shared" si="8"/>
        <v>450</v>
      </c>
      <c r="G12" s="1">
        <v>126.694</v>
      </c>
      <c r="H12" s="55">
        <f t="shared" si="9"/>
        <v>450</v>
      </c>
      <c r="I12" s="1">
        <v>6.6101099999999997</v>
      </c>
      <c r="J12" s="55">
        <f t="shared" si="10"/>
        <v>450</v>
      </c>
      <c r="K12" s="1">
        <v>0.41822799999999999</v>
      </c>
      <c r="N12" s="30">
        <f t="shared" si="1"/>
        <v>450</v>
      </c>
      <c r="O12" s="21">
        <f t="shared" si="2"/>
        <v>371545</v>
      </c>
      <c r="P12" s="30">
        <f t="shared" si="3"/>
        <v>450</v>
      </c>
      <c r="Q12" s="17">
        <f t="shared" si="4"/>
        <v>1.26694E-4</v>
      </c>
      <c r="R12" s="30">
        <f t="shared" si="5"/>
        <v>450</v>
      </c>
      <c r="S12" s="24">
        <f t="shared" si="5"/>
        <v>6.6101099999999997</v>
      </c>
      <c r="T12" s="30">
        <f t="shared" si="5"/>
        <v>450</v>
      </c>
      <c r="U12" s="24">
        <f t="shared" si="5"/>
        <v>0.41822799999999999</v>
      </c>
      <c r="V12">
        <f t="shared" si="0"/>
        <v>0.40600122526454618</v>
      </c>
      <c r="W12" s="53">
        <f t="shared" si="6"/>
        <v>-2.9234711055820761E-2</v>
      </c>
    </row>
    <row r="13" spans="1:23">
      <c r="B13" s="55">
        <f t="shared" si="7"/>
        <v>500</v>
      </c>
      <c r="C13" s="1">
        <v>32.011200000000002</v>
      </c>
      <c r="D13" s="2"/>
      <c r="E13" s="4"/>
      <c r="F13" s="55">
        <f t="shared" si="8"/>
        <v>500</v>
      </c>
      <c r="G13" s="1">
        <v>136.98400000000001</v>
      </c>
      <c r="H13" s="55">
        <f t="shared" si="9"/>
        <v>500</v>
      </c>
      <c r="I13" s="1">
        <v>6.1924999999999999</v>
      </c>
      <c r="J13" s="55">
        <f t="shared" si="10"/>
        <v>500</v>
      </c>
      <c r="K13" s="1">
        <v>0.49704399999999999</v>
      </c>
      <c r="N13" s="30">
        <f t="shared" si="1"/>
        <v>500</v>
      </c>
      <c r="O13" s="21">
        <f t="shared" si="2"/>
        <v>320112</v>
      </c>
      <c r="P13" s="30">
        <f t="shared" si="3"/>
        <v>500</v>
      </c>
      <c r="Q13" s="17">
        <f t="shared" si="4"/>
        <v>1.3698400000000002E-4</v>
      </c>
      <c r="R13" s="30">
        <f t="shared" si="5"/>
        <v>500</v>
      </c>
      <c r="S13" s="24">
        <f t="shared" si="5"/>
        <v>6.1924999999999999</v>
      </c>
      <c r="T13" s="30">
        <f t="shared" si="5"/>
        <v>500</v>
      </c>
      <c r="U13" s="24">
        <f t="shared" si="5"/>
        <v>0.49704399999999999</v>
      </c>
      <c r="V13">
        <f t="shared" si="0"/>
        <v>0.48500434710865353</v>
      </c>
      <c r="W13" s="53">
        <f t="shared" si="6"/>
        <v>-2.4222509257422753E-2</v>
      </c>
    </row>
    <row r="14" spans="1:23">
      <c r="B14" s="55">
        <f t="shared" si="7"/>
        <v>550</v>
      </c>
      <c r="C14" s="1">
        <v>28</v>
      </c>
      <c r="D14" s="2"/>
      <c r="E14" s="4"/>
      <c r="F14" s="55">
        <f t="shared" si="8"/>
        <v>550</v>
      </c>
      <c r="G14" s="1">
        <v>148.06399999999999</v>
      </c>
      <c r="H14" s="55">
        <f t="shared" si="9"/>
        <v>550</v>
      </c>
      <c r="I14" s="1">
        <v>5.9314799999999996</v>
      </c>
      <c r="J14" s="55">
        <f t="shared" si="10"/>
        <v>550</v>
      </c>
      <c r="K14" s="1">
        <v>0.58941500000000002</v>
      </c>
      <c r="N14" s="30">
        <f t="shared" si="1"/>
        <v>550</v>
      </c>
      <c r="O14" s="21">
        <f t="shared" si="2"/>
        <v>280000</v>
      </c>
      <c r="P14" s="30">
        <f t="shared" si="3"/>
        <v>550</v>
      </c>
      <c r="Q14" s="17">
        <f t="shared" si="4"/>
        <v>1.48064E-4</v>
      </c>
      <c r="R14" s="30">
        <f t="shared" si="5"/>
        <v>550</v>
      </c>
      <c r="S14" s="24">
        <f t="shared" si="5"/>
        <v>5.9314799999999996</v>
      </c>
      <c r="T14" s="30">
        <f t="shared" si="5"/>
        <v>550</v>
      </c>
      <c r="U14" s="24">
        <f t="shared" si="5"/>
        <v>0.58941500000000002</v>
      </c>
      <c r="V14">
        <f t="shared" si="0"/>
        <v>0.56918914112228314</v>
      </c>
      <c r="W14" s="53">
        <f t="shared" si="6"/>
        <v>-3.4315141076689426E-2</v>
      </c>
    </row>
    <row r="15" spans="1:23">
      <c r="B15" s="55">
        <f t="shared" si="7"/>
        <v>600</v>
      </c>
      <c r="C15" s="1">
        <v>24.3659</v>
      </c>
      <c r="D15" s="2"/>
      <c r="E15" s="4"/>
      <c r="F15" s="55">
        <f t="shared" si="8"/>
        <v>600</v>
      </c>
      <c r="G15" s="1">
        <v>159.14500000000001</v>
      </c>
      <c r="H15" s="55">
        <f t="shared" si="9"/>
        <v>600</v>
      </c>
      <c r="I15" s="1">
        <v>5.6182699999999999</v>
      </c>
      <c r="J15" s="55">
        <f t="shared" si="10"/>
        <v>600</v>
      </c>
      <c r="K15" s="1">
        <v>0.67365600000000003</v>
      </c>
      <c r="N15" s="30">
        <f t="shared" si="1"/>
        <v>600</v>
      </c>
      <c r="O15" s="21">
        <f t="shared" si="2"/>
        <v>243659</v>
      </c>
      <c r="P15" s="30">
        <f t="shared" si="3"/>
        <v>600</v>
      </c>
      <c r="Q15" s="17">
        <f t="shared" si="4"/>
        <v>1.59145E-4</v>
      </c>
      <c r="R15" s="30">
        <f t="shared" si="5"/>
        <v>600</v>
      </c>
      <c r="S15" s="24">
        <f t="shared" si="5"/>
        <v>5.6182699999999999</v>
      </c>
      <c r="T15" s="30">
        <f t="shared" si="5"/>
        <v>600</v>
      </c>
      <c r="U15" s="24">
        <f t="shared" si="5"/>
        <v>0.67365600000000003</v>
      </c>
      <c r="V15">
        <f t="shared" si="0"/>
        <v>0.65904807904431173</v>
      </c>
      <c r="W15" s="53">
        <f t="shared" si="6"/>
        <v>-2.1684540708742039E-2</v>
      </c>
    </row>
    <row r="16" spans="1:23">
      <c r="B16" s="55">
        <f t="shared" si="7"/>
        <v>650</v>
      </c>
      <c r="C16" s="1">
        <v>21.361000000000001</v>
      </c>
      <c r="D16" s="2"/>
      <c r="E16" s="4"/>
      <c r="F16" s="55">
        <f t="shared" si="8"/>
        <v>650</v>
      </c>
      <c r="G16" s="1">
        <v>169.43600000000001</v>
      </c>
      <c r="H16" s="55">
        <f t="shared" si="9"/>
        <v>650</v>
      </c>
      <c r="I16" s="1">
        <v>5.4094600000000002</v>
      </c>
      <c r="J16" s="55">
        <f t="shared" si="10"/>
        <v>650</v>
      </c>
      <c r="K16" s="1">
        <v>0.75789300000000004</v>
      </c>
      <c r="N16" s="30">
        <f t="shared" si="1"/>
        <v>650</v>
      </c>
      <c r="O16" s="21">
        <f t="shared" si="2"/>
        <v>213610</v>
      </c>
      <c r="P16" s="30">
        <f t="shared" si="3"/>
        <v>650</v>
      </c>
      <c r="Q16" s="17">
        <f t="shared" si="4"/>
        <v>1.69436E-4</v>
      </c>
      <c r="R16" s="30">
        <f t="shared" si="5"/>
        <v>650</v>
      </c>
      <c r="S16" s="24">
        <f t="shared" si="5"/>
        <v>5.4094600000000002</v>
      </c>
      <c r="T16" s="30">
        <f t="shared" si="5"/>
        <v>650</v>
      </c>
      <c r="U16" s="24">
        <f t="shared" si="5"/>
        <v>0.75789300000000004</v>
      </c>
      <c r="V16">
        <f t="shared" si="0"/>
        <v>0.73687259202882793</v>
      </c>
      <c r="W16" s="53">
        <f t="shared" si="6"/>
        <v>-2.7735324077636458E-2</v>
      </c>
    </row>
    <row r="17" spans="2:23">
      <c r="B17" s="55">
        <f t="shared" si="7"/>
        <v>700</v>
      </c>
      <c r="C17" s="1">
        <v>19.236699999999999</v>
      </c>
      <c r="D17" s="2"/>
      <c r="E17" s="4"/>
      <c r="F17" s="55">
        <f t="shared" si="8"/>
        <v>700</v>
      </c>
      <c r="G17" s="1">
        <v>179.33099999999999</v>
      </c>
      <c r="H17" s="55">
        <f t="shared" si="9"/>
        <v>700</v>
      </c>
      <c r="I17" s="1">
        <v>5.17455</v>
      </c>
      <c r="J17" s="55">
        <f t="shared" si="10"/>
        <v>700</v>
      </c>
      <c r="K17" s="1">
        <v>0.84484199999999998</v>
      </c>
      <c r="N17" s="30">
        <f t="shared" si="1"/>
        <v>700</v>
      </c>
      <c r="O17" s="21">
        <f t="shared" si="2"/>
        <v>192367</v>
      </c>
      <c r="P17" s="30">
        <f t="shared" si="3"/>
        <v>700</v>
      </c>
      <c r="Q17" s="17">
        <f t="shared" si="4"/>
        <v>1.7933099999999997E-4</v>
      </c>
      <c r="R17" s="30">
        <f t="shared" si="5"/>
        <v>700</v>
      </c>
      <c r="S17" s="24">
        <f t="shared" si="5"/>
        <v>5.17455</v>
      </c>
      <c r="T17" s="30">
        <f t="shared" si="5"/>
        <v>700</v>
      </c>
      <c r="U17" s="24">
        <f t="shared" si="5"/>
        <v>0.84484199999999998</v>
      </c>
      <c r="V17">
        <f t="shared" si="0"/>
        <v>0.83688689052783705</v>
      </c>
      <c r="W17" s="53">
        <f t="shared" si="6"/>
        <v>-9.4160913782256328E-3</v>
      </c>
    </row>
    <row r="18" spans="2:23">
      <c r="B18" s="55">
        <f t="shared" si="7"/>
        <v>750</v>
      </c>
      <c r="C18" s="1">
        <v>16.9862</v>
      </c>
      <c r="D18" s="2"/>
      <c r="E18" s="4"/>
      <c r="F18" s="55">
        <f t="shared" si="8"/>
        <v>750</v>
      </c>
      <c r="G18" s="1">
        <v>187.64699999999999</v>
      </c>
      <c r="H18" s="55">
        <f t="shared" si="9"/>
        <v>750</v>
      </c>
      <c r="I18" s="1">
        <v>4.9918399999999998</v>
      </c>
      <c r="J18" s="55">
        <f t="shared" si="10"/>
        <v>750</v>
      </c>
      <c r="K18" s="1">
        <v>0.91823299999999997</v>
      </c>
      <c r="N18" s="30">
        <f t="shared" si="1"/>
        <v>750</v>
      </c>
      <c r="O18" s="21">
        <f t="shared" si="2"/>
        <v>169862</v>
      </c>
      <c r="P18" s="30">
        <f t="shared" si="3"/>
        <v>750</v>
      </c>
      <c r="Q18" s="17">
        <f t="shared" si="4"/>
        <v>1.8764699999999999E-4</v>
      </c>
      <c r="R18" s="30">
        <f t="shared" si="5"/>
        <v>750</v>
      </c>
      <c r="S18" s="24">
        <f t="shared" si="5"/>
        <v>4.9918399999999998</v>
      </c>
      <c r="T18" s="30">
        <f t="shared" si="5"/>
        <v>750</v>
      </c>
      <c r="U18" s="24">
        <f t="shared" si="5"/>
        <v>0.91823299999999997</v>
      </c>
      <c r="V18">
        <f t="shared" si="0"/>
        <v>0.8986282990036677</v>
      </c>
      <c r="W18" s="53">
        <f t="shared" si="6"/>
        <v>-2.1350464420612503E-2</v>
      </c>
    </row>
    <row r="19" spans="2:23">
      <c r="B19" s="55">
        <f t="shared" si="7"/>
        <v>800</v>
      </c>
      <c r="C19" s="1">
        <v>15.4908</v>
      </c>
      <c r="D19" s="2"/>
      <c r="E19" s="4"/>
      <c r="F19" s="55">
        <f t="shared" si="8"/>
        <v>800</v>
      </c>
      <c r="G19" s="1">
        <v>195.173</v>
      </c>
      <c r="H19" s="55">
        <f t="shared" si="9"/>
        <v>800</v>
      </c>
      <c r="I19" s="1">
        <v>4.8613400000000002</v>
      </c>
      <c r="J19" s="55">
        <f t="shared" si="10"/>
        <v>800</v>
      </c>
      <c r="K19" s="1">
        <v>0.98890800000000001</v>
      </c>
      <c r="N19" s="30">
        <f t="shared" si="1"/>
        <v>800</v>
      </c>
      <c r="O19" s="21">
        <f t="shared" si="2"/>
        <v>154908</v>
      </c>
      <c r="P19" s="30">
        <f t="shared" si="3"/>
        <v>800</v>
      </c>
      <c r="Q19" s="17">
        <f t="shared" si="4"/>
        <v>1.9517299999999998E-4</v>
      </c>
      <c r="R19" s="30">
        <f t="shared" si="5"/>
        <v>800</v>
      </c>
      <c r="S19" s="24">
        <f t="shared" si="5"/>
        <v>4.8613400000000002</v>
      </c>
      <c r="T19" s="30">
        <f t="shared" si="5"/>
        <v>800</v>
      </c>
      <c r="U19" s="24">
        <f t="shared" si="5"/>
        <v>0.98890800000000001</v>
      </c>
      <c r="V19">
        <f t="shared" si="0"/>
        <v>0.97106278993060025</v>
      </c>
      <c r="W19" s="53">
        <f t="shared" si="6"/>
        <v>-1.8045369305738967E-2</v>
      </c>
    </row>
    <row r="20" spans="2:23">
      <c r="B20" s="55">
        <f t="shared" si="7"/>
        <v>850</v>
      </c>
      <c r="C20" s="1">
        <v>13.9954</v>
      </c>
      <c r="D20" s="2"/>
      <c r="E20" s="4"/>
      <c r="F20" s="55">
        <f t="shared" si="8"/>
        <v>850</v>
      </c>
      <c r="G20" s="1">
        <v>202.69900000000001</v>
      </c>
      <c r="H20" s="55">
        <f t="shared" si="9"/>
        <v>850</v>
      </c>
      <c r="I20" s="1">
        <v>4.7047299999999996</v>
      </c>
      <c r="J20" s="55">
        <f t="shared" si="10"/>
        <v>850</v>
      </c>
      <c r="K20" s="1">
        <v>1.06229</v>
      </c>
      <c r="N20" s="30">
        <f t="shared" si="1"/>
        <v>850</v>
      </c>
      <c r="O20" s="21">
        <f t="shared" si="2"/>
        <v>139954</v>
      </c>
      <c r="P20" s="30">
        <f t="shared" si="3"/>
        <v>850</v>
      </c>
      <c r="Q20" s="17">
        <f t="shared" si="4"/>
        <v>2.0269900000000001E-4</v>
      </c>
      <c r="R20" s="30">
        <f t="shared" si="5"/>
        <v>850</v>
      </c>
      <c r="S20" s="24">
        <f t="shared" si="5"/>
        <v>4.7047299999999996</v>
      </c>
      <c r="T20" s="30">
        <f t="shared" si="5"/>
        <v>850</v>
      </c>
      <c r="U20" s="24">
        <f t="shared" si="5"/>
        <v>1.06229</v>
      </c>
      <c r="V20">
        <f t="shared" si="0"/>
        <v>1.0388976137485257</v>
      </c>
      <c r="W20" s="53">
        <f t="shared" si="6"/>
        <v>-2.2020715860522233E-2</v>
      </c>
    </row>
    <row r="21" spans="2:23">
      <c r="B21" s="55">
        <f t="shared" si="7"/>
        <v>900</v>
      </c>
      <c r="C21" s="1">
        <v>12.751200000000001</v>
      </c>
      <c r="D21" s="2"/>
      <c r="E21" s="4"/>
      <c r="F21" s="55">
        <f t="shared" si="8"/>
        <v>900</v>
      </c>
      <c r="G21" s="1">
        <v>210.22499999999999</v>
      </c>
      <c r="H21" s="55">
        <f t="shared" si="9"/>
        <v>900</v>
      </c>
      <c r="I21" s="1">
        <v>4.6003299999999996</v>
      </c>
      <c r="J21" s="55">
        <f t="shared" si="10"/>
        <v>900</v>
      </c>
      <c r="K21" s="1">
        <v>1.12483</v>
      </c>
      <c r="N21" s="30">
        <f t="shared" si="1"/>
        <v>900</v>
      </c>
      <c r="O21" s="21">
        <f t="shared" si="2"/>
        <v>127512.00000000001</v>
      </c>
      <c r="P21" s="30">
        <f t="shared" si="3"/>
        <v>900</v>
      </c>
      <c r="Q21" s="17">
        <f t="shared" si="4"/>
        <v>2.1022499999999997E-4</v>
      </c>
      <c r="R21" s="30">
        <f t="shared" si="5"/>
        <v>900</v>
      </c>
      <c r="S21" s="24">
        <f t="shared" si="5"/>
        <v>4.6003299999999996</v>
      </c>
      <c r="T21" s="30">
        <f t="shared" si="5"/>
        <v>900</v>
      </c>
      <c r="U21" s="24">
        <f t="shared" si="5"/>
        <v>1.12483</v>
      </c>
      <c r="V21">
        <f t="shared" si="0"/>
        <v>1.1024865575655443</v>
      </c>
      <c r="W21" s="53">
        <f t="shared" si="6"/>
        <v>-1.986383936635383E-2</v>
      </c>
    </row>
    <row r="22" spans="2:23">
      <c r="B22" s="55">
        <f t="shared" si="7"/>
        <v>950</v>
      </c>
      <c r="C22" s="1">
        <v>11.7592</v>
      </c>
      <c r="D22" s="2"/>
      <c r="E22" s="4"/>
      <c r="F22" s="55">
        <f t="shared" si="8"/>
        <v>950</v>
      </c>
      <c r="G22" s="1">
        <v>216.96100000000001</v>
      </c>
      <c r="H22" s="55">
        <f t="shared" si="9"/>
        <v>950</v>
      </c>
      <c r="I22" s="1">
        <v>4.4698200000000003</v>
      </c>
      <c r="J22" s="55">
        <f t="shared" si="10"/>
        <v>950</v>
      </c>
      <c r="K22" s="1">
        <v>1.19279</v>
      </c>
      <c r="N22" s="30">
        <f t="shared" si="1"/>
        <v>950</v>
      </c>
      <c r="O22" s="21">
        <f t="shared" si="2"/>
        <v>117592</v>
      </c>
      <c r="P22" s="30">
        <f t="shared" si="3"/>
        <v>950</v>
      </c>
      <c r="Q22" s="17">
        <f t="shared" si="4"/>
        <v>2.16961E-4</v>
      </c>
      <c r="R22" s="30">
        <f t="shared" si="5"/>
        <v>950</v>
      </c>
      <c r="S22" s="24">
        <f t="shared" si="5"/>
        <v>4.4698200000000003</v>
      </c>
      <c r="T22" s="30">
        <f t="shared" si="5"/>
        <v>950</v>
      </c>
      <c r="U22" s="24">
        <f t="shared" si="5"/>
        <v>1.19279</v>
      </c>
      <c r="V22">
        <f t="shared" si="0"/>
        <v>1.1764533089547589</v>
      </c>
      <c r="W22" s="53">
        <f t="shared" si="6"/>
        <v>-1.3696200542627879E-2</v>
      </c>
    </row>
    <row r="23" spans="2:23">
      <c r="B23" s="55">
        <f t="shared" si="7"/>
        <v>1000</v>
      </c>
      <c r="C23" s="1">
        <v>10.8924</v>
      </c>
      <c r="D23" s="2"/>
      <c r="E23" s="4"/>
      <c r="F23" s="55">
        <f t="shared" si="8"/>
        <v>1000</v>
      </c>
      <c r="G23" s="1">
        <v>222.512</v>
      </c>
      <c r="H23" s="55">
        <f t="shared" si="9"/>
        <v>1000</v>
      </c>
      <c r="I23" s="1">
        <v>4.3915199999999999</v>
      </c>
      <c r="J23" s="55">
        <f t="shared" si="10"/>
        <v>1000</v>
      </c>
      <c r="K23" s="1">
        <v>1.2526200000000001</v>
      </c>
      <c r="N23" s="30">
        <f t="shared" si="1"/>
        <v>1000</v>
      </c>
      <c r="O23" s="21">
        <f t="shared" si="2"/>
        <v>108924</v>
      </c>
      <c r="P23" s="30">
        <f t="shared" si="3"/>
        <v>1000</v>
      </c>
      <c r="Q23" s="17">
        <f t="shared" si="4"/>
        <v>2.2251199999999999E-4</v>
      </c>
      <c r="R23" s="30">
        <f t="shared" si="5"/>
        <v>1000</v>
      </c>
      <c r="S23" s="24">
        <f t="shared" si="5"/>
        <v>4.3915199999999999</v>
      </c>
      <c r="T23" s="30">
        <f t="shared" si="5"/>
        <v>1000</v>
      </c>
      <c r="U23" s="24">
        <f t="shared" si="5"/>
        <v>1.2526200000000001</v>
      </c>
      <c r="V23">
        <f t="shared" si="0"/>
        <v>1.228048704058061</v>
      </c>
      <c r="W23" s="53">
        <f t="shared" si="6"/>
        <v>-1.9615921781497292E-2</v>
      </c>
    </row>
    <row r="24" spans="2:23">
      <c r="B24" s="55">
        <f t="shared" si="7"/>
        <v>1050</v>
      </c>
      <c r="C24" s="1">
        <v>10.151400000000001</v>
      </c>
      <c r="D24" s="2"/>
      <c r="E24" s="4"/>
      <c r="F24" s="55">
        <f t="shared" si="8"/>
        <v>1050</v>
      </c>
      <c r="G24" s="1">
        <v>229.24799999999999</v>
      </c>
      <c r="H24" s="55">
        <f t="shared" si="9"/>
        <v>1050</v>
      </c>
      <c r="I24" s="1">
        <v>4.3393100000000002</v>
      </c>
      <c r="J24" s="55">
        <f t="shared" si="10"/>
        <v>1050</v>
      </c>
      <c r="K24" s="1">
        <v>1.3151600000000001</v>
      </c>
      <c r="N24" s="30">
        <f t="shared" si="1"/>
        <v>1050</v>
      </c>
      <c r="O24" s="21">
        <f t="shared" si="2"/>
        <v>101514</v>
      </c>
      <c r="P24" s="30">
        <f t="shared" si="3"/>
        <v>1050</v>
      </c>
      <c r="Q24" s="17">
        <f t="shared" si="4"/>
        <v>2.2924799999999998E-4</v>
      </c>
      <c r="R24" s="30">
        <f t="shared" si="5"/>
        <v>1050</v>
      </c>
      <c r="S24" s="24">
        <f t="shared" si="5"/>
        <v>4.3393100000000002</v>
      </c>
      <c r="T24" s="30">
        <f t="shared" si="5"/>
        <v>1050</v>
      </c>
      <c r="U24" s="24">
        <f t="shared" si="5"/>
        <v>1.3151600000000001</v>
      </c>
      <c r="V24">
        <f t="shared" si="0"/>
        <v>1.2909388584539263</v>
      </c>
      <c r="W24" s="53">
        <f t="shared" si="6"/>
        <v>-1.8416878209551513E-2</v>
      </c>
    </row>
    <row r="25" spans="2:23">
      <c r="B25" s="55">
        <f t="shared" si="7"/>
        <v>1100</v>
      </c>
      <c r="C25" s="1">
        <v>9.5371000000000006</v>
      </c>
      <c r="D25" s="2"/>
      <c r="E25" s="4"/>
      <c r="F25" s="55">
        <f t="shared" si="8"/>
        <v>1100</v>
      </c>
      <c r="G25" s="1">
        <v>235.589</v>
      </c>
      <c r="H25" s="55">
        <f t="shared" si="9"/>
        <v>1100</v>
      </c>
      <c r="I25" s="1">
        <v>4.2610099999999997</v>
      </c>
      <c r="J25" s="55">
        <f t="shared" si="10"/>
        <v>1100</v>
      </c>
      <c r="K25" s="1">
        <v>1.36955</v>
      </c>
      <c r="N25" s="30">
        <f t="shared" si="1"/>
        <v>1100</v>
      </c>
      <c r="O25" s="21">
        <f t="shared" si="2"/>
        <v>95371</v>
      </c>
      <c r="P25" s="30">
        <f t="shared" si="3"/>
        <v>1100</v>
      </c>
      <c r="Q25" s="17">
        <f t="shared" si="4"/>
        <v>2.35589E-4</v>
      </c>
      <c r="R25" s="30">
        <f t="shared" si="5"/>
        <v>1100</v>
      </c>
      <c r="S25" s="24">
        <f t="shared" si="5"/>
        <v>4.2610099999999997</v>
      </c>
      <c r="T25" s="30">
        <f t="shared" si="5"/>
        <v>1100</v>
      </c>
      <c r="U25" s="24">
        <f t="shared" si="5"/>
        <v>1.36955</v>
      </c>
      <c r="V25">
        <f t="shared" si="0"/>
        <v>1.3664900872436254</v>
      </c>
      <c r="W25" s="53">
        <f t="shared" si="6"/>
        <v>-2.2342468375559088E-3</v>
      </c>
    </row>
    <row r="26" spans="2:23">
      <c r="B26" s="55">
        <f t="shared" si="7"/>
        <v>1150</v>
      </c>
      <c r="C26" s="1">
        <v>8.9221800000000009</v>
      </c>
      <c r="D26" s="2"/>
      <c r="E26" s="4"/>
      <c r="F26" s="55">
        <f t="shared" si="8"/>
        <v>1150</v>
      </c>
      <c r="G26" s="1">
        <v>240.745</v>
      </c>
      <c r="H26" s="55">
        <f t="shared" si="9"/>
        <v>1150</v>
      </c>
      <c r="I26" s="1">
        <v>4.1827100000000002</v>
      </c>
      <c r="J26" s="55">
        <f t="shared" si="10"/>
        <v>1150</v>
      </c>
      <c r="K26" s="1">
        <v>1.4158200000000001</v>
      </c>
      <c r="N26" s="30">
        <f t="shared" si="1"/>
        <v>1150</v>
      </c>
      <c r="O26" s="21">
        <f t="shared" si="2"/>
        <v>89221.8</v>
      </c>
      <c r="P26" s="30">
        <f t="shared" si="3"/>
        <v>1150</v>
      </c>
      <c r="Q26" s="17">
        <f t="shared" si="4"/>
        <v>2.40745E-4</v>
      </c>
      <c r="R26" s="30">
        <f t="shared" si="5"/>
        <v>1150</v>
      </c>
      <c r="S26" s="24">
        <f t="shared" si="5"/>
        <v>4.1827100000000002</v>
      </c>
      <c r="T26" s="30">
        <f t="shared" si="5"/>
        <v>1150</v>
      </c>
      <c r="U26" s="24">
        <f t="shared" si="5"/>
        <v>1.4158200000000001</v>
      </c>
      <c r="V26">
        <f t="shared" si="0"/>
        <v>1.421757796598611</v>
      </c>
      <c r="W26" s="53">
        <f t="shared" si="6"/>
        <v>4.1938923017126317E-3</v>
      </c>
    </row>
    <row r="27" spans="2:23">
      <c r="B27" s="57">
        <f t="shared" si="7"/>
        <v>1200</v>
      </c>
      <c r="C27" s="57">
        <v>8.4330499999999997</v>
      </c>
      <c r="D27" s="2"/>
      <c r="E27" s="4"/>
      <c r="F27" s="57">
        <f t="shared" si="8"/>
        <v>1200</v>
      </c>
      <c r="G27" s="74">
        <v>245.90199999999999</v>
      </c>
      <c r="H27" s="57">
        <f t="shared" si="9"/>
        <v>1200</v>
      </c>
      <c r="I27" s="74">
        <v>4.2088099999999997</v>
      </c>
      <c r="J27" s="57">
        <f t="shared" si="10"/>
        <v>1200</v>
      </c>
      <c r="K27" s="58">
        <v>1.46208</v>
      </c>
      <c r="N27" s="30">
        <f t="shared" si="1"/>
        <v>1200</v>
      </c>
      <c r="O27" s="21">
        <f t="shared" si="2"/>
        <v>84330.5</v>
      </c>
      <c r="P27" s="30">
        <f t="shared" si="3"/>
        <v>1200</v>
      </c>
      <c r="Q27" s="17">
        <f t="shared" si="4"/>
        <v>2.4590199999999999E-4</v>
      </c>
      <c r="R27" s="30">
        <f t="shared" si="5"/>
        <v>1200</v>
      </c>
      <c r="S27" s="24">
        <f t="shared" si="5"/>
        <v>4.2088099999999997</v>
      </c>
      <c r="T27" s="30">
        <f t="shared" si="5"/>
        <v>1200</v>
      </c>
      <c r="U27" s="24">
        <f t="shared" si="5"/>
        <v>1.46208</v>
      </c>
      <c r="V27">
        <f>Q27^2*O27/S27*N27</f>
        <v>1.4538872323118759</v>
      </c>
      <c r="W27" s="53">
        <f t="shared" si="6"/>
        <v>-5.6035016470535881E-3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V14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5">
        <v>300</v>
      </c>
      <c r="C9" s="55">
        <v>1276.06</v>
      </c>
      <c r="D9" s="3"/>
      <c r="E9" s="4"/>
      <c r="F9" s="55">
        <v>298.63299999999998</v>
      </c>
      <c r="G9" s="55">
        <v>-133.113</v>
      </c>
      <c r="H9" s="55">
        <v>299.66000000000003</v>
      </c>
      <c r="I9" s="55">
        <v>1.0519799999999999</v>
      </c>
      <c r="J9" s="55">
        <v>301.14100000000002</v>
      </c>
      <c r="K9" s="55">
        <v>0.62442600000000004</v>
      </c>
      <c r="N9" s="30">
        <f>B9</f>
        <v>300</v>
      </c>
      <c r="O9" s="21">
        <f>C9*100</f>
        <v>127606</v>
      </c>
      <c r="P9" s="30">
        <f>F9</f>
        <v>298.63299999999998</v>
      </c>
      <c r="Q9" s="17">
        <f>G9*0.000001</f>
        <v>-1.33113E-4</v>
      </c>
      <c r="R9" s="30">
        <f>H9</f>
        <v>299.66000000000003</v>
      </c>
      <c r="S9" s="24">
        <f>I9</f>
        <v>1.0519799999999999</v>
      </c>
      <c r="T9" s="30">
        <f>J9</f>
        <v>301.14100000000002</v>
      </c>
      <c r="U9" s="24">
        <f>K9</f>
        <v>0.62442600000000004</v>
      </c>
      <c r="V9" s="22">
        <f>((O9*(Q9)^2)/S9)*T9</f>
        <v>0.64725355285579067</v>
      </c>
    </row>
    <row r="10" spans="1:22">
      <c r="B10" s="3">
        <v>320.51299999999998</v>
      </c>
      <c r="C10" s="4">
        <v>1185.92</v>
      </c>
      <c r="D10" s="3"/>
      <c r="E10" s="4"/>
      <c r="F10" s="3">
        <v>320.14699999999999</v>
      </c>
      <c r="G10" s="4">
        <v>-138.13300000000001</v>
      </c>
      <c r="H10" s="3">
        <v>320.173</v>
      </c>
      <c r="I10" s="4">
        <v>1.05314</v>
      </c>
      <c r="J10" s="3">
        <v>320.77300000000002</v>
      </c>
      <c r="K10" s="4">
        <v>0.66909600000000002</v>
      </c>
      <c r="N10" s="30">
        <f t="shared" ref="N10:N14" si="0">B10</f>
        <v>320.51299999999998</v>
      </c>
      <c r="O10" s="21">
        <f t="shared" ref="O10:O14" si="1">C10*100</f>
        <v>118592</v>
      </c>
      <c r="P10" s="30">
        <f t="shared" ref="P10:P14" si="2">F10</f>
        <v>320.14699999999999</v>
      </c>
      <c r="Q10" s="17">
        <f t="shared" ref="Q10:Q14" si="3">G10*0.000001</f>
        <v>-1.38133E-4</v>
      </c>
      <c r="R10" s="30">
        <f t="shared" ref="R10:U14" si="4">H10</f>
        <v>320.173</v>
      </c>
      <c r="S10" s="24">
        <f t="shared" si="4"/>
        <v>1.05314</v>
      </c>
      <c r="T10" s="30">
        <f t="shared" si="4"/>
        <v>320.77300000000002</v>
      </c>
      <c r="U10" s="24">
        <f t="shared" si="4"/>
        <v>0.66909600000000002</v>
      </c>
    </row>
    <row r="11" spans="1:22">
      <c r="B11" s="2">
        <v>359.82900000000001</v>
      </c>
      <c r="C11" s="1">
        <v>1056.3399999999999</v>
      </c>
      <c r="D11" s="2"/>
      <c r="E11" s="1"/>
      <c r="F11" s="2">
        <v>359.71300000000002</v>
      </c>
      <c r="G11" s="1">
        <v>-145.483</v>
      </c>
      <c r="H11" s="2">
        <v>359.49599999999998</v>
      </c>
      <c r="I11" s="1">
        <v>1.0327599999999999</v>
      </c>
      <c r="J11" s="2">
        <v>360.03699999999998</v>
      </c>
      <c r="K11" s="1">
        <v>0.758436</v>
      </c>
      <c r="N11" s="30">
        <f t="shared" si="0"/>
        <v>359.82900000000001</v>
      </c>
      <c r="O11" s="21">
        <f t="shared" si="1"/>
        <v>105633.99999999999</v>
      </c>
      <c r="P11" s="30">
        <f t="shared" si="2"/>
        <v>359.71300000000002</v>
      </c>
      <c r="Q11" s="17">
        <f t="shared" si="3"/>
        <v>-1.4548299999999999E-4</v>
      </c>
      <c r="R11" s="30">
        <f t="shared" si="4"/>
        <v>359.49599999999998</v>
      </c>
      <c r="S11" s="24">
        <f t="shared" si="4"/>
        <v>1.0327599999999999</v>
      </c>
      <c r="T11" s="30">
        <f t="shared" si="4"/>
        <v>360.03699999999998</v>
      </c>
      <c r="U11" s="24">
        <f t="shared" si="4"/>
        <v>0.758436</v>
      </c>
    </row>
    <row r="12" spans="1:22">
      <c r="B12" s="2">
        <v>400</v>
      </c>
      <c r="C12" s="1">
        <v>938.02800000000002</v>
      </c>
      <c r="D12" s="2"/>
      <c r="E12" s="1"/>
      <c r="F12" s="2">
        <v>400.96199999999999</v>
      </c>
      <c r="G12" s="1">
        <v>-149.79499999999999</v>
      </c>
      <c r="H12" s="2">
        <v>399.66199999999998</v>
      </c>
      <c r="I12" s="1">
        <v>1.04633</v>
      </c>
      <c r="J12" s="2">
        <v>400.09100000000001</v>
      </c>
      <c r="K12" s="1">
        <v>0.80001</v>
      </c>
      <c r="N12" s="30">
        <f t="shared" si="0"/>
        <v>400</v>
      </c>
      <c r="O12" s="21">
        <f t="shared" si="1"/>
        <v>93802.8</v>
      </c>
      <c r="P12" s="30">
        <f t="shared" si="2"/>
        <v>400.96199999999999</v>
      </c>
      <c r="Q12" s="17">
        <f t="shared" si="3"/>
        <v>-1.4979499999999998E-4</v>
      </c>
      <c r="R12" s="30">
        <f t="shared" si="4"/>
        <v>399.66199999999998</v>
      </c>
      <c r="S12" s="24">
        <f t="shared" si="4"/>
        <v>1.04633</v>
      </c>
      <c r="T12" s="30">
        <f t="shared" si="4"/>
        <v>400.09100000000001</v>
      </c>
      <c r="U12" s="24">
        <f t="shared" si="4"/>
        <v>0.80001</v>
      </c>
    </row>
    <row r="13" spans="1:22">
      <c r="B13" s="2">
        <v>440.17099999999999</v>
      </c>
      <c r="C13" s="1">
        <v>847.88699999999994</v>
      </c>
      <c r="D13" s="2"/>
      <c r="E13" s="1"/>
      <c r="F13" s="2">
        <v>439.61700000000002</v>
      </c>
      <c r="G13" s="1">
        <v>-152.42699999999999</v>
      </c>
      <c r="H13" s="2">
        <v>438.959</v>
      </c>
      <c r="I13" s="1">
        <v>1.1050500000000001</v>
      </c>
      <c r="J13" s="2">
        <v>440.89699999999999</v>
      </c>
      <c r="K13" s="1">
        <v>0.76572700000000005</v>
      </c>
      <c r="N13" s="30">
        <f t="shared" si="0"/>
        <v>440.17099999999999</v>
      </c>
      <c r="O13" s="21">
        <f t="shared" si="1"/>
        <v>84788.7</v>
      </c>
      <c r="P13" s="30">
        <f t="shared" si="2"/>
        <v>439.61700000000002</v>
      </c>
      <c r="Q13" s="17">
        <f t="shared" si="3"/>
        <v>-1.5242699999999998E-4</v>
      </c>
      <c r="R13" s="30">
        <f t="shared" si="4"/>
        <v>438.959</v>
      </c>
      <c r="S13" s="24">
        <f t="shared" si="4"/>
        <v>1.1050500000000001</v>
      </c>
      <c r="T13" s="30">
        <f t="shared" si="4"/>
        <v>440.89699999999999</v>
      </c>
      <c r="U13" s="24">
        <f t="shared" si="4"/>
        <v>0.76572700000000005</v>
      </c>
    </row>
    <row r="14" spans="1:22">
      <c r="B14" s="56">
        <v>479.48700000000002</v>
      </c>
      <c r="C14" s="56">
        <v>780.28200000000004</v>
      </c>
      <c r="D14" s="2"/>
      <c r="E14" s="1"/>
      <c r="F14" s="56">
        <v>479.09399999999999</v>
      </c>
      <c r="G14" s="56">
        <v>-151.68600000000001</v>
      </c>
      <c r="H14" s="56">
        <v>479.94400000000002</v>
      </c>
      <c r="I14" s="56">
        <v>1.23166</v>
      </c>
      <c r="J14" s="56">
        <v>480.803</v>
      </c>
      <c r="K14" s="56">
        <v>0.69213000000000002</v>
      </c>
      <c r="N14" s="30">
        <f t="shared" si="0"/>
        <v>479.48700000000002</v>
      </c>
      <c r="O14" s="21">
        <f t="shared" si="1"/>
        <v>78028.2</v>
      </c>
      <c r="P14" s="30">
        <f t="shared" si="2"/>
        <v>479.09399999999999</v>
      </c>
      <c r="Q14" s="17">
        <f t="shared" si="3"/>
        <v>-1.51686E-4</v>
      </c>
      <c r="R14" s="30">
        <f t="shared" si="4"/>
        <v>479.94400000000002</v>
      </c>
      <c r="S14" s="24">
        <f t="shared" si="4"/>
        <v>1.23166</v>
      </c>
      <c r="T14" s="30">
        <f t="shared" si="4"/>
        <v>480.803</v>
      </c>
      <c r="U14" s="24">
        <f t="shared" si="4"/>
        <v>0.69213000000000002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V16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5">
        <v>298.39600000000002</v>
      </c>
      <c r="C9" s="55">
        <v>280.93099999999998</v>
      </c>
      <c r="D9" s="3"/>
      <c r="E9" s="4"/>
      <c r="F9" s="55">
        <v>297.99099999999999</v>
      </c>
      <c r="G9" s="55">
        <v>-101.04</v>
      </c>
      <c r="H9" s="55">
        <v>298.26400000000001</v>
      </c>
      <c r="I9" s="55">
        <v>0.40943400000000002</v>
      </c>
      <c r="J9" s="55">
        <v>298.02199999999999</v>
      </c>
      <c r="K9" s="55">
        <v>0.21298400000000001</v>
      </c>
      <c r="N9" s="30">
        <f>B9</f>
        <v>298.39600000000002</v>
      </c>
      <c r="O9" s="21">
        <f>C9*100</f>
        <v>28093.1</v>
      </c>
      <c r="P9" s="30">
        <f>F9</f>
        <v>297.99099999999999</v>
      </c>
      <c r="Q9" s="17">
        <f>G9*0.000001</f>
        <v>-1.0104000000000001E-4</v>
      </c>
      <c r="R9" s="30">
        <f>H9</f>
        <v>298.26400000000001</v>
      </c>
      <c r="S9" s="24">
        <f>I9</f>
        <v>0.40943400000000002</v>
      </c>
      <c r="T9" s="30">
        <f>J9</f>
        <v>298.02199999999999</v>
      </c>
      <c r="U9" s="24">
        <f>K9</f>
        <v>0.21298400000000001</v>
      </c>
      <c r="V9" s="22">
        <f>((O9*(Q9)^2)/S9)*T9</f>
        <v>0.20876166926293518</v>
      </c>
    </row>
    <row r="10" spans="1:22">
      <c r="B10" s="3">
        <v>323.25200000000001</v>
      </c>
      <c r="C10" s="4">
        <v>295.64600000000002</v>
      </c>
      <c r="D10" s="3"/>
      <c r="E10" s="4"/>
      <c r="F10" s="3">
        <v>322.5</v>
      </c>
      <c r="G10" s="4">
        <v>-114.495</v>
      </c>
      <c r="H10" s="3">
        <v>323.44099999999997</v>
      </c>
      <c r="I10" s="4">
        <v>0.45471699999999998</v>
      </c>
      <c r="J10" s="3">
        <v>322.84800000000001</v>
      </c>
      <c r="K10" s="4">
        <v>0.27471699999999999</v>
      </c>
      <c r="N10" s="30">
        <f t="shared" ref="N10:N16" si="0">B10</f>
        <v>323.25200000000001</v>
      </c>
      <c r="O10" s="21">
        <f t="shared" ref="O10:O16" si="1">C10*100</f>
        <v>29564.600000000002</v>
      </c>
      <c r="P10" s="30">
        <f t="shared" ref="P10:P16" si="2">F10</f>
        <v>322.5</v>
      </c>
      <c r="Q10" s="17">
        <f t="shared" ref="Q10:Q16" si="3">G10*0.000001</f>
        <v>-1.1449499999999999E-4</v>
      </c>
      <c r="R10" s="30">
        <f t="shared" ref="R10:U16" si="4">H10</f>
        <v>323.44099999999997</v>
      </c>
      <c r="S10" s="24">
        <f t="shared" si="4"/>
        <v>0.45471699999999998</v>
      </c>
      <c r="T10" s="30">
        <f t="shared" si="4"/>
        <v>322.84800000000001</v>
      </c>
      <c r="U10" s="24">
        <f t="shared" si="4"/>
        <v>0.27471699999999999</v>
      </c>
      <c r="V10" s="22">
        <f t="shared" ref="V10:V16" si="5">((O10*(Q10)^2)/S10)*T10</f>
        <v>0.2751705549748239</v>
      </c>
    </row>
    <row r="11" spans="1:22">
      <c r="B11" s="2">
        <v>348.50799999999998</v>
      </c>
      <c r="C11" s="1">
        <v>327.17700000000002</v>
      </c>
      <c r="D11" s="2"/>
      <c r="E11" s="1"/>
      <c r="F11" s="2">
        <v>348.214</v>
      </c>
      <c r="G11" s="1">
        <v>-121.101</v>
      </c>
      <c r="H11" s="2">
        <v>348.61700000000002</v>
      </c>
      <c r="I11" s="1">
        <v>0.48867899999999997</v>
      </c>
      <c r="J11" s="2">
        <v>347.964</v>
      </c>
      <c r="K11" s="1">
        <v>0.33954499999999999</v>
      </c>
      <c r="N11" s="30">
        <f t="shared" si="0"/>
        <v>348.50799999999998</v>
      </c>
      <c r="O11" s="21">
        <f t="shared" si="1"/>
        <v>32717.7</v>
      </c>
      <c r="P11" s="30">
        <f t="shared" si="2"/>
        <v>348.214</v>
      </c>
      <c r="Q11" s="17">
        <f t="shared" si="3"/>
        <v>-1.2110099999999999E-4</v>
      </c>
      <c r="R11" s="30">
        <f t="shared" si="4"/>
        <v>348.61700000000002</v>
      </c>
      <c r="S11" s="24">
        <f t="shared" si="4"/>
        <v>0.48867899999999997</v>
      </c>
      <c r="T11" s="30">
        <f t="shared" si="4"/>
        <v>347.964</v>
      </c>
      <c r="U11" s="24">
        <f t="shared" si="4"/>
        <v>0.33954499999999999</v>
      </c>
      <c r="V11" s="22">
        <f t="shared" si="5"/>
        <v>0.34165585112255636</v>
      </c>
    </row>
    <row r="12" spans="1:22">
      <c r="B12" s="2">
        <v>372.96199999999999</v>
      </c>
      <c r="C12" s="1">
        <v>361.86200000000002</v>
      </c>
      <c r="D12" s="2"/>
      <c r="E12" s="1"/>
      <c r="F12" s="2">
        <v>373.52699999999999</v>
      </c>
      <c r="G12" s="1">
        <v>-129.90799999999999</v>
      </c>
      <c r="H12" s="2">
        <v>373.21499999999997</v>
      </c>
      <c r="I12" s="1">
        <v>0.53207499999999996</v>
      </c>
      <c r="J12" s="2">
        <v>373.37400000000002</v>
      </c>
      <c r="K12" s="1">
        <v>0.42605300000000002</v>
      </c>
      <c r="N12" s="30">
        <f t="shared" si="0"/>
        <v>372.96199999999999</v>
      </c>
      <c r="O12" s="21">
        <f t="shared" si="1"/>
        <v>36186.200000000004</v>
      </c>
      <c r="P12" s="30">
        <f t="shared" si="2"/>
        <v>373.52699999999999</v>
      </c>
      <c r="Q12" s="17">
        <f t="shared" si="3"/>
        <v>-1.2990799999999998E-4</v>
      </c>
      <c r="R12" s="30">
        <f t="shared" si="4"/>
        <v>373.21499999999997</v>
      </c>
      <c r="S12" s="24">
        <f t="shared" si="4"/>
        <v>0.53207499999999996</v>
      </c>
      <c r="T12" s="30">
        <f t="shared" si="4"/>
        <v>373.37400000000002</v>
      </c>
      <c r="U12" s="24">
        <f t="shared" si="4"/>
        <v>0.42605300000000002</v>
      </c>
      <c r="V12" s="22">
        <f t="shared" si="5"/>
        <v>0.42853469717967463</v>
      </c>
    </row>
    <row r="13" spans="1:22">
      <c r="B13" s="2">
        <v>398.21800000000002</v>
      </c>
      <c r="C13" s="1">
        <v>400.75099999999998</v>
      </c>
      <c r="D13" s="2"/>
      <c r="E13" s="1"/>
      <c r="F13" s="2">
        <v>397.63400000000001</v>
      </c>
      <c r="G13" s="1">
        <v>-135.04599999999999</v>
      </c>
      <c r="H13" s="2">
        <v>398.10300000000001</v>
      </c>
      <c r="I13" s="1">
        <v>0.56981099999999996</v>
      </c>
      <c r="J13" s="2">
        <v>397.91800000000001</v>
      </c>
      <c r="K13" s="1">
        <v>0.50792099999999996</v>
      </c>
      <c r="N13" s="30">
        <f t="shared" si="0"/>
        <v>398.21800000000002</v>
      </c>
      <c r="O13" s="21">
        <f t="shared" si="1"/>
        <v>40075.1</v>
      </c>
      <c r="P13" s="30">
        <f t="shared" si="2"/>
        <v>397.63400000000001</v>
      </c>
      <c r="Q13" s="17">
        <f t="shared" si="3"/>
        <v>-1.3504599999999999E-4</v>
      </c>
      <c r="R13" s="30">
        <f t="shared" si="4"/>
        <v>398.10300000000001</v>
      </c>
      <c r="S13" s="24">
        <f t="shared" si="4"/>
        <v>0.56981099999999996</v>
      </c>
      <c r="T13" s="30">
        <f t="shared" si="4"/>
        <v>397.91800000000001</v>
      </c>
      <c r="U13" s="24">
        <f t="shared" si="4"/>
        <v>0.50792099999999996</v>
      </c>
      <c r="V13" s="22">
        <f t="shared" si="5"/>
        <v>0.51038843043052773</v>
      </c>
    </row>
    <row r="14" spans="1:22">
      <c r="B14" s="2">
        <v>423.07299999999998</v>
      </c>
      <c r="C14" s="1">
        <v>441.74200000000002</v>
      </c>
      <c r="D14" s="2"/>
      <c r="E14" s="1"/>
      <c r="F14" s="2">
        <v>423.34800000000001</v>
      </c>
      <c r="G14" s="1">
        <v>-137.73699999999999</v>
      </c>
      <c r="H14" s="2">
        <v>423.28</v>
      </c>
      <c r="I14" s="1">
        <v>0.6</v>
      </c>
      <c r="J14" s="2">
        <v>423.61599999999999</v>
      </c>
      <c r="K14" s="1">
        <v>0.59132899999999999</v>
      </c>
      <c r="N14" s="30">
        <f t="shared" si="0"/>
        <v>423.07299999999998</v>
      </c>
      <c r="O14" s="21">
        <f t="shared" si="1"/>
        <v>44174.200000000004</v>
      </c>
      <c r="P14" s="30">
        <f t="shared" si="2"/>
        <v>423.34800000000001</v>
      </c>
      <c r="Q14" s="17">
        <f t="shared" si="3"/>
        <v>-1.37737E-4</v>
      </c>
      <c r="R14" s="30">
        <f t="shared" si="4"/>
        <v>423.28</v>
      </c>
      <c r="S14" s="24">
        <f t="shared" si="4"/>
        <v>0.6</v>
      </c>
      <c r="T14" s="30">
        <f t="shared" si="4"/>
        <v>423.61599999999999</v>
      </c>
      <c r="U14" s="24">
        <f t="shared" si="4"/>
        <v>0.59132899999999999</v>
      </c>
      <c r="V14" s="22">
        <f t="shared" si="5"/>
        <v>0.59168565043977395</v>
      </c>
    </row>
    <row r="15" spans="1:22">
      <c r="B15" s="2">
        <v>447.92899999999997</v>
      </c>
      <c r="C15" s="1">
        <v>487.988</v>
      </c>
      <c r="D15" s="2"/>
      <c r="E15" s="1"/>
      <c r="F15" s="2">
        <v>447.85700000000003</v>
      </c>
      <c r="G15" s="1">
        <v>-140.673</v>
      </c>
      <c r="H15" s="2">
        <v>448.16699999999997</v>
      </c>
      <c r="I15" s="1">
        <v>0.59056600000000004</v>
      </c>
      <c r="J15" s="2">
        <v>448.464</v>
      </c>
      <c r="K15" s="1">
        <v>0.72894700000000001</v>
      </c>
      <c r="N15" s="30">
        <f t="shared" si="0"/>
        <v>447.92899999999997</v>
      </c>
      <c r="O15" s="21">
        <f t="shared" si="1"/>
        <v>48798.8</v>
      </c>
      <c r="P15" s="30">
        <f t="shared" si="2"/>
        <v>447.85700000000003</v>
      </c>
      <c r="Q15" s="17">
        <f t="shared" si="3"/>
        <v>-1.4067299999999999E-4</v>
      </c>
      <c r="R15" s="30">
        <f t="shared" si="4"/>
        <v>448.16699999999997</v>
      </c>
      <c r="S15" s="24">
        <f t="shared" si="4"/>
        <v>0.59056600000000004</v>
      </c>
      <c r="T15" s="30">
        <f t="shared" si="4"/>
        <v>448.464</v>
      </c>
      <c r="U15" s="24">
        <f t="shared" si="4"/>
        <v>0.72894700000000001</v>
      </c>
      <c r="V15" s="22">
        <f t="shared" si="5"/>
        <v>0.73331368061155777</v>
      </c>
    </row>
    <row r="16" spans="1:22">
      <c r="B16" s="56">
        <v>473.185</v>
      </c>
      <c r="C16" s="56">
        <v>533.18299999999999</v>
      </c>
      <c r="D16" s="2"/>
      <c r="E16" s="1"/>
      <c r="F16" s="56">
        <v>472.76799999999997</v>
      </c>
      <c r="G16" s="56">
        <v>-137.73699999999999</v>
      </c>
      <c r="H16" s="56">
        <v>472.76499999999999</v>
      </c>
      <c r="I16" s="56">
        <v>0.62641500000000006</v>
      </c>
      <c r="J16" s="56">
        <v>472.995</v>
      </c>
      <c r="K16" s="56">
        <v>0.76745300000000005</v>
      </c>
      <c r="N16" s="30">
        <f t="shared" si="0"/>
        <v>473.185</v>
      </c>
      <c r="O16" s="21">
        <f t="shared" si="1"/>
        <v>53318.3</v>
      </c>
      <c r="P16" s="30">
        <f t="shared" si="2"/>
        <v>472.76799999999997</v>
      </c>
      <c r="Q16" s="17">
        <f t="shared" si="3"/>
        <v>-1.37737E-4</v>
      </c>
      <c r="R16" s="30">
        <f t="shared" si="4"/>
        <v>472.76499999999999</v>
      </c>
      <c r="S16" s="24">
        <f t="shared" si="4"/>
        <v>0.62641500000000006</v>
      </c>
      <c r="T16" s="30">
        <f t="shared" si="4"/>
        <v>472.995</v>
      </c>
      <c r="U16" s="24">
        <f t="shared" si="4"/>
        <v>0.76745300000000005</v>
      </c>
      <c r="V16" s="22">
        <f t="shared" si="5"/>
        <v>0.76378642307698696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V42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50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5">
        <v>306.88099999999997</v>
      </c>
      <c r="C9" s="55">
        <v>130.52600000000001</v>
      </c>
      <c r="D9" s="3"/>
      <c r="E9" s="4"/>
      <c r="F9" s="55">
        <v>308.44600000000003</v>
      </c>
      <c r="G9" s="55">
        <v>-129.80000000000001</v>
      </c>
      <c r="H9" s="55">
        <v>307.745</v>
      </c>
      <c r="I9" s="55">
        <v>0.97768999999999995</v>
      </c>
      <c r="J9" s="55">
        <v>307.77100000000002</v>
      </c>
      <c r="K9" s="55">
        <v>0.70081300000000002</v>
      </c>
      <c r="N9" s="30">
        <f>B9</f>
        <v>306.88099999999997</v>
      </c>
      <c r="O9" s="21">
        <f>C9*1000</f>
        <v>130526.00000000001</v>
      </c>
      <c r="P9" s="30">
        <f>F9</f>
        <v>308.44600000000003</v>
      </c>
      <c r="Q9" s="17">
        <f>G9*0.000001</f>
        <v>-1.2980000000000001E-4</v>
      </c>
      <c r="R9" s="30">
        <f>H9</f>
        <v>307.745</v>
      </c>
      <c r="S9" s="24">
        <f>I9</f>
        <v>0.97768999999999995</v>
      </c>
      <c r="T9" s="30">
        <f>J9</f>
        <v>307.77100000000002</v>
      </c>
      <c r="U9" s="24">
        <f>K9</f>
        <v>0.70081300000000002</v>
      </c>
      <c r="V9" s="22">
        <f>((O9*(Q9)^2)/S9)*T9</f>
        <v>0.69226589542667916</v>
      </c>
    </row>
    <row r="10" spans="1:22">
      <c r="B10" s="3">
        <v>316.97199999999998</v>
      </c>
      <c r="C10" s="4">
        <v>121.316</v>
      </c>
      <c r="D10" s="3"/>
      <c r="E10" s="4"/>
      <c r="F10" s="3">
        <v>328.58100000000002</v>
      </c>
      <c r="G10" s="4">
        <v>-133.65199999999999</v>
      </c>
      <c r="H10" s="3">
        <v>317.76799999999997</v>
      </c>
      <c r="I10" s="4">
        <v>0.944882</v>
      </c>
      <c r="J10" s="3">
        <v>327.89299999999997</v>
      </c>
      <c r="K10" s="4">
        <v>0.74754699999999996</v>
      </c>
      <c r="N10" s="30">
        <f t="shared" ref="N10:N29" si="0">B10</f>
        <v>316.97199999999998</v>
      </c>
      <c r="O10" s="21">
        <f t="shared" ref="O10:O29" si="1">C10*1000</f>
        <v>121316</v>
      </c>
      <c r="P10" s="30">
        <f t="shared" ref="P10:P19" si="2">F10</f>
        <v>328.58100000000002</v>
      </c>
      <c r="Q10" s="17">
        <f t="shared" ref="Q10:Q19" si="3">G10*0.000001</f>
        <v>-1.3365199999999997E-4</v>
      </c>
      <c r="R10" s="30">
        <f t="shared" ref="R10:U27" si="4">H10</f>
        <v>317.76799999999997</v>
      </c>
      <c r="S10" s="24">
        <f t="shared" si="4"/>
        <v>0.944882</v>
      </c>
      <c r="T10" s="30">
        <f t="shared" si="4"/>
        <v>327.89299999999997</v>
      </c>
      <c r="U10" s="24">
        <f t="shared" si="4"/>
        <v>0.74754699999999996</v>
      </c>
      <c r="V10" s="22">
        <f>((O11*(Q10)^2)/S11)*T10</f>
        <v>0.74961329716058711</v>
      </c>
    </row>
    <row r="11" spans="1:22">
      <c r="B11" s="2">
        <v>327.06400000000002</v>
      </c>
      <c r="C11" s="1">
        <v>114.211</v>
      </c>
      <c r="D11" s="2"/>
      <c r="E11" s="1"/>
      <c r="F11" s="2">
        <v>348.25900000000001</v>
      </c>
      <c r="G11" s="1">
        <v>-137.50399999999999</v>
      </c>
      <c r="H11" s="2">
        <v>327.79</v>
      </c>
      <c r="I11" s="1">
        <v>0.89238799999999996</v>
      </c>
      <c r="J11" s="2">
        <v>348.48399999999998</v>
      </c>
      <c r="K11" s="1">
        <v>0.81321299999999996</v>
      </c>
      <c r="N11" s="30">
        <f t="shared" si="0"/>
        <v>327.06400000000002</v>
      </c>
      <c r="O11" s="21">
        <f t="shared" si="1"/>
        <v>114211</v>
      </c>
      <c r="P11" s="30">
        <f t="shared" si="2"/>
        <v>348.25900000000001</v>
      </c>
      <c r="Q11" s="17">
        <f t="shared" si="3"/>
        <v>-1.3750399999999999E-4</v>
      </c>
      <c r="R11" s="30">
        <f t="shared" si="4"/>
        <v>327.79</v>
      </c>
      <c r="S11" s="24">
        <f t="shared" si="4"/>
        <v>0.89238799999999996</v>
      </c>
      <c r="T11" s="30">
        <f t="shared" si="4"/>
        <v>348.48399999999998</v>
      </c>
      <c r="U11" s="24">
        <f t="shared" si="4"/>
        <v>0.81321299999999996</v>
      </c>
      <c r="V11" s="22">
        <f>((O13*(Q11)^2)/S13)*T11</f>
        <v>0.79274942862783493</v>
      </c>
    </row>
    <row r="12" spans="1:22">
      <c r="B12" s="2">
        <v>337.61500000000001</v>
      </c>
      <c r="C12" s="1">
        <v>108.158</v>
      </c>
      <c r="D12" s="2"/>
      <c r="E12" s="1"/>
      <c r="F12" s="2">
        <v>368.39</v>
      </c>
      <c r="G12" s="1">
        <v>-140.98599999999999</v>
      </c>
      <c r="H12" s="2">
        <v>337.81299999999999</v>
      </c>
      <c r="I12" s="1">
        <v>0.87270300000000001</v>
      </c>
      <c r="J12" s="2">
        <v>368.15</v>
      </c>
      <c r="K12" s="1">
        <v>0.85996099999999998</v>
      </c>
      <c r="N12" s="30">
        <f t="shared" si="0"/>
        <v>337.61500000000001</v>
      </c>
      <c r="O12" s="21">
        <f t="shared" si="1"/>
        <v>108158</v>
      </c>
      <c r="P12" s="30">
        <f t="shared" si="2"/>
        <v>368.39</v>
      </c>
      <c r="Q12" s="17">
        <f t="shared" si="3"/>
        <v>-1.4098599999999998E-4</v>
      </c>
      <c r="R12" s="30">
        <f t="shared" si="4"/>
        <v>337.81299999999999</v>
      </c>
      <c r="S12" s="24">
        <f t="shared" si="4"/>
        <v>0.87270300000000001</v>
      </c>
      <c r="T12" s="30">
        <f t="shared" si="4"/>
        <v>368.15</v>
      </c>
      <c r="U12" s="24">
        <f t="shared" si="4"/>
        <v>0.85996099999999998</v>
      </c>
      <c r="V12" s="22">
        <f>((O15*(Q12)^2)/S15)*T12</f>
        <v>0.85677224190651591</v>
      </c>
    </row>
    <row r="13" spans="1:22">
      <c r="B13" s="2">
        <v>347.24799999999999</v>
      </c>
      <c r="C13" s="1">
        <v>103.42100000000001</v>
      </c>
      <c r="D13" s="2"/>
      <c r="E13" s="1"/>
      <c r="F13" s="2">
        <v>388.04500000000002</v>
      </c>
      <c r="G13" s="1">
        <v>-142.80099999999999</v>
      </c>
      <c r="H13" s="2">
        <v>348.29199999999997</v>
      </c>
      <c r="I13" s="1">
        <v>0.85958000000000001</v>
      </c>
      <c r="J13" s="2">
        <v>387.82799999999997</v>
      </c>
      <c r="K13" s="1">
        <v>0.92565600000000003</v>
      </c>
      <c r="N13" s="30">
        <f t="shared" si="0"/>
        <v>347.24799999999999</v>
      </c>
      <c r="O13" s="21">
        <f t="shared" si="1"/>
        <v>103421</v>
      </c>
      <c r="P13" s="30">
        <f t="shared" si="2"/>
        <v>388.04500000000002</v>
      </c>
      <c r="Q13" s="17">
        <f t="shared" si="3"/>
        <v>-1.4280099999999999E-4</v>
      </c>
      <c r="R13" s="30">
        <f t="shared" si="4"/>
        <v>348.29199999999997</v>
      </c>
      <c r="S13" s="24">
        <f t="shared" si="4"/>
        <v>0.85958000000000001</v>
      </c>
      <c r="T13" s="30">
        <f t="shared" si="4"/>
        <v>387.82799999999997</v>
      </c>
      <c r="U13" s="24">
        <f t="shared" si="4"/>
        <v>0.92565600000000003</v>
      </c>
      <c r="V13" s="22">
        <f>((O17*(Q13)^2)/S17)*T13</f>
        <v>0.90697171970422785</v>
      </c>
    </row>
    <row r="14" spans="1:22">
      <c r="B14" s="2">
        <v>357.339</v>
      </c>
      <c r="C14" s="1">
        <v>98.684200000000004</v>
      </c>
      <c r="D14" s="2"/>
      <c r="E14" s="1"/>
      <c r="F14" s="2">
        <v>408.62099999999998</v>
      </c>
      <c r="G14" s="1">
        <v>-145.35599999999999</v>
      </c>
      <c r="H14" s="2">
        <v>358.77</v>
      </c>
      <c r="I14" s="1">
        <v>0.82677199999999995</v>
      </c>
      <c r="J14" s="2">
        <v>407.92899999999997</v>
      </c>
      <c r="K14" s="1">
        <v>0.94081099999999995</v>
      </c>
      <c r="N14" s="30">
        <f t="shared" si="0"/>
        <v>357.339</v>
      </c>
      <c r="O14" s="21">
        <f t="shared" si="1"/>
        <v>98684.2</v>
      </c>
      <c r="P14" s="30">
        <f t="shared" si="2"/>
        <v>408.62099999999998</v>
      </c>
      <c r="Q14" s="17">
        <f t="shared" si="3"/>
        <v>-1.45356E-4</v>
      </c>
      <c r="R14" s="30">
        <f t="shared" si="4"/>
        <v>358.77</v>
      </c>
      <c r="S14" s="24">
        <f t="shared" si="4"/>
        <v>0.82677199999999995</v>
      </c>
      <c r="T14" s="30">
        <f t="shared" si="4"/>
        <v>407.92899999999997</v>
      </c>
      <c r="U14" s="24">
        <f t="shared" si="4"/>
        <v>0.94081099999999995</v>
      </c>
      <c r="V14" s="22">
        <f>((O19*(Q14)^2)/S19)*T14</f>
        <v>0.93616775400847063</v>
      </c>
    </row>
    <row r="15" spans="1:22">
      <c r="B15" s="2">
        <v>367.43099999999998</v>
      </c>
      <c r="C15" s="1">
        <v>95.263199999999998</v>
      </c>
      <c r="D15" s="2"/>
      <c r="E15" s="1"/>
      <c r="F15" s="2">
        <v>428.74200000000002</v>
      </c>
      <c r="G15" s="1">
        <v>-147.911</v>
      </c>
      <c r="H15" s="2">
        <v>367.88200000000001</v>
      </c>
      <c r="I15" s="1">
        <v>0.81364800000000004</v>
      </c>
      <c r="J15" s="2">
        <v>428.04500000000002</v>
      </c>
      <c r="K15" s="1">
        <v>0.97806999999999999</v>
      </c>
      <c r="N15" s="30">
        <f t="shared" si="0"/>
        <v>367.43099999999998</v>
      </c>
      <c r="O15" s="21">
        <f t="shared" si="1"/>
        <v>95263.2</v>
      </c>
      <c r="P15" s="30">
        <f t="shared" si="2"/>
        <v>428.74200000000002</v>
      </c>
      <c r="Q15" s="17">
        <f t="shared" si="3"/>
        <v>-1.47911E-4</v>
      </c>
      <c r="R15" s="30">
        <f t="shared" si="4"/>
        <v>367.88200000000001</v>
      </c>
      <c r="S15" s="24">
        <f t="shared" si="4"/>
        <v>0.81364800000000004</v>
      </c>
      <c r="T15" s="30">
        <f t="shared" si="4"/>
        <v>428.04500000000002</v>
      </c>
      <c r="U15" s="24">
        <f t="shared" si="4"/>
        <v>0.97806999999999999</v>
      </c>
      <c r="V15" s="22">
        <f>((O21*(Q15)^2)/S21)*T15</f>
        <v>0.96709424838095126</v>
      </c>
    </row>
    <row r="16" spans="1:22">
      <c r="B16" s="2">
        <v>377.98200000000003</v>
      </c>
      <c r="C16" s="1">
        <v>92.631600000000006</v>
      </c>
      <c r="D16" s="2"/>
      <c r="E16" s="1"/>
      <c r="F16" s="56">
        <v>447.5</v>
      </c>
      <c r="G16" s="56">
        <v>-151.21</v>
      </c>
      <c r="H16" s="2">
        <v>378.815</v>
      </c>
      <c r="I16" s="1">
        <v>0.80052500000000004</v>
      </c>
      <c r="J16" s="2">
        <v>448.15699999999998</v>
      </c>
      <c r="K16" s="1">
        <v>1.00901</v>
      </c>
      <c r="N16" s="30">
        <f t="shared" si="0"/>
        <v>377.98200000000003</v>
      </c>
      <c r="O16" s="21">
        <f t="shared" si="1"/>
        <v>92631.6</v>
      </c>
      <c r="P16" s="30">
        <f t="shared" si="2"/>
        <v>447.5</v>
      </c>
      <c r="Q16" s="17">
        <f t="shared" si="3"/>
        <v>-1.5121000000000001E-4</v>
      </c>
      <c r="R16" s="30">
        <f t="shared" si="4"/>
        <v>378.815</v>
      </c>
      <c r="S16" s="24">
        <f t="shared" si="4"/>
        <v>0.80052500000000004</v>
      </c>
      <c r="T16" s="30">
        <f t="shared" si="4"/>
        <v>448.15699999999998</v>
      </c>
      <c r="U16" s="24">
        <f t="shared" si="4"/>
        <v>1.00901</v>
      </c>
      <c r="V16" s="22">
        <f>((O23*(Q16)^2)/S23)*T16</f>
        <v>1.007172467997699</v>
      </c>
    </row>
    <row r="17" spans="2:22">
      <c r="B17" s="2">
        <v>387.61500000000001</v>
      </c>
      <c r="C17" s="1">
        <v>91.052599999999998</v>
      </c>
      <c r="D17" s="2"/>
      <c r="E17" s="1"/>
      <c r="F17" s="2">
        <v>468.50599999999997</v>
      </c>
      <c r="G17" s="1">
        <v>-151.35599999999999</v>
      </c>
      <c r="H17" s="2">
        <v>387.47199999999998</v>
      </c>
      <c r="I17" s="1">
        <v>0.79396299999999997</v>
      </c>
      <c r="J17" s="2">
        <v>468.68400000000003</v>
      </c>
      <c r="K17" s="1">
        <v>0.97678699999999996</v>
      </c>
      <c r="N17" s="30">
        <f t="shared" si="0"/>
        <v>387.61500000000001</v>
      </c>
      <c r="O17" s="21">
        <f t="shared" si="1"/>
        <v>91052.599999999991</v>
      </c>
      <c r="P17" s="30">
        <f t="shared" si="2"/>
        <v>468.50599999999997</v>
      </c>
      <c r="Q17" s="17">
        <f t="shared" si="3"/>
        <v>-1.5135599999999998E-4</v>
      </c>
      <c r="R17" s="30">
        <f t="shared" si="4"/>
        <v>387.47199999999998</v>
      </c>
      <c r="S17" s="24">
        <f t="shared" si="4"/>
        <v>0.79396299999999997</v>
      </c>
      <c r="T17" s="30">
        <f t="shared" si="4"/>
        <v>468.68400000000003</v>
      </c>
      <c r="U17" s="24">
        <f t="shared" si="4"/>
        <v>0.97678699999999996</v>
      </c>
      <c r="V17" s="22">
        <f>((O25*(Q17)^2)/S25)*T17</f>
        <v>0.96715611533165458</v>
      </c>
    </row>
    <row r="18" spans="2:22">
      <c r="B18" s="2">
        <v>397.70600000000002</v>
      </c>
      <c r="C18" s="1">
        <v>87.631600000000006</v>
      </c>
      <c r="D18" s="2"/>
      <c r="E18" s="1"/>
      <c r="F18" s="2">
        <v>488.58699999999999</v>
      </c>
      <c r="G18" s="1">
        <v>-150.393</v>
      </c>
      <c r="H18" s="2">
        <v>397.95</v>
      </c>
      <c r="I18" s="1">
        <v>0.79396299999999997</v>
      </c>
      <c r="J18" s="2">
        <v>487.84199999999998</v>
      </c>
      <c r="K18" s="1">
        <v>0.94776099999999996</v>
      </c>
      <c r="N18" s="30">
        <f t="shared" si="0"/>
        <v>397.70600000000002</v>
      </c>
      <c r="O18" s="21">
        <f t="shared" si="1"/>
        <v>87631.6</v>
      </c>
      <c r="P18" s="30">
        <f t="shared" si="2"/>
        <v>488.58699999999999</v>
      </c>
      <c r="Q18" s="17">
        <f t="shared" si="3"/>
        <v>-1.5039299999999999E-4</v>
      </c>
      <c r="R18" s="30">
        <f t="shared" si="4"/>
        <v>397.95</v>
      </c>
      <c r="S18" s="24">
        <f t="shared" si="4"/>
        <v>0.79396299999999997</v>
      </c>
      <c r="T18" s="30">
        <f t="shared" si="4"/>
        <v>487.84199999999998</v>
      </c>
      <c r="U18" s="24">
        <f t="shared" si="4"/>
        <v>0.94776099999999996</v>
      </c>
      <c r="V18" s="22">
        <f>((O27*(Q18)^2)/S27)*T18</f>
        <v>0.93951095504477322</v>
      </c>
    </row>
    <row r="19" spans="2:22">
      <c r="B19" s="2">
        <v>407.798</v>
      </c>
      <c r="C19" s="1">
        <v>85.526300000000006</v>
      </c>
      <c r="D19" s="2"/>
      <c r="E19" s="1"/>
      <c r="F19" s="56">
        <v>508.65699999999998</v>
      </c>
      <c r="G19" s="56">
        <v>-148.50399999999999</v>
      </c>
      <c r="H19" s="2">
        <v>407.517</v>
      </c>
      <c r="I19" s="1">
        <v>0.78740200000000005</v>
      </c>
      <c r="J19" s="56">
        <v>507.904</v>
      </c>
      <c r="K19" s="56">
        <v>0.90291600000000005</v>
      </c>
      <c r="N19" s="30">
        <f t="shared" si="0"/>
        <v>407.798</v>
      </c>
      <c r="O19" s="21">
        <f t="shared" si="1"/>
        <v>85526.3</v>
      </c>
      <c r="P19" s="30">
        <f t="shared" si="2"/>
        <v>508.65699999999998</v>
      </c>
      <c r="Q19" s="17">
        <f t="shared" si="3"/>
        <v>-1.4850399999999999E-4</v>
      </c>
      <c r="R19" s="30">
        <f t="shared" si="4"/>
        <v>407.517</v>
      </c>
      <c r="S19" s="24">
        <f t="shared" si="4"/>
        <v>0.78740200000000005</v>
      </c>
      <c r="T19" s="30">
        <f t="shared" si="4"/>
        <v>507.904</v>
      </c>
      <c r="U19" s="24">
        <f t="shared" si="4"/>
        <v>0.90291600000000005</v>
      </c>
      <c r="V19" s="22">
        <f>((O29*(Q19)^2)/S29)*T19</f>
        <v>0.89844035473865136</v>
      </c>
    </row>
    <row r="20" spans="2:22">
      <c r="B20" s="2">
        <v>417.43099999999998</v>
      </c>
      <c r="C20" s="1">
        <v>83.684200000000004</v>
      </c>
      <c r="D20" s="2"/>
      <c r="E20" s="1"/>
      <c r="F20" s="2"/>
      <c r="G20" s="1"/>
      <c r="H20" s="2">
        <v>417.54</v>
      </c>
      <c r="I20" s="1">
        <v>0.79396299999999997</v>
      </c>
      <c r="J20" s="2"/>
      <c r="K20" s="1"/>
      <c r="N20" s="30">
        <f t="shared" si="0"/>
        <v>417.43099999999998</v>
      </c>
      <c r="O20" s="21">
        <f t="shared" si="1"/>
        <v>83684.2</v>
      </c>
      <c r="P20" s="30"/>
      <c r="Q20" s="17"/>
      <c r="R20" s="30">
        <f t="shared" si="4"/>
        <v>417.54</v>
      </c>
      <c r="S20" s="24">
        <f t="shared" si="4"/>
        <v>0.79396299999999997</v>
      </c>
      <c r="T20" s="30"/>
      <c r="U20" s="24"/>
      <c r="V20"/>
    </row>
    <row r="21" spans="2:22">
      <c r="B21" s="2">
        <v>427.52300000000002</v>
      </c>
      <c r="C21" s="1">
        <v>81.315799999999996</v>
      </c>
      <c r="D21" s="2"/>
      <c r="E21" s="1"/>
      <c r="F21" s="2"/>
      <c r="G21" s="1"/>
      <c r="H21" s="2">
        <v>428.01799999999997</v>
      </c>
      <c r="I21" s="1">
        <v>0.78740200000000005</v>
      </c>
      <c r="J21" s="2"/>
      <c r="K21" s="1"/>
      <c r="N21" s="30">
        <f t="shared" si="0"/>
        <v>427.52300000000002</v>
      </c>
      <c r="O21" s="21">
        <f t="shared" si="1"/>
        <v>81315.8</v>
      </c>
      <c r="P21" s="30"/>
      <c r="Q21" s="17"/>
      <c r="R21" s="30">
        <f t="shared" si="4"/>
        <v>428.01799999999997</v>
      </c>
      <c r="S21" s="24">
        <f t="shared" si="4"/>
        <v>0.78740200000000005</v>
      </c>
      <c r="T21" s="30"/>
      <c r="U21" s="24"/>
      <c r="V21"/>
    </row>
    <row r="22" spans="2:22">
      <c r="B22" s="2">
        <v>437.61500000000001</v>
      </c>
      <c r="C22" s="1">
        <v>80</v>
      </c>
      <c r="D22" s="2"/>
      <c r="E22" s="1"/>
      <c r="F22" s="2"/>
      <c r="G22" s="1"/>
      <c r="H22" s="2">
        <v>437.58499999999998</v>
      </c>
      <c r="I22" s="1">
        <v>0.79396299999999997</v>
      </c>
      <c r="J22" s="2"/>
      <c r="K22" s="1"/>
      <c r="N22" s="30">
        <f t="shared" si="0"/>
        <v>437.61500000000001</v>
      </c>
      <c r="O22" s="21">
        <f t="shared" si="1"/>
        <v>80000</v>
      </c>
      <c r="P22" s="30"/>
      <c r="Q22" s="17"/>
      <c r="R22" s="30">
        <f t="shared" si="4"/>
        <v>437.58499999999998</v>
      </c>
      <c r="S22" s="24">
        <f t="shared" si="4"/>
        <v>0.79396299999999997</v>
      </c>
      <c r="T22" s="30"/>
      <c r="U22" s="24"/>
      <c r="V22"/>
    </row>
    <row r="23" spans="2:22">
      <c r="B23" s="2">
        <v>447.70600000000002</v>
      </c>
      <c r="C23" s="1">
        <v>78.684200000000004</v>
      </c>
      <c r="D23" s="2"/>
      <c r="E23" s="1"/>
      <c r="F23" s="2"/>
      <c r="G23" s="1"/>
      <c r="H23" s="2">
        <v>448.06400000000002</v>
      </c>
      <c r="I23" s="1">
        <v>0.80052500000000004</v>
      </c>
      <c r="J23" s="2"/>
      <c r="K23" s="1"/>
      <c r="N23" s="30">
        <f t="shared" si="0"/>
        <v>447.70600000000002</v>
      </c>
      <c r="O23" s="21">
        <f t="shared" si="1"/>
        <v>78684.2</v>
      </c>
      <c r="P23" s="30"/>
      <c r="Q23" s="17"/>
      <c r="R23" s="30">
        <f t="shared" si="4"/>
        <v>448.06400000000002</v>
      </c>
      <c r="S23" s="24">
        <f t="shared" si="4"/>
        <v>0.80052500000000004</v>
      </c>
      <c r="T23" s="30"/>
      <c r="U23" s="24"/>
      <c r="V23"/>
    </row>
    <row r="24" spans="2:22">
      <c r="B24" s="2">
        <v>457.798</v>
      </c>
      <c r="C24" s="1">
        <v>76.842100000000002</v>
      </c>
      <c r="D24" s="2"/>
      <c r="E24" s="1"/>
      <c r="F24" s="2"/>
      <c r="G24" s="1"/>
      <c r="H24" s="2">
        <v>458.08699999999999</v>
      </c>
      <c r="I24" s="1">
        <v>0.807087</v>
      </c>
      <c r="J24" s="2"/>
      <c r="K24" s="1"/>
      <c r="N24" s="30">
        <f t="shared" si="0"/>
        <v>457.798</v>
      </c>
      <c r="O24" s="21">
        <f t="shared" si="1"/>
        <v>76842.100000000006</v>
      </c>
      <c r="P24" s="30"/>
      <c r="Q24" s="17"/>
      <c r="R24" s="30">
        <f t="shared" si="4"/>
        <v>458.08699999999999</v>
      </c>
      <c r="S24" s="24">
        <f t="shared" si="4"/>
        <v>0.807087</v>
      </c>
      <c r="T24" s="30"/>
      <c r="U24" s="24"/>
      <c r="V24"/>
    </row>
    <row r="25" spans="2:22">
      <c r="B25" s="2">
        <v>467.89</v>
      </c>
      <c r="C25" s="1">
        <v>74.473699999999994</v>
      </c>
      <c r="D25" s="2"/>
      <c r="E25" s="1"/>
      <c r="F25" s="2"/>
      <c r="G25" s="1"/>
      <c r="H25" s="2">
        <v>468.10899999999998</v>
      </c>
      <c r="I25" s="1">
        <v>0.82677199999999995</v>
      </c>
      <c r="J25" s="2"/>
      <c r="K25" s="1"/>
      <c r="N25" s="30">
        <f t="shared" si="0"/>
        <v>467.89</v>
      </c>
      <c r="O25" s="21">
        <f t="shared" si="1"/>
        <v>74473.7</v>
      </c>
      <c r="P25" s="30"/>
      <c r="Q25" s="17"/>
      <c r="R25" s="30">
        <f t="shared" si="4"/>
        <v>468.10899999999998</v>
      </c>
      <c r="S25" s="24">
        <f t="shared" si="4"/>
        <v>0.82677199999999995</v>
      </c>
      <c r="T25" s="30"/>
      <c r="U25" s="24"/>
      <c r="V25"/>
    </row>
    <row r="26" spans="2:22">
      <c r="B26" s="2">
        <v>477.98200000000003</v>
      </c>
      <c r="C26" s="1">
        <v>72.631600000000006</v>
      </c>
      <c r="D26" s="2"/>
      <c r="E26" s="1"/>
      <c r="F26" s="2"/>
      <c r="G26" s="1"/>
      <c r="H26" s="2">
        <v>478.13200000000001</v>
      </c>
      <c r="I26" s="1">
        <v>0.83989499999999995</v>
      </c>
      <c r="J26" s="2"/>
      <c r="K26" s="1"/>
      <c r="N26" s="30">
        <f t="shared" si="0"/>
        <v>477.98200000000003</v>
      </c>
      <c r="O26" s="21">
        <f t="shared" si="1"/>
        <v>72631.600000000006</v>
      </c>
      <c r="P26" s="30"/>
      <c r="Q26" s="17"/>
      <c r="R26" s="30">
        <f t="shared" si="4"/>
        <v>478.13200000000001</v>
      </c>
      <c r="S26" s="24">
        <f t="shared" si="4"/>
        <v>0.83989499999999995</v>
      </c>
      <c r="T26" s="30"/>
      <c r="U26" s="24"/>
      <c r="V26"/>
    </row>
    <row r="27" spans="2:22">
      <c r="B27" s="2">
        <v>487.61500000000001</v>
      </c>
      <c r="C27" s="1">
        <v>72.631600000000006</v>
      </c>
      <c r="D27" s="2"/>
      <c r="E27" s="1"/>
      <c r="F27" s="2"/>
      <c r="G27" s="1"/>
      <c r="H27" s="2">
        <v>489.06599999999997</v>
      </c>
      <c r="I27" s="1">
        <v>0.85301800000000005</v>
      </c>
      <c r="J27" s="2"/>
      <c r="K27" s="1"/>
      <c r="N27" s="30">
        <f t="shared" si="0"/>
        <v>487.61500000000001</v>
      </c>
      <c r="O27" s="21">
        <f t="shared" si="1"/>
        <v>72631.600000000006</v>
      </c>
      <c r="P27" s="30"/>
      <c r="Q27" s="17"/>
      <c r="R27" s="30">
        <f t="shared" si="4"/>
        <v>489.06599999999997</v>
      </c>
      <c r="S27" s="24">
        <f t="shared" si="4"/>
        <v>0.85301800000000005</v>
      </c>
      <c r="T27" s="30"/>
      <c r="U27" s="24"/>
      <c r="V27"/>
    </row>
    <row r="28" spans="2:22">
      <c r="B28" s="2">
        <v>498.16500000000002</v>
      </c>
      <c r="C28" s="1">
        <v>71.842100000000002</v>
      </c>
      <c r="D28" s="2"/>
      <c r="E28" s="1"/>
      <c r="F28" s="2"/>
      <c r="G28" s="1"/>
      <c r="H28" s="2">
        <v>497.72199999999998</v>
      </c>
      <c r="I28" s="1">
        <v>0.87270300000000001</v>
      </c>
      <c r="J28" s="2"/>
      <c r="K28" s="1"/>
      <c r="N28" s="30">
        <f t="shared" si="0"/>
        <v>498.16500000000002</v>
      </c>
      <c r="O28" s="21">
        <f t="shared" si="1"/>
        <v>71842.100000000006</v>
      </c>
      <c r="P28" s="30"/>
      <c r="Q28" s="17"/>
      <c r="R28" s="30">
        <f t="shared" ref="R28:S29" si="5">H28</f>
        <v>497.72199999999998</v>
      </c>
      <c r="S28" s="24">
        <f t="shared" si="5"/>
        <v>0.87270300000000001</v>
      </c>
      <c r="T28" s="30"/>
      <c r="U28" s="24"/>
      <c r="V28"/>
    </row>
    <row r="29" spans="2:22">
      <c r="B29" s="56">
        <v>507.798</v>
      </c>
      <c r="C29" s="56">
        <v>70.526300000000006</v>
      </c>
      <c r="D29" s="2"/>
      <c r="E29" s="1"/>
      <c r="F29" s="2"/>
      <c r="G29" s="1"/>
      <c r="H29" s="56">
        <v>508.2</v>
      </c>
      <c r="I29" s="56">
        <v>0.87926499999999996</v>
      </c>
      <c r="J29" s="2"/>
      <c r="K29" s="1"/>
      <c r="N29" s="30">
        <f t="shared" si="0"/>
        <v>507.798</v>
      </c>
      <c r="O29" s="21">
        <f t="shared" si="1"/>
        <v>70526.3</v>
      </c>
      <c r="P29" s="30"/>
      <c r="Q29" s="17"/>
      <c r="R29" s="30">
        <f t="shared" si="5"/>
        <v>508.2</v>
      </c>
      <c r="S29" s="24">
        <f t="shared" si="5"/>
        <v>0.87926499999999996</v>
      </c>
      <c r="T29" s="30"/>
      <c r="U29" s="24"/>
      <c r="V29"/>
    </row>
    <row r="32" spans="2:22">
      <c r="H32" s="55">
        <v>307.77100000000002</v>
      </c>
      <c r="I32" s="55">
        <v>0.70081300000000002</v>
      </c>
      <c r="J32">
        <v>307.847919655667</v>
      </c>
      <c r="K32">
        <v>0.70061957868649305</v>
      </c>
    </row>
    <row r="33" spans="8:11">
      <c r="H33" s="3">
        <v>327.89299999999997</v>
      </c>
      <c r="I33" s="4">
        <v>0.74754699999999996</v>
      </c>
      <c r="J33">
        <v>327.93400286944001</v>
      </c>
      <c r="K33">
        <v>0.74820322180916898</v>
      </c>
    </row>
    <row r="34" spans="8:11">
      <c r="H34" s="2">
        <v>348.48399999999998</v>
      </c>
      <c r="I34" s="1">
        <v>0.81321299999999996</v>
      </c>
      <c r="J34">
        <v>347.733142037302</v>
      </c>
      <c r="K34">
        <v>0.81263940520445999</v>
      </c>
    </row>
    <row r="35" spans="8:11">
      <c r="H35" s="2">
        <v>368.15</v>
      </c>
      <c r="I35" s="1">
        <v>0.85996099999999998</v>
      </c>
      <c r="J35">
        <v>367.67575322812002</v>
      </c>
      <c r="K35">
        <v>0.865179677819083</v>
      </c>
    </row>
    <row r="36" spans="8:11">
      <c r="H36" s="2">
        <v>387.82799999999997</v>
      </c>
      <c r="I36" s="1">
        <v>0.92565600000000003</v>
      </c>
      <c r="J36">
        <v>387.76183644189302</v>
      </c>
      <c r="K36">
        <v>0.92565055762081705</v>
      </c>
    </row>
    <row r="37" spans="8:11">
      <c r="H37" s="2">
        <v>407.92899999999997</v>
      </c>
      <c r="I37" s="1">
        <v>0.94081099999999995</v>
      </c>
      <c r="J37">
        <v>407.56097560975599</v>
      </c>
      <c r="K37">
        <v>0.94745972738537698</v>
      </c>
    </row>
    <row r="38" spans="8:11">
      <c r="H38" s="2">
        <v>428.04500000000002</v>
      </c>
      <c r="I38" s="1">
        <v>0.97806999999999999</v>
      </c>
      <c r="J38">
        <v>427.93400286944001</v>
      </c>
      <c r="K38">
        <v>0.98314745972738504</v>
      </c>
    </row>
    <row r="39" spans="8:11">
      <c r="H39" s="2">
        <v>448.15699999999998</v>
      </c>
      <c r="I39" s="1">
        <v>1.00901</v>
      </c>
      <c r="J39">
        <v>447.733142037302</v>
      </c>
      <c r="K39">
        <v>1.01189591078066</v>
      </c>
    </row>
    <row r="40" spans="8:11">
      <c r="H40" s="2">
        <v>468.68400000000003</v>
      </c>
      <c r="I40" s="1">
        <v>0.97678699999999996</v>
      </c>
      <c r="J40">
        <v>467.96269727403097</v>
      </c>
      <c r="K40">
        <v>0.98314745972738504</v>
      </c>
    </row>
    <row r="41" spans="8:11">
      <c r="H41" s="2">
        <v>487.84199999999998</v>
      </c>
      <c r="I41" s="1">
        <v>0.94776099999999996</v>
      </c>
      <c r="J41">
        <v>487.33142037302702</v>
      </c>
      <c r="K41">
        <v>0.95043370508054503</v>
      </c>
    </row>
    <row r="42" spans="8:11">
      <c r="H42" s="56">
        <v>507.904</v>
      </c>
      <c r="I42" s="56">
        <v>0.90291600000000005</v>
      </c>
      <c r="J42">
        <v>507.27403156384503</v>
      </c>
      <c r="K42">
        <v>0.91177199504337003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V14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51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5">
        <v>322.5</v>
      </c>
      <c r="C9" s="55">
        <v>82116.800000000003</v>
      </c>
      <c r="D9" s="3"/>
      <c r="E9" s="4"/>
      <c r="F9" s="55">
        <v>322.59699999999998</v>
      </c>
      <c r="G9" s="55">
        <v>200.68299999999999</v>
      </c>
      <c r="H9" s="55">
        <v>322.923</v>
      </c>
      <c r="I9" s="55">
        <v>0.99602800000000002</v>
      </c>
      <c r="J9" s="55">
        <v>322.82600000000002</v>
      </c>
      <c r="K9" s="55">
        <v>1.0829599999999999</v>
      </c>
      <c r="N9" s="30">
        <f>B9</f>
        <v>322.5</v>
      </c>
      <c r="O9" s="21">
        <f>C9</f>
        <v>82116.800000000003</v>
      </c>
      <c r="P9" s="30">
        <f>F9</f>
        <v>322.59699999999998</v>
      </c>
      <c r="Q9" s="17">
        <f>G9*0.000001</f>
        <v>2.0068299999999998E-4</v>
      </c>
      <c r="R9" s="30">
        <f>H9</f>
        <v>322.923</v>
      </c>
      <c r="S9" s="24">
        <f>I9</f>
        <v>0.99602800000000002</v>
      </c>
      <c r="T9" s="30">
        <f>J9</f>
        <v>322.82600000000002</v>
      </c>
      <c r="U9" s="24">
        <f>K9</f>
        <v>1.0829599999999999</v>
      </c>
      <c r="V9" s="22">
        <f>((O9*(Q9)^2)/S9)*T9</f>
        <v>1.0718898142580735</v>
      </c>
    </row>
    <row r="10" spans="1:22">
      <c r="B10" s="3">
        <v>372.5</v>
      </c>
      <c r="C10" s="4">
        <v>64781</v>
      </c>
      <c r="D10" s="3"/>
      <c r="E10" s="4"/>
      <c r="F10" s="3">
        <v>372.46800000000002</v>
      </c>
      <c r="G10" s="4">
        <v>214.334</v>
      </c>
      <c r="H10" s="3">
        <v>373.16800000000001</v>
      </c>
      <c r="I10" s="4">
        <v>0.93969999999999998</v>
      </c>
      <c r="J10" s="55">
        <v>371.73899999999998</v>
      </c>
      <c r="K10" s="55">
        <v>1.20404</v>
      </c>
      <c r="N10" s="30">
        <f t="shared" ref="N10:N14" si="0">B10</f>
        <v>372.5</v>
      </c>
      <c r="O10" s="21">
        <f t="shared" ref="O10:O14" si="1">C10</f>
        <v>64781</v>
      </c>
      <c r="P10" s="30">
        <f t="shared" ref="P10:P14" si="2">F10</f>
        <v>372.46800000000002</v>
      </c>
      <c r="Q10" s="17">
        <f t="shared" ref="Q10:Q14" si="3">G10*0.000001</f>
        <v>2.14334E-4</v>
      </c>
      <c r="R10" s="30">
        <f t="shared" ref="R10:U14" si="4">H10</f>
        <v>373.16800000000001</v>
      </c>
      <c r="S10" s="24">
        <f t="shared" si="4"/>
        <v>0.93969999999999998</v>
      </c>
      <c r="T10" s="30">
        <f t="shared" si="4"/>
        <v>371.73899999999998</v>
      </c>
      <c r="U10" s="24">
        <f t="shared" si="4"/>
        <v>1.20404</v>
      </c>
      <c r="V10" s="22">
        <f t="shared" ref="V10:V14" si="5">((O10*(Q10)^2)/S10)*T10</f>
        <v>1.1772770700989741</v>
      </c>
    </row>
    <row r="11" spans="1:22">
      <c r="B11" s="2">
        <v>423.33300000000003</v>
      </c>
      <c r="C11" s="1">
        <v>51094.9</v>
      </c>
      <c r="D11" s="2"/>
      <c r="E11" s="1"/>
      <c r="F11" s="2">
        <v>423.11700000000002</v>
      </c>
      <c r="G11" s="1">
        <v>218.43</v>
      </c>
      <c r="H11" s="2">
        <v>423.43099999999998</v>
      </c>
      <c r="I11" s="1">
        <v>0.94544099999999998</v>
      </c>
      <c r="J11" s="2">
        <v>422.28300000000002</v>
      </c>
      <c r="K11" s="1">
        <v>1.0964100000000001</v>
      </c>
      <c r="N11" s="30">
        <f t="shared" si="0"/>
        <v>423.33300000000003</v>
      </c>
      <c r="O11" s="21">
        <f t="shared" si="1"/>
        <v>51094.9</v>
      </c>
      <c r="P11" s="30">
        <f t="shared" si="2"/>
        <v>423.11700000000002</v>
      </c>
      <c r="Q11" s="17">
        <f t="shared" si="3"/>
        <v>2.1843000000000001E-4</v>
      </c>
      <c r="R11" s="30">
        <f t="shared" si="4"/>
        <v>423.43099999999998</v>
      </c>
      <c r="S11" s="24">
        <f t="shared" si="4"/>
        <v>0.94544099999999998</v>
      </c>
      <c r="T11" s="30">
        <f t="shared" si="4"/>
        <v>422.28300000000002</v>
      </c>
      <c r="U11" s="24">
        <f t="shared" si="4"/>
        <v>1.0964100000000001</v>
      </c>
      <c r="V11" s="22">
        <f t="shared" si="5"/>
        <v>1.088858112805299</v>
      </c>
    </row>
    <row r="12" spans="1:22">
      <c r="B12" s="2">
        <v>473.33300000000003</v>
      </c>
      <c r="C12" s="1">
        <v>42883.199999999997</v>
      </c>
      <c r="D12" s="2"/>
      <c r="E12" s="1"/>
      <c r="F12" s="2">
        <v>472.98700000000002</v>
      </c>
      <c r="G12" s="1">
        <v>211.60400000000001</v>
      </c>
      <c r="H12" s="2">
        <v>472.93</v>
      </c>
      <c r="I12" s="1">
        <v>1.02017</v>
      </c>
      <c r="J12" s="2">
        <v>472.82600000000002</v>
      </c>
      <c r="K12" s="1">
        <v>0.90807199999999999</v>
      </c>
      <c r="N12" s="30">
        <f t="shared" si="0"/>
        <v>473.33300000000003</v>
      </c>
      <c r="O12" s="21">
        <f t="shared" si="1"/>
        <v>42883.199999999997</v>
      </c>
      <c r="P12" s="30">
        <f t="shared" si="2"/>
        <v>472.98700000000002</v>
      </c>
      <c r="Q12" s="17">
        <f t="shared" si="3"/>
        <v>2.11604E-4</v>
      </c>
      <c r="R12" s="30">
        <f t="shared" si="4"/>
        <v>472.93</v>
      </c>
      <c r="S12" s="24">
        <f t="shared" si="4"/>
        <v>1.02017</v>
      </c>
      <c r="T12" s="30">
        <f t="shared" si="4"/>
        <v>472.82600000000002</v>
      </c>
      <c r="U12" s="24">
        <f t="shared" si="4"/>
        <v>0.90807199999999999</v>
      </c>
      <c r="V12" s="22">
        <f t="shared" si="5"/>
        <v>0.88994615929131615</v>
      </c>
    </row>
    <row r="13" spans="1:22">
      <c r="B13" s="2">
        <v>524.16700000000003</v>
      </c>
      <c r="C13" s="1">
        <v>38321.199999999997</v>
      </c>
      <c r="D13" s="2"/>
      <c r="E13" s="1"/>
      <c r="F13" s="2">
        <v>523.63599999999997</v>
      </c>
      <c r="G13" s="1">
        <v>192.49100000000001</v>
      </c>
      <c r="H13" s="2">
        <v>522.45100000000002</v>
      </c>
      <c r="I13" s="1">
        <v>1.17075</v>
      </c>
      <c r="J13" s="2">
        <v>523.37</v>
      </c>
      <c r="K13" s="1">
        <v>0.64573999999999998</v>
      </c>
      <c r="N13" s="30">
        <f t="shared" si="0"/>
        <v>524.16700000000003</v>
      </c>
      <c r="O13" s="21">
        <f t="shared" si="1"/>
        <v>38321.199999999997</v>
      </c>
      <c r="P13" s="30">
        <f t="shared" si="2"/>
        <v>523.63599999999997</v>
      </c>
      <c r="Q13" s="17">
        <f t="shared" si="3"/>
        <v>1.9249100000000001E-4</v>
      </c>
      <c r="R13" s="30">
        <f t="shared" si="4"/>
        <v>522.45100000000002</v>
      </c>
      <c r="S13" s="24">
        <f t="shared" si="4"/>
        <v>1.17075</v>
      </c>
      <c r="T13" s="30">
        <f t="shared" si="4"/>
        <v>523.37</v>
      </c>
      <c r="U13" s="24">
        <f t="shared" si="4"/>
        <v>0.64573999999999998</v>
      </c>
      <c r="V13" s="22">
        <f t="shared" si="5"/>
        <v>0.63475278650292211</v>
      </c>
    </row>
    <row r="14" spans="1:22">
      <c r="B14" s="56">
        <v>575</v>
      </c>
      <c r="C14" s="56">
        <v>37408.800000000003</v>
      </c>
      <c r="D14" s="2"/>
      <c r="E14" s="1"/>
      <c r="F14" s="56">
        <v>572.72699999999998</v>
      </c>
      <c r="G14" s="56">
        <v>165.18799999999999</v>
      </c>
      <c r="H14" s="56">
        <v>572.76199999999994</v>
      </c>
      <c r="I14" s="56">
        <v>1.33511</v>
      </c>
      <c r="J14" s="56">
        <v>573.09799999999996</v>
      </c>
      <c r="K14" s="56">
        <v>0.457399</v>
      </c>
      <c r="N14" s="30">
        <f t="shared" si="0"/>
        <v>575</v>
      </c>
      <c r="O14" s="21">
        <f t="shared" si="1"/>
        <v>37408.800000000003</v>
      </c>
      <c r="P14" s="30">
        <f t="shared" si="2"/>
        <v>572.72699999999998</v>
      </c>
      <c r="Q14" s="17">
        <f t="shared" si="3"/>
        <v>1.6518799999999998E-4</v>
      </c>
      <c r="R14" s="30">
        <f t="shared" si="4"/>
        <v>572.76199999999994</v>
      </c>
      <c r="S14" s="24">
        <f t="shared" si="4"/>
        <v>1.33511</v>
      </c>
      <c r="T14" s="30">
        <f t="shared" si="4"/>
        <v>573.09799999999996</v>
      </c>
      <c r="U14" s="24">
        <f t="shared" si="4"/>
        <v>0.457399</v>
      </c>
      <c r="V14" s="22">
        <f t="shared" si="5"/>
        <v>0.43816997139308961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V14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5">
        <v>321.15800000000002</v>
      </c>
      <c r="C9" s="55">
        <v>904.19500000000005</v>
      </c>
      <c r="D9" s="3"/>
      <c r="E9" s="4"/>
      <c r="F9" s="55">
        <v>320.12299999999999</v>
      </c>
      <c r="G9" s="55">
        <v>205.74</v>
      </c>
      <c r="H9" s="55">
        <v>320.89999999999998</v>
      </c>
      <c r="I9" s="55">
        <v>1.0384599999999999</v>
      </c>
      <c r="J9" s="55">
        <v>319.26499999999999</v>
      </c>
      <c r="K9" s="55">
        <v>1.20133</v>
      </c>
      <c r="N9" s="30">
        <f>B9</f>
        <v>321.15800000000002</v>
      </c>
      <c r="O9" s="21">
        <f>C9*100</f>
        <v>90419.5</v>
      </c>
      <c r="P9" s="30">
        <f>F9</f>
        <v>320.12299999999999</v>
      </c>
      <c r="Q9" s="17">
        <f>G9*0.000001</f>
        <v>2.0573999999999999E-4</v>
      </c>
      <c r="R9" s="30">
        <f>H9</f>
        <v>320.89999999999998</v>
      </c>
      <c r="S9" s="24">
        <f>I9</f>
        <v>1.0384599999999999</v>
      </c>
      <c r="T9" s="30">
        <f>J9</f>
        <v>319.26499999999999</v>
      </c>
      <c r="U9" s="24">
        <f>K9</f>
        <v>1.20133</v>
      </c>
      <c r="V9" s="22">
        <f>((O9*(Q9)^2)/S9)*T9</f>
        <v>1.1766874193824011</v>
      </c>
    </row>
    <row r="10" spans="1:22">
      <c r="B10" s="3">
        <v>361.27300000000002</v>
      </c>
      <c r="C10" s="4">
        <v>767.58399999999995</v>
      </c>
      <c r="D10" s="3"/>
      <c r="E10" s="4"/>
      <c r="F10" s="3">
        <v>360.12799999999999</v>
      </c>
      <c r="G10" s="4">
        <v>210.70400000000001</v>
      </c>
      <c r="H10" s="3">
        <v>362.70100000000002</v>
      </c>
      <c r="I10" s="4">
        <v>1.00641</v>
      </c>
      <c r="J10" s="3">
        <v>359.05900000000003</v>
      </c>
      <c r="K10" s="4">
        <v>1.2305600000000001</v>
      </c>
      <c r="N10" s="30">
        <f t="shared" ref="N10:N14" si="0">B10</f>
        <v>361.27300000000002</v>
      </c>
      <c r="O10" s="21">
        <f t="shared" ref="O10:O14" si="1">C10*100</f>
        <v>76758.399999999994</v>
      </c>
      <c r="P10" s="30">
        <f t="shared" ref="P10:P14" si="2">F10</f>
        <v>360.12799999999999</v>
      </c>
      <c r="Q10" s="17">
        <f t="shared" ref="Q10:Q14" si="3">G10*0.000001</f>
        <v>2.1070400000000001E-4</v>
      </c>
      <c r="R10" s="30">
        <f t="shared" ref="R10:U14" si="4">H10</f>
        <v>362.70100000000002</v>
      </c>
      <c r="S10" s="24">
        <f t="shared" si="4"/>
        <v>1.00641</v>
      </c>
      <c r="T10" s="30">
        <f t="shared" si="4"/>
        <v>359.05900000000003</v>
      </c>
      <c r="U10" s="24">
        <f t="shared" si="4"/>
        <v>1.2305600000000001</v>
      </c>
      <c r="V10" s="22">
        <f t="shared" ref="V10:V14" si="5">((O10*(Q10)^2)/S10)*T10</f>
        <v>1.215800584139384</v>
      </c>
    </row>
    <row r="11" spans="1:22">
      <c r="B11" s="2">
        <v>399.74299999999999</v>
      </c>
      <c r="C11" s="1">
        <v>661.04</v>
      </c>
      <c r="D11" s="2"/>
      <c r="E11" s="1"/>
      <c r="F11" s="2">
        <v>399.33</v>
      </c>
      <c r="G11" s="1">
        <v>213.22399999999999</v>
      </c>
      <c r="H11" s="2">
        <v>400.48200000000003</v>
      </c>
      <c r="I11" s="1">
        <v>1.00641</v>
      </c>
      <c r="J11" s="2">
        <v>398.892</v>
      </c>
      <c r="K11" s="1">
        <v>1.1838500000000001</v>
      </c>
      <c r="N11" s="30">
        <f t="shared" si="0"/>
        <v>399.74299999999999</v>
      </c>
      <c r="O11" s="21">
        <f t="shared" si="1"/>
        <v>66104</v>
      </c>
      <c r="P11" s="30">
        <f t="shared" si="2"/>
        <v>399.33</v>
      </c>
      <c r="Q11" s="17">
        <f t="shared" si="3"/>
        <v>2.1322399999999998E-4</v>
      </c>
      <c r="R11" s="30">
        <f t="shared" si="4"/>
        <v>400.48200000000003</v>
      </c>
      <c r="S11" s="24">
        <f t="shared" si="4"/>
        <v>1.00641</v>
      </c>
      <c r="T11" s="30">
        <f t="shared" si="4"/>
        <v>398.892</v>
      </c>
      <c r="U11" s="24">
        <f t="shared" si="4"/>
        <v>1.1838500000000001</v>
      </c>
      <c r="V11" s="22">
        <f t="shared" si="5"/>
        <v>1.1911879605153868</v>
      </c>
    </row>
    <row r="12" spans="1:22">
      <c r="B12" s="2">
        <v>441.58100000000002</v>
      </c>
      <c r="C12" s="1">
        <v>564.36199999999997</v>
      </c>
      <c r="D12" s="2"/>
      <c r="E12" s="1"/>
      <c r="F12" s="2">
        <v>440.19</v>
      </c>
      <c r="G12" s="1">
        <v>211.35</v>
      </c>
      <c r="H12" s="2">
        <v>439.87099999999998</v>
      </c>
      <c r="I12" s="1">
        <v>1.0192300000000001</v>
      </c>
      <c r="J12" s="2">
        <v>438.75200000000001</v>
      </c>
      <c r="K12" s="1">
        <v>1.0896699999999999</v>
      </c>
      <c r="N12" s="30">
        <f t="shared" si="0"/>
        <v>441.58100000000002</v>
      </c>
      <c r="O12" s="21">
        <f t="shared" si="1"/>
        <v>56436.2</v>
      </c>
      <c r="P12" s="30">
        <f t="shared" si="2"/>
        <v>440.19</v>
      </c>
      <c r="Q12" s="17">
        <f t="shared" si="3"/>
        <v>2.1134999999999999E-4</v>
      </c>
      <c r="R12" s="30">
        <f t="shared" si="4"/>
        <v>439.87099999999998</v>
      </c>
      <c r="S12" s="24">
        <f t="shared" si="4"/>
        <v>1.0192300000000001</v>
      </c>
      <c r="T12" s="30">
        <f t="shared" si="4"/>
        <v>438.75200000000001</v>
      </c>
      <c r="U12" s="24">
        <f t="shared" si="4"/>
        <v>1.0896699999999999</v>
      </c>
      <c r="V12" s="22">
        <f t="shared" si="5"/>
        <v>1.085198485907511</v>
      </c>
    </row>
    <row r="13" spans="1:22">
      <c r="B13" s="2">
        <v>480.90699999999998</v>
      </c>
      <c r="C13" s="1">
        <v>472.78500000000003</v>
      </c>
      <c r="D13" s="2"/>
      <c r="E13" s="1"/>
      <c r="F13" s="2">
        <v>481.077</v>
      </c>
      <c r="G13" s="1">
        <v>204.589</v>
      </c>
      <c r="H13" s="2">
        <v>480.06400000000002</v>
      </c>
      <c r="I13" s="1">
        <v>1.0641</v>
      </c>
      <c r="J13" s="2">
        <v>480.25900000000001</v>
      </c>
      <c r="K13" s="1">
        <v>0.89109000000000005</v>
      </c>
      <c r="N13" s="30">
        <f t="shared" si="0"/>
        <v>480.90699999999998</v>
      </c>
      <c r="O13" s="21">
        <f t="shared" si="1"/>
        <v>47278.5</v>
      </c>
      <c r="P13" s="30">
        <f t="shared" si="2"/>
        <v>481.077</v>
      </c>
      <c r="Q13" s="17">
        <f t="shared" si="3"/>
        <v>2.04589E-4</v>
      </c>
      <c r="R13" s="30">
        <f t="shared" si="4"/>
        <v>480.06400000000002</v>
      </c>
      <c r="S13" s="24">
        <f t="shared" si="4"/>
        <v>1.0641</v>
      </c>
      <c r="T13" s="30">
        <f t="shared" si="4"/>
        <v>480.25900000000001</v>
      </c>
      <c r="U13" s="24">
        <f t="shared" si="4"/>
        <v>0.89109000000000005</v>
      </c>
      <c r="V13" s="22">
        <f t="shared" si="5"/>
        <v>0.89314365540358753</v>
      </c>
    </row>
    <row r="14" spans="1:22">
      <c r="B14" s="56">
        <v>520.25599999999997</v>
      </c>
      <c r="C14" s="56">
        <v>401.20800000000003</v>
      </c>
      <c r="D14" s="2"/>
      <c r="E14" s="1"/>
      <c r="F14" s="56">
        <v>520.346</v>
      </c>
      <c r="G14" s="56">
        <v>194.89400000000001</v>
      </c>
      <c r="H14" s="56">
        <v>520.25699999999995</v>
      </c>
      <c r="I14" s="56">
        <v>1.14744</v>
      </c>
      <c r="J14" s="56">
        <v>519.36800000000005</v>
      </c>
      <c r="K14" s="56">
        <v>0.71145099999999994</v>
      </c>
      <c r="N14" s="30">
        <f t="shared" si="0"/>
        <v>520.25599999999997</v>
      </c>
      <c r="O14" s="21">
        <f t="shared" si="1"/>
        <v>40120.800000000003</v>
      </c>
      <c r="P14" s="30">
        <f t="shared" si="2"/>
        <v>520.346</v>
      </c>
      <c r="Q14" s="17">
        <f t="shared" si="3"/>
        <v>1.9489400000000001E-4</v>
      </c>
      <c r="R14" s="30">
        <f t="shared" si="4"/>
        <v>520.25699999999995</v>
      </c>
      <c r="S14" s="24">
        <f t="shared" si="4"/>
        <v>1.14744</v>
      </c>
      <c r="T14" s="30">
        <f t="shared" si="4"/>
        <v>519.36800000000005</v>
      </c>
      <c r="U14" s="24">
        <f t="shared" si="4"/>
        <v>0.71145099999999994</v>
      </c>
      <c r="V14" s="22">
        <f t="shared" si="5"/>
        <v>0.68978178981571492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V17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5">
        <v>296.14</v>
      </c>
      <c r="C9" s="55">
        <v>537.04300000000001</v>
      </c>
      <c r="D9" s="3"/>
      <c r="E9" s="4"/>
      <c r="F9" s="55">
        <v>295.43900000000002</v>
      </c>
      <c r="G9" s="55">
        <v>-113.461</v>
      </c>
      <c r="H9" s="55">
        <v>298.947</v>
      </c>
      <c r="I9" s="55">
        <v>1.3440799999999999</v>
      </c>
      <c r="J9" s="55">
        <v>296.84199999999998</v>
      </c>
      <c r="K9" s="55">
        <v>0.15290799999999999</v>
      </c>
      <c r="N9" s="30">
        <f>B9</f>
        <v>296.14</v>
      </c>
      <c r="O9" s="21">
        <f>C9*100</f>
        <v>53704.3</v>
      </c>
      <c r="P9" s="30">
        <f>F9</f>
        <v>295.43900000000002</v>
      </c>
      <c r="Q9" s="17">
        <f>G9*0.000001</f>
        <v>-1.1346099999999999E-4</v>
      </c>
      <c r="R9" s="30">
        <f>H9</f>
        <v>298.947</v>
      </c>
      <c r="S9" s="24">
        <f>I9</f>
        <v>1.3440799999999999</v>
      </c>
      <c r="T9" s="30">
        <f>J9</f>
        <v>296.84199999999998</v>
      </c>
      <c r="U9" s="24">
        <f>K9</f>
        <v>0.15290799999999999</v>
      </c>
      <c r="V9" s="22">
        <f>((O9*(Q9)^2)/S9)*T9</f>
        <v>0.1526871554561855</v>
      </c>
    </row>
    <row r="10" spans="1:22">
      <c r="B10" s="3">
        <v>312.28100000000001</v>
      </c>
      <c r="C10" s="4">
        <v>520.34799999999996</v>
      </c>
      <c r="D10" s="3"/>
      <c r="E10" s="4"/>
      <c r="F10" s="3">
        <v>312.98200000000003</v>
      </c>
      <c r="G10" s="4">
        <v>-115.896</v>
      </c>
      <c r="H10" s="3">
        <v>319.298</v>
      </c>
      <c r="I10" s="4">
        <v>1.2804199999999999</v>
      </c>
      <c r="J10" s="3">
        <v>316.49099999999999</v>
      </c>
      <c r="K10" s="4">
        <v>0.17011999999999999</v>
      </c>
      <c r="N10" s="30">
        <f t="shared" ref="N10:N17" si="0">B10</f>
        <v>312.28100000000001</v>
      </c>
      <c r="O10" s="21">
        <f t="shared" ref="O10:O17" si="1">C10*100</f>
        <v>52034.799999999996</v>
      </c>
      <c r="P10" s="30">
        <f t="shared" ref="P10:P17" si="2">F10</f>
        <v>312.98200000000003</v>
      </c>
      <c r="Q10" s="17">
        <f t="shared" ref="Q10:Q17" si="3">G10*0.000001</f>
        <v>-1.1589599999999999E-4</v>
      </c>
      <c r="R10" s="30">
        <f t="shared" ref="R10:U17" si="4">H10</f>
        <v>319.298</v>
      </c>
      <c r="S10" s="24">
        <f t="shared" si="4"/>
        <v>1.2804199999999999</v>
      </c>
      <c r="T10" s="30">
        <f t="shared" si="4"/>
        <v>316.49099999999999</v>
      </c>
      <c r="U10" s="24">
        <f t="shared" si="4"/>
        <v>0.17011999999999999</v>
      </c>
      <c r="V10" s="22">
        <f t="shared" ref="V10:V17" si="5">((O10*(Q10)^2)/S10)*T10</f>
        <v>0.17275860928555969</v>
      </c>
    </row>
    <row r="11" spans="1:22">
      <c r="B11" s="2">
        <v>332.63200000000001</v>
      </c>
      <c r="C11" s="1">
        <v>504.34800000000001</v>
      </c>
      <c r="D11" s="2"/>
      <c r="E11" s="1"/>
      <c r="F11" s="2">
        <v>333.33300000000003</v>
      </c>
      <c r="G11" s="1">
        <v>-120.557</v>
      </c>
      <c r="H11" s="2">
        <v>339.649</v>
      </c>
      <c r="I11" s="1">
        <v>1.24356</v>
      </c>
      <c r="J11" s="2">
        <v>336.14</v>
      </c>
      <c r="K11" s="1">
        <v>0.195936</v>
      </c>
      <c r="N11" s="30">
        <f t="shared" si="0"/>
        <v>332.63200000000001</v>
      </c>
      <c r="O11" s="21">
        <f t="shared" si="1"/>
        <v>50434.8</v>
      </c>
      <c r="P11" s="30">
        <f t="shared" si="2"/>
        <v>333.33300000000003</v>
      </c>
      <c r="Q11" s="17">
        <f t="shared" si="3"/>
        <v>-1.2055699999999999E-4</v>
      </c>
      <c r="R11" s="30">
        <f t="shared" si="4"/>
        <v>339.649</v>
      </c>
      <c r="S11" s="24">
        <f t="shared" si="4"/>
        <v>1.24356</v>
      </c>
      <c r="T11" s="30">
        <f t="shared" si="4"/>
        <v>336.14</v>
      </c>
      <c r="U11" s="24">
        <f t="shared" si="4"/>
        <v>0.195936</v>
      </c>
      <c r="V11" s="22">
        <f t="shared" si="5"/>
        <v>0.19813838508688486</v>
      </c>
    </row>
    <row r="12" spans="1:22">
      <c r="B12" s="2">
        <v>353.68400000000003</v>
      </c>
      <c r="C12" s="1">
        <v>486.26100000000002</v>
      </c>
      <c r="D12" s="2"/>
      <c r="E12" s="1"/>
      <c r="F12" s="2">
        <v>354.38600000000002</v>
      </c>
      <c r="G12" s="1">
        <v>-123.13</v>
      </c>
      <c r="H12" s="2">
        <v>360.702</v>
      </c>
      <c r="I12" s="1">
        <v>1.2159199999999999</v>
      </c>
      <c r="J12" s="2">
        <v>357.19299999999998</v>
      </c>
      <c r="K12" s="1">
        <v>0.21458199999999999</v>
      </c>
      <c r="N12" s="30">
        <f t="shared" si="0"/>
        <v>353.68400000000003</v>
      </c>
      <c r="O12" s="21">
        <f t="shared" si="1"/>
        <v>48626.100000000006</v>
      </c>
      <c r="P12" s="30">
        <f t="shared" si="2"/>
        <v>354.38600000000002</v>
      </c>
      <c r="Q12" s="17">
        <f t="shared" si="3"/>
        <v>-1.2313E-4</v>
      </c>
      <c r="R12" s="30">
        <f t="shared" si="4"/>
        <v>360.702</v>
      </c>
      <c r="S12" s="24">
        <f t="shared" si="4"/>
        <v>1.2159199999999999</v>
      </c>
      <c r="T12" s="30">
        <f t="shared" si="4"/>
        <v>357.19299999999998</v>
      </c>
      <c r="U12" s="24">
        <f t="shared" si="4"/>
        <v>0.21458199999999999</v>
      </c>
      <c r="V12" s="22">
        <f t="shared" si="5"/>
        <v>0.21656842351832972</v>
      </c>
    </row>
    <row r="13" spans="1:22">
      <c r="B13" s="2">
        <v>374.73700000000002</v>
      </c>
      <c r="C13" s="1">
        <v>470.95699999999999</v>
      </c>
      <c r="D13" s="2"/>
      <c r="E13" s="1"/>
      <c r="F13" s="2">
        <v>376.14</v>
      </c>
      <c r="G13" s="1">
        <v>-124.313</v>
      </c>
      <c r="H13" s="2">
        <v>379.649</v>
      </c>
      <c r="I13" s="1">
        <v>1.2</v>
      </c>
      <c r="J13" s="2">
        <v>378.947</v>
      </c>
      <c r="K13" s="1">
        <v>0.227968</v>
      </c>
      <c r="N13" s="30">
        <f t="shared" si="0"/>
        <v>374.73700000000002</v>
      </c>
      <c r="O13" s="21">
        <f t="shared" si="1"/>
        <v>47095.7</v>
      </c>
      <c r="P13" s="30">
        <f t="shared" si="2"/>
        <v>376.14</v>
      </c>
      <c r="Q13" s="17">
        <f t="shared" si="3"/>
        <v>-1.24313E-4</v>
      </c>
      <c r="R13" s="30">
        <f t="shared" si="4"/>
        <v>379.649</v>
      </c>
      <c r="S13" s="24">
        <f t="shared" si="4"/>
        <v>1.2</v>
      </c>
      <c r="T13" s="30">
        <f t="shared" si="4"/>
        <v>378.947</v>
      </c>
      <c r="U13" s="24">
        <f t="shared" si="4"/>
        <v>0.227968</v>
      </c>
      <c r="V13" s="22">
        <f t="shared" si="5"/>
        <v>0.22983257246790104</v>
      </c>
    </row>
    <row r="14" spans="1:22">
      <c r="B14" s="2">
        <v>396.49099999999999</v>
      </c>
      <c r="C14" s="1">
        <v>452.87</v>
      </c>
      <c r="D14" s="2"/>
      <c r="E14" s="1"/>
      <c r="F14" s="2">
        <v>398.596</v>
      </c>
      <c r="G14" s="1">
        <v>-126.748</v>
      </c>
      <c r="H14" s="2">
        <v>400</v>
      </c>
      <c r="I14" s="1">
        <v>1.1933</v>
      </c>
      <c r="J14" s="2">
        <v>401.404</v>
      </c>
      <c r="K14" s="1">
        <v>0.24374499999999999</v>
      </c>
      <c r="N14" s="30">
        <f t="shared" si="0"/>
        <v>396.49099999999999</v>
      </c>
      <c r="O14" s="21">
        <f t="shared" si="1"/>
        <v>45287</v>
      </c>
      <c r="P14" s="30">
        <f t="shared" si="2"/>
        <v>398.596</v>
      </c>
      <c r="Q14" s="17">
        <f t="shared" si="3"/>
        <v>-1.2674799999999999E-4</v>
      </c>
      <c r="R14" s="30">
        <f t="shared" si="4"/>
        <v>400</v>
      </c>
      <c r="S14" s="24">
        <f t="shared" si="4"/>
        <v>1.1933</v>
      </c>
      <c r="T14" s="30">
        <f t="shared" si="4"/>
        <v>401.404</v>
      </c>
      <c r="U14" s="24">
        <f t="shared" si="4"/>
        <v>0.24374499999999999</v>
      </c>
      <c r="V14" s="22">
        <f t="shared" si="5"/>
        <v>0.24473035366847148</v>
      </c>
    </row>
    <row r="15" spans="1:22">
      <c r="B15" s="2">
        <v>420.351</v>
      </c>
      <c r="C15" s="1">
        <v>435.47800000000001</v>
      </c>
      <c r="D15" s="2"/>
      <c r="E15" s="1"/>
      <c r="F15" s="2">
        <v>421.053</v>
      </c>
      <c r="G15" s="1">
        <v>-125.009</v>
      </c>
      <c r="H15" s="2">
        <v>419.649</v>
      </c>
      <c r="I15" s="1">
        <v>1.19665</v>
      </c>
      <c r="J15" s="2">
        <v>423.86</v>
      </c>
      <c r="K15" s="1">
        <v>0.240398</v>
      </c>
      <c r="N15" s="30">
        <f t="shared" si="0"/>
        <v>420.351</v>
      </c>
      <c r="O15" s="21">
        <f t="shared" si="1"/>
        <v>43547.8</v>
      </c>
      <c r="P15" s="30">
        <f t="shared" si="2"/>
        <v>421.053</v>
      </c>
      <c r="Q15" s="17">
        <f t="shared" si="3"/>
        <v>-1.2500899999999998E-4</v>
      </c>
      <c r="R15" s="30">
        <f t="shared" si="4"/>
        <v>419.649</v>
      </c>
      <c r="S15" s="24">
        <f t="shared" si="4"/>
        <v>1.19665</v>
      </c>
      <c r="T15" s="30">
        <f t="shared" si="4"/>
        <v>423.86</v>
      </c>
      <c r="U15" s="24">
        <f t="shared" si="4"/>
        <v>0.240398</v>
      </c>
      <c r="V15" s="22">
        <f t="shared" si="5"/>
        <v>0.24104829863891258</v>
      </c>
    </row>
    <row r="16" spans="1:22">
      <c r="B16" s="2">
        <v>442.80700000000002</v>
      </c>
      <c r="C16" s="1">
        <v>418.08699999999999</v>
      </c>
      <c r="D16" s="2"/>
      <c r="E16" s="1"/>
      <c r="F16" s="2">
        <v>444.21100000000001</v>
      </c>
      <c r="G16" s="1">
        <v>-125.565</v>
      </c>
      <c r="H16" s="2">
        <v>442.10500000000002</v>
      </c>
      <c r="I16" s="1">
        <v>1.20838</v>
      </c>
      <c r="J16" s="2">
        <v>447.01799999999997</v>
      </c>
      <c r="K16" s="1">
        <v>0.244223</v>
      </c>
      <c r="N16" s="30">
        <f t="shared" si="0"/>
        <v>442.80700000000002</v>
      </c>
      <c r="O16" s="21">
        <f t="shared" si="1"/>
        <v>41808.699999999997</v>
      </c>
      <c r="P16" s="30">
        <f t="shared" si="2"/>
        <v>444.21100000000001</v>
      </c>
      <c r="Q16" s="17">
        <f t="shared" si="3"/>
        <v>-1.2556499999999998E-4</v>
      </c>
      <c r="R16" s="30">
        <f t="shared" si="4"/>
        <v>442.10500000000002</v>
      </c>
      <c r="S16" s="24">
        <f t="shared" si="4"/>
        <v>1.20838</v>
      </c>
      <c r="T16" s="30">
        <f t="shared" si="4"/>
        <v>447.01799999999997</v>
      </c>
      <c r="U16" s="24">
        <f t="shared" si="4"/>
        <v>0.244223</v>
      </c>
      <c r="V16" s="22">
        <f t="shared" si="5"/>
        <v>0.24385145334102154</v>
      </c>
    </row>
    <row r="17" spans="2:22">
      <c r="B17" s="56">
        <v>467.36799999999999</v>
      </c>
      <c r="C17" s="56">
        <v>404.17399999999998</v>
      </c>
      <c r="D17" s="2"/>
      <c r="E17" s="1"/>
      <c r="F17" s="56">
        <v>468.07</v>
      </c>
      <c r="G17" s="56">
        <v>-121.53</v>
      </c>
      <c r="H17" s="56">
        <v>464.56099999999998</v>
      </c>
      <c r="I17" s="56">
        <v>1.2385299999999999</v>
      </c>
      <c r="J17" s="56">
        <v>468.77199999999999</v>
      </c>
      <c r="K17" s="56">
        <v>0.227968</v>
      </c>
      <c r="N17" s="30">
        <f t="shared" si="0"/>
        <v>467.36799999999999</v>
      </c>
      <c r="O17" s="21">
        <f t="shared" si="1"/>
        <v>40417.399999999994</v>
      </c>
      <c r="P17" s="30">
        <f t="shared" si="2"/>
        <v>468.07</v>
      </c>
      <c r="Q17" s="17">
        <f t="shared" si="3"/>
        <v>-1.2153E-4</v>
      </c>
      <c r="R17" s="30">
        <f t="shared" si="4"/>
        <v>464.56099999999998</v>
      </c>
      <c r="S17" s="24">
        <f t="shared" si="4"/>
        <v>1.2385299999999999</v>
      </c>
      <c r="T17" s="30">
        <f t="shared" si="4"/>
        <v>468.77199999999999</v>
      </c>
      <c r="U17" s="24">
        <f t="shared" si="4"/>
        <v>0.227968</v>
      </c>
      <c r="V17" s="22">
        <f t="shared" si="5"/>
        <v>0.22593863506208792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V18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31</v>
      </c>
      <c r="C8" s="10" t="s">
        <v>47</v>
      </c>
      <c r="D8" s="11" t="s">
        <v>31</v>
      </c>
      <c r="E8" s="10" t="s">
        <v>18</v>
      </c>
      <c r="F8" s="11" t="s">
        <v>31</v>
      </c>
      <c r="G8" s="10" t="s">
        <v>35</v>
      </c>
      <c r="H8" s="11" t="s">
        <v>31</v>
      </c>
      <c r="I8" s="10" t="s">
        <v>42</v>
      </c>
      <c r="J8" s="11" t="s">
        <v>52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5">
        <v>24.6479</v>
      </c>
      <c r="C9" s="55">
        <v>9.5751299999999997</v>
      </c>
      <c r="D9" s="3"/>
      <c r="E9" s="4"/>
      <c r="F9" s="55">
        <v>22.790800000000001</v>
      </c>
      <c r="G9" s="55">
        <v>-190.52500000000001</v>
      </c>
      <c r="H9" s="55">
        <v>24.6479</v>
      </c>
      <c r="I9" s="55">
        <v>1.1706799999999999</v>
      </c>
      <c r="J9" s="55">
        <v>23.4742</v>
      </c>
      <c r="K9" s="55">
        <v>0.904972</v>
      </c>
      <c r="N9" s="30">
        <f>B9+273.15</f>
        <v>297.79789999999997</v>
      </c>
      <c r="O9" s="21">
        <f>C9*10000</f>
        <v>95751.3</v>
      </c>
      <c r="P9" s="30">
        <f>F9+273.15</f>
        <v>295.94079999999997</v>
      </c>
      <c r="Q9" s="17">
        <f>G9*0.000001</f>
        <v>-1.9052500000000001E-4</v>
      </c>
      <c r="R9" s="30">
        <f>H9+273.15</f>
        <v>297.79789999999997</v>
      </c>
      <c r="S9" s="24">
        <f>I9</f>
        <v>1.1706799999999999</v>
      </c>
      <c r="T9" s="30">
        <f>J9+273.15</f>
        <v>296.62419999999997</v>
      </c>
      <c r="U9" s="24">
        <f>K9</f>
        <v>0.904972</v>
      </c>
      <c r="V9" s="22">
        <f>((O9*(Q9)^2)/S9)*T9</f>
        <v>0.88067770228241038</v>
      </c>
    </row>
    <row r="10" spans="1:22">
      <c r="B10" s="3">
        <v>50.469499999999996</v>
      </c>
      <c r="C10" s="4">
        <v>8.7046600000000005</v>
      </c>
      <c r="D10" s="3"/>
      <c r="E10" s="4"/>
      <c r="F10" s="3">
        <v>47.355699999999999</v>
      </c>
      <c r="G10" s="4">
        <v>-196.673</v>
      </c>
      <c r="H10" s="3">
        <v>50.469499999999996</v>
      </c>
      <c r="I10" s="4">
        <v>1.1445000000000001</v>
      </c>
      <c r="J10" s="3">
        <v>49.2958</v>
      </c>
      <c r="K10" s="4">
        <v>0.96685100000000002</v>
      </c>
      <c r="N10" s="30">
        <f t="shared" ref="N10:N18" si="0">B10+273.15</f>
        <v>323.61949999999996</v>
      </c>
      <c r="O10" s="21">
        <f t="shared" ref="O10:O18" si="1">C10*10000</f>
        <v>87046.6</v>
      </c>
      <c r="P10" s="30">
        <f t="shared" ref="P10:P18" si="2">F10+273.15</f>
        <v>320.50569999999999</v>
      </c>
      <c r="Q10" s="17">
        <f t="shared" ref="Q10:Q18" si="3">G10*0.000001</f>
        <v>-1.9667299999999999E-4</v>
      </c>
      <c r="R10" s="30">
        <f t="shared" ref="R10:R18" si="4">H10+273.15</f>
        <v>323.61949999999996</v>
      </c>
      <c r="S10" s="24">
        <f t="shared" ref="S10:U18" si="5">I10</f>
        <v>1.1445000000000001</v>
      </c>
      <c r="T10" s="30">
        <f t="shared" ref="T10:T18" si="6">J10+273.15</f>
        <v>322.44579999999996</v>
      </c>
      <c r="U10" s="24">
        <f t="shared" si="5"/>
        <v>0.96685100000000002</v>
      </c>
      <c r="V10" s="22">
        <f t="shared" ref="V10:V18" si="7">((O10*(Q10)^2)/S10)*T10</f>
        <v>0.94859804391557889</v>
      </c>
    </row>
    <row r="11" spans="1:22">
      <c r="B11" s="2">
        <v>73.943700000000007</v>
      </c>
      <c r="C11" s="1">
        <v>7.9585499999999998</v>
      </c>
      <c r="D11" s="2"/>
      <c r="E11" s="1"/>
      <c r="F11" s="2">
        <v>73.094300000000004</v>
      </c>
      <c r="G11" s="1">
        <v>-203.858</v>
      </c>
      <c r="H11" s="2">
        <v>76.2911</v>
      </c>
      <c r="I11" s="1">
        <v>1.1340300000000001</v>
      </c>
      <c r="J11" s="2">
        <v>73.943700000000007</v>
      </c>
      <c r="K11" s="1">
        <v>1.0209900000000001</v>
      </c>
      <c r="N11" s="30">
        <f t="shared" si="0"/>
        <v>347.09370000000001</v>
      </c>
      <c r="O11" s="21">
        <f t="shared" si="1"/>
        <v>79585.5</v>
      </c>
      <c r="P11" s="30">
        <f t="shared" si="2"/>
        <v>346.24429999999995</v>
      </c>
      <c r="Q11" s="17">
        <f t="shared" si="3"/>
        <v>-2.0385799999999999E-4</v>
      </c>
      <c r="R11" s="30">
        <f t="shared" si="4"/>
        <v>349.44110000000001</v>
      </c>
      <c r="S11" s="24">
        <f t="shared" si="5"/>
        <v>1.1340300000000001</v>
      </c>
      <c r="T11" s="30">
        <f t="shared" si="6"/>
        <v>347.09370000000001</v>
      </c>
      <c r="U11" s="24">
        <f t="shared" si="5"/>
        <v>1.0209900000000001</v>
      </c>
      <c r="V11" s="22">
        <f t="shared" si="7"/>
        <v>1.0123056357849556</v>
      </c>
    </row>
    <row r="12" spans="1:22">
      <c r="B12" s="2">
        <v>100.93899999999999</v>
      </c>
      <c r="C12" s="1">
        <v>7.21244</v>
      </c>
      <c r="D12" s="2"/>
      <c r="E12" s="1"/>
      <c r="F12" s="2">
        <v>98.811099999999996</v>
      </c>
      <c r="G12" s="1">
        <v>-206.876</v>
      </c>
      <c r="H12" s="2">
        <v>99.765299999999996</v>
      </c>
      <c r="I12" s="1">
        <v>1.1340300000000001</v>
      </c>
      <c r="J12" s="2">
        <v>98.5916</v>
      </c>
      <c r="K12" s="1">
        <v>1.0287299999999999</v>
      </c>
      <c r="N12" s="30">
        <f t="shared" si="0"/>
        <v>374.08899999999994</v>
      </c>
      <c r="O12" s="21">
        <f t="shared" si="1"/>
        <v>72124.399999999994</v>
      </c>
      <c r="P12" s="30">
        <f t="shared" si="2"/>
        <v>371.96109999999999</v>
      </c>
      <c r="Q12" s="17">
        <f t="shared" si="3"/>
        <v>-2.0687599999999999E-4</v>
      </c>
      <c r="R12" s="30">
        <f t="shared" si="4"/>
        <v>372.9153</v>
      </c>
      <c r="S12" s="24">
        <f t="shared" si="5"/>
        <v>1.1340300000000001</v>
      </c>
      <c r="T12" s="30">
        <f t="shared" si="6"/>
        <v>371.74159999999995</v>
      </c>
      <c r="U12" s="24">
        <f t="shared" si="5"/>
        <v>1.0287299999999999</v>
      </c>
      <c r="V12" s="22">
        <f t="shared" si="7"/>
        <v>1.0118567992564433</v>
      </c>
    </row>
    <row r="13" spans="1:22">
      <c r="B13" s="2">
        <v>126.761</v>
      </c>
      <c r="C13" s="1">
        <v>6.7771999999999997</v>
      </c>
      <c r="D13" s="2"/>
      <c r="E13" s="1"/>
      <c r="F13" s="2">
        <v>124.52800000000001</v>
      </c>
      <c r="G13" s="1">
        <v>-209.89400000000001</v>
      </c>
      <c r="H13" s="2">
        <v>126.761</v>
      </c>
      <c r="I13" s="1">
        <v>1.13927</v>
      </c>
      <c r="J13" s="2">
        <v>125.587</v>
      </c>
      <c r="K13" s="1">
        <v>1.0364599999999999</v>
      </c>
      <c r="N13" s="30">
        <f t="shared" si="0"/>
        <v>399.91099999999994</v>
      </c>
      <c r="O13" s="21">
        <f t="shared" si="1"/>
        <v>67772</v>
      </c>
      <c r="P13" s="30">
        <f t="shared" si="2"/>
        <v>397.678</v>
      </c>
      <c r="Q13" s="17">
        <f t="shared" si="3"/>
        <v>-2.0989399999999999E-4</v>
      </c>
      <c r="R13" s="30">
        <f t="shared" si="4"/>
        <v>399.91099999999994</v>
      </c>
      <c r="S13" s="24">
        <f t="shared" si="5"/>
        <v>1.13927</v>
      </c>
      <c r="T13" s="30">
        <f t="shared" si="6"/>
        <v>398.73699999999997</v>
      </c>
      <c r="U13" s="24">
        <f t="shared" si="5"/>
        <v>1.0364599999999999</v>
      </c>
      <c r="V13" s="22">
        <f t="shared" si="7"/>
        <v>1.0449854076774094</v>
      </c>
    </row>
    <row r="14" spans="1:22">
      <c r="B14" s="2">
        <v>152.58199999999999</v>
      </c>
      <c r="C14" s="1">
        <v>6.2797900000000002</v>
      </c>
      <c r="D14" s="2"/>
      <c r="E14" s="1"/>
      <c r="F14" s="2">
        <v>150.20599999999999</v>
      </c>
      <c r="G14" s="1">
        <v>-205.62</v>
      </c>
      <c r="H14" s="2">
        <v>153.756</v>
      </c>
      <c r="I14" s="1">
        <v>1.1706799999999999</v>
      </c>
      <c r="J14" s="2">
        <v>151.40799999999999</v>
      </c>
      <c r="K14" s="1">
        <v>0.95911599999999997</v>
      </c>
      <c r="N14" s="30">
        <f t="shared" si="0"/>
        <v>425.73199999999997</v>
      </c>
      <c r="O14" s="21">
        <f t="shared" si="1"/>
        <v>62797.9</v>
      </c>
      <c r="P14" s="30">
        <f t="shared" si="2"/>
        <v>423.35599999999999</v>
      </c>
      <c r="Q14" s="17">
        <f t="shared" si="3"/>
        <v>-2.0562E-4</v>
      </c>
      <c r="R14" s="30">
        <f t="shared" si="4"/>
        <v>426.90599999999995</v>
      </c>
      <c r="S14" s="24">
        <f t="shared" si="5"/>
        <v>1.1706799999999999</v>
      </c>
      <c r="T14" s="30">
        <f t="shared" si="6"/>
        <v>424.55799999999999</v>
      </c>
      <c r="U14" s="24">
        <f t="shared" si="5"/>
        <v>0.95911599999999997</v>
      </c>
      <c r="V14" s="22">
        <f t="shared" si="7"/>
        <v>0.96288553025497303</v>
      </c>
    </row>
    <row r="15" spans="1:22">
      <c r="B15" s="2">
        <v>177.23</v>
      </c>
      <c r="C15" s="1">
        <v>6.0310899999999998</v>
      </c>
      <c r="D15" s="2"/>
      <c r="E15" s="1"/>
      <c r="F15" s="2">
        <v>174.7</v>
      </c>
      <c r="G15" s="1">
        <v>-198.226</v>
      </c>
      <c r="H15" s="2">
        <v>178.404</v>
      </c>
      <c r="I15" s="1">
        <v>1.2230399999999999</v>
      </c>
      <c r="J15" s="2">
        <v>176.05600000000001</v>
      </c>
      <c r="K15" s="1">
        <v>0.881768</v>
      </c>
      <c r="N15" s="30">
        <f t="shared" si="0"/>
        <v>450.38</v>
      </c>
      <c r="O15" s="21">
        <f t="shared" si="1"/>
        <v>60310.9</v>
      </c>
      <c r="P15" s="30">
        <f t="shared" si="2"/>
        <v>447.84999999999997</v>
      </c>
      <c r="Q15" s="17">
        <f t="shared" si="3"/>
        <v>-1.98226E-4</v>
      </c>
      <c r="R15" s="30">
        <f t="shared" si="4"/>
        <v>451.55399999999997</v>
      </c>
      <c r="S15" s="24">
        <f t="shared" si="5"/>
        <v>1.2230399999999999</v>
      </c>
      <c r="T15" s="30">
        <f t="shared" si="6"/>
        <v>449.20600000000002</v>
      </c>
      <c r="U15" s="24">
        <f t="shared" si="5"/>
        <v>0.881768</v>
      </c>
      <c r="V15" s="22">
        <f t="shared" si="7"/>
        <v>0.87040611131289336</v>
      </c>
    </row>
    <row r="16" spans="1:22">
      <c r="B16" s="2">
        <v>203.05199999999999</v>
      </c>
      <c r="C16" s="1">
        <v>5.7202099999999998</v>
      </c>
      <c r="D16" s="2"/>
      <c r="E16" s="1"/>
      <c r="F16" s="2">
        <v>199.18899999999999</v>
      </c>
      <c r="G16" s="1">
        <v>-189.79</v>
      </c>
      <c r="H16" s="2">
        <v>201.87799999999999</v>
      </c>
      <c r="I16" s="1">
        <v>1.30681</v>
      </c>
      <c r="J16" s="2">
        <v>200.70400000000001</v>
      </c>
      <c r="K16" s="1">
        <v>0.75801099999999999</v>
      </c>
      <c r="N16" s="30">
        <f t="shared" si="0"/>
        <v>476.202</v>
      </c>
      <c r="O16" s="21">
        <f t="shared" si="1"/>
        <v>57202.1</v>
      </c>
      <c r="P16" s="30">
        <f t="shared" si="2"/>
        <v>472.33899999999994</v>
      </c>
      <c r="Q16" s="17">
        <f t="shared" si="3"/>
        <v>-1.8978999999999998E-4</v>
      </c>
      <c r="R16" s="30">
        <f t="shared" si="4"/>
        <v>475.02799999999996</v>
      </c>
      <c r="S16" s="24">
        <f t="shared" si="5"/>
        <v>1.30681</v>
      </c>
      <c r="T16" s="30">
        <f t="shared" si="6"/>
        <v>473.85399999999998</v>
      </c>
      <c r="U16" s="24">
        <f t="shared" si="5"/>
        <v>0.75801099999999999</v>
      </c>
      <c r="V16" s="22">
        <f t="shared" si="7"/>
        <v>0.74712062616533548</v>
      </c>
    </row>
    <row r="17" spans="2:22">
      <c r="B17" s="2">
        <v>225.352</v>
      </c>
      <c r="C17" s="1">
        <v>5.6580300000000001</v>
      </c>
      <c r="D17" s="2"/>
      <c r="E17" s="1"/>
      <c r="F17" s="2">
        <v>222.50399999999999</v>
      </c>
      <c r="G17" s="1">
        <v>-180.31700000000001</v>
      </c>
      <c r="H17" s="2">
        <v>226.52600000000001</v>
      </c>
      <c r="I17" s="1">
        <v>1.3905799999999999</v>
      </c>
      <c r="J17" s="2">
        <v>225.352</v>
      </c>
      <c r="K17" s="1">
        <v>0.67292799999999997</v>
      </c>
      <c r="N17" s="30">
        <f t="shared" si="0"/>
        <v>498.50199999999995</v>
      </c>
      <c r="O17" s="21">
        <f t="shared" si="1"/>
        <v>56580.3</v>
      </c>
      <c r="P17" s="30">
        <f t="shared" si="2"/>
        <v>495.654</v>
      </c>
      <c r="Q17" s="17">
        <f t="shared" si="3"/>
        <v>-1.8031699999999999E-4</v>
      </c>
      <c r="R17" s="30">
        <f t="shared" si="4"/>
        <v>499.67599999999999</v>
      </c>
      <c r="S17" s="24">
        <f t="shared" si="5"/>
        <v>1.3905799999999999</v>
      </c>
      <c r="T17" s="30">
        <f t="shared" si="6"/>
        <v>498.50199999999995</v>
      </c>
      <c r="U17" s="24">
        <f t="shared" si="5"/>
        <v>0.67292799999999997</v>
      </c>
      <c r="V17" s="22">
        <f t="shared" si="7"/>
        <v>0.6594919800164547</v>
      </c>
    </row>
    <row r="18" spans="2:22">
      <c r="B18" s="56">
        <v>252.34700000000001</v>
      </c>
      <c r="C18" s="56">
        <v>5.6580300000000001</v>
      </c>
      <c r="D18" s="2"/>
      <c r="E18" s="1"/>
      <c r="F18" s="56">
        <v>250.48599999999999</v>
      </c>
      <c r="G18" s="56">
        <v>-169.78399999999999</v>
      </c>
      <c r="H18" s="56">
        <v>252.34700000000001</v>
      </c>
      <c r="I18" s="56">
        <v>1.50576</v>
      </c>
      <c r="J18" s="56">
        <v>252.34700000000001</v>
      </c>
      <c r="K18" s="56">
        <v>0.572376</v>
      </c>
      <c r="N18" s="30">
        <f t="shared" si="0"/>
        <v>525.49699999999996</v>
      </c>
      <c r="O18" s="21">
        <f t="shared" si="1"/>
        <v>56580.3</v>
      </c>
      <c r="P18" s="30">
        <f t="shared" si="2"/>
        <v>523.63599999999997</v>
      </c>
      <c r="Q18" s="17">
        <f t="shared" si="3"/>
        <v>-1.6978399999999997E-4</v>
      </c>
      <c r="R18" s="30">
        <f t="shared" si="4"/>
        <v>525.49699999999996</v>
      </c>
      <c r="S18" s="24">
        <f t="shared" si="5"/>
        <v>1.50576</v>
      </c>
      <c r="T18" s="30">
        <f t="shared" si="6"/>
        <v>525.49699999999996</v>
      </c>
      <c r="U18" s="24">
        <f t="shared" si="5"/>
        <v>0.572376</v>
      </c>
      <c r="V18" s="22">
        <f t="shared" si="7"/>
        <v>0.5692109589681168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V13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53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5">
        <v>323.69200000000001</v>
      </c>
      <c r="C9" s="55">
        <v>158980</v>
      </c>
      <c r="D9" s="3"/>
      <c r="E9" s="4"/>
      <c r="F9" s="55">
        <v>322.41300000000001</v>
      </c>
      <c r="G9" s="55">
        <v>-131.81899999999999</v>
      </c>
      <c r="H9" s="55">
        <v>322.70999999999998</v>
      </c>
      <c r="I9" s="55">
        <v>1.19082</v>
      </c>
      <c r="J9" s="55">
        <v>321.45</v>
      </c>
      <c r="K9" s="55">
        <v>0.75048899999999996</v>
      </c>
      <c r="N9" s="30">
        <f>B9</f>
        <v>323.69200000000001</v>
      </c>
      <c r="O9" s="21">
        <f>C9</f>
        <v>158980</v>
      </c>
      <c r="P9" s="30">
        <f>F9</f>
        <v>322.41300000000001</v>
      </c>
      <c r="Q9" s="17">
        <f>G9*0.000001</f>
        <v>-1.3181899999999998E-4</v>
      </c>
      <c r="R9" s="30">
        <f>H9</f>
        <v>322.70999999999998</v>
      </c>
      <c r="S9" s="24">
        <f>I9</f>
        <v>1.19082</v>
      </c>
      <c r="T9" s="30">
        <f>J9</f>
        <v>321.45</v>
      </c>
      <c r="U9" s="24">
        <f>K9</f>
        <v>0.75048899999999996</v>
      </c>
      <c r="V9" s="22">
        <f>((O9*(Q9)^2)/S9)*T9</f>
        <v>0.7457028931393862</v>
      </c>
    </row>
    <row r="10" spans="1:22">
      <c r="B10" s="55">
        <v>372.91399999999999</v>
      </c>
      <c r="C10" s="55">
        <v>135306</v>
      </c>
      <c r="D10" s="3"/>
      <c r="E10" s="4"/>
      <c r="F10" s="3">
        <v>372.55399999999997</v>
      </c>
      <c r="G10" s="4">
        <v>-138.46700000000001</v>
      </c>
      <c r="H10" s="3">
        <v>372.34</v>
      </c>
      <c r="I10" s="4">
        <v>1.14686</v>
      </c>
      <c r="J10" s="3">
        <v>373.02</v>
      </c>
      <c r="K10" s="4">
        <v>0.84543599999999997</v>
      </c>
      <c r="N10" s="30">
        <f t="shared" ref="N10:N13" si="0">B10</f>
        <v>372.91399999999999</v>
      </c>
      <c r="O10" s="21">
        <f t="shared" ref="O10:O13" si="1">C10</f>
        <v>135306</v>
      </c>
      <c r="P10" s="30">
        <f t="shared" ref="P10:P13" si="2">F10</f>
        <v>372.55399999999997</v>
      </c>
      <c r="Q10" s="17">
        <f t="shared" ref="Q10:Q13" si="3">G10*0.000001</f>
        <v>-1.38467E-4</v>
      </c>
      <c r="R10" s="30">
        <f t="shared" ref="R10:U13" si="4">H10</f>
        <v>372.34</v>
      </c>
      <c r="S10" s="24">
        <f t="shared" si="4"/>
        <v>1.14686</v>
      </c>
      <c r="T10" s="30">
        <f t="shared" si="4"/>
        <v>373.02</v>
      </c>
      <c r="U10" s="24">
        <f t="shared" si="4"/>
        <v>0.84543599999999997</v>
      </c>
      <c r="V10" s="22">
        <f t="shared" ref="V10:V13" si="5">((O10*(Q10)^2)/S10)*T10</f>
        <v>0.84378409196205928</v>
      </c>
    </row>
    <row r="11" spans="1:22">
      <c r="B11" s="2">
        <v>423.22899999999998</v>
      </c>
      <c r="C11" s="1">
        <v>115278</v>
      </c>
      <c r="D11" s="2"/>
      <c r="E11" s="1"/>
      <c r="F11" s="2">
        <v>423.81200000000001</v>
      </c>
      <c r="G11" s="1">
        <v>-145.95099999999999</v>
      </c>
      <c r="H11" s="2">
        <v>423.70400000000001</v>
      </c>
      <c r="I11" s="1">
        <v>1.1595800000000001</v>
      </c>
      <c r="J11" s="2">
        <v>422.93700000000001</v>
      </c>
      <c r="K11" s="1">
        <v>0.89269900000000002</v>
      </c>
      <c r="N11" s="30">
        <f t="shared" si="0"/>
        <v>423.22899999999998</v>
      </c>
      <c r="O11" s="21">
        <f t="shared" si="1"/>
        <v>115278</v>
      </c>
      <c r="P11" s="30">
        <f t="shared" si="2"/>
        <v>423.81200000000001</v>
      </c>
      <c r="Q11" s="17">
        <f t="shared" si="3"/>
        <v>-1.4595099999999999E-4</v>
      </c>
      <c r="R11" s="30">
        <f t="shared" si="4"/>
        <v>423.70400000000001</v>
      </c>
      <c r="S11" s="24">
        <f t="shared" si="4"/>
        <v>1.1595800000000001</v>
      </c>
      <c r="T11" s="30">
        <f t="shared" si="4"/>
        <v>422.93700000000001</v>
      </c>
      <c r="U11" s="24">
        <f t="shared" si="4"/>
        <v>0.89269900000000002</v>
      </c>
      <c r="V11" s="22">
        <f t="shared" si="5"/>
        <v>0.89564426062386815</v>
      </c>
    </row>
    <row r="12" spans="1:22">
      <c r="B12" s="2">
        <v>473.036</v>
      </c>
      <c r="C12" s="1">
        <v>100117</v>
      </c>
      <c r="D12" s="2"/>
      <c r="E12" s="1"/>
      <c r="F12" s="56">
        <v>472.82900000000001</v>
      </c>
      <c r="G12" s="56">
        <v>-150.36600000000001</v>
      </c>
      <c r="H12" s="2">
        <v>473.42500000000001</v>
      </c>
      <c r="I12" s="1">
        <v>1.2432799999999999</v>
      </c>
      <c r="J12" s="2">
        <v>473.351</v>
      </c>
      <c r="K12" s="1">
        <v>0.85757399999999995</v>
      </c>
      <c r="N12" s="30">
        <f t="shared" si="0"/>
        <v>473.036</v>
      </c>
      <c r="O12" s="21">
        <f t="shared" si="1"/>
        <v>100117</v>
      </c>
      <c r="P12" s="30">
        <f t="shared" si="2"/>
        <v>472.82900000000001</v>
      </c>
      <c r="Q12" s="17">
        <f t="shared" si="3"/>
        <v>-1.50366E-4</v>
      </c>
      <c r="R12" s="30">
        <f t="shared" si="4"/>
        <v>473.42500000000001</v>
      </c>
      <c r="S12" s="24">
        <f t="shared" si="4"/>
        <v>1.2432799999999999</v>
      </c>
      <c r="T12" s="30">
        <f t="shared" si="4"/>
        <v>473.351</v>
      </c>
      <c r="U12" s="24">
        <f t="shared" si="4"/>
        <v>0.85757399999999995</v>
      </c>
      <c r="V12" s="22">
        <f t="shared" si="5"/>
        <v>0.86182973238359217</v>
      </c>
    </row>
    <row r="13" spans="1:22">
      <c r="B13" s="56">
        <v>522.86800000000005</v>
      </c>
      <c r="C13" s="56">
        <v>89414.3</v>
      </c>
      <c r="D13" s="2"/>
      <c r="E13" s="1"/>
      <c r="F13" s="56">
        <v>523.48500000000001</v>
      </c>
      <c r="G13" s="56">
        <v>-147.51599999999999</v>
      </c>
      <c r="H13" s="56">
        <v>524.89599999999996</v>
      </c>
      <c r="I13" s="56">
        <v>1.4049499999999999</v>
      </c>
      <c r="J13" s="56">
        <v>523.71</v>
      </c>
      <c r="K13" s="56">
        <v>0.71838299999999999</v>
      </c>
      <c r="N13" s="30">
        <f t="shared" si="0"/>
        <v>522.86800000000005</v>
      </c>
      <c r="O13" s="21">
        <f t="shared" si="1"/>
        <v>89414.3</v>
      </c>
      <c r="P13" s="30">
        <f t="shared" si="2"/>
        <v>523.48500000000001</v>
      </c>
      <c r="Q13" s="17">
        <f t="shared" si="3"/>
        <v>-1.4751599999999999E-4</v>
      </c>
      <c r="R13" s="30">
        <f t="shared" si="4"/>
        <v>524.89599999999996</v>
      </c>
      <c r="S13" s="24">
        <f t="shared" si="4"/>
        <v>1.4049499999999999</v>
      </c>
      <c r="T13" s="30">
        <f t="shared" si="4"/>
        <v>523.71</v>
      </c>
      <c r="U13" s="24">
        <f t="shared" si="4"/>
        <v>0.71838299999999999</v>
      </c>
      <c r="V13" s="22">
        <f t="shared" si="5"/>
        <v>0.72529591969051932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V13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53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5">
        <v>322.46499999999997</v>
      </c>
      <c r="C9" s="55">
        <v>53402.8</v>
      </c>
      <c r="D9" s="3"/>
      <c r="E9" s="4"/>
      <c r="F9" s="55">
        <v>322.608</v>
      </c>
      <c r="G9" s="55">
        <v>-163.011</v>
      </c>
      <c r="H9" s="55">
        <v>322.28399999999999</v>
      </c>
      <c r="I9" s="55">
        <v>0.92100199999999999</v>
      </c>
      <c r="J9" s="55">
        <v>322.61099999999999</v>
      </c>
      <c r="K9" s="55">
        <v>0.50318499999999999</v>
      </c>
      <c r="N9" s="30">
        <f>B9</f>
        <v>322.46499999999997</v>
      </c>
      <c r="O9" s="21">
        <f>C9</f>
        <v>53402.8</v>
      </c>
      <c r="P9" s="30">
        <f>F9</f>
        <v>322.608</v>
      </c>
      <c r="Q9" s="17">
        <f>G9*0.000001</f>
        <v>-1.6301099999999999E-4</v>
      </c>
      <c r="R9" s="30">
        <f>H9</f>
        <v>322.28399999999999</v>
      </c>
      <c r="S9" s="24">
        <f>I9</f>
        <v>0.92100199999999999</v>
      </c>
      <c r="T9" s="30">
        <f>J9</f>
        <v>322.61099999999999</v>
      </c>
      <c r="U9" s="81">
        <f>K9</f>
        <v>0.50318499999999999</v>
      </c>
      <c r="V9" s="78">
        <f>((O9*(Q9)^2)/S9)*T9</f>
        <v>0.4970687376724503</v>
      </c>
    </row>
    <row r="10" spans="1:22">
      <c r="B10" s="55">
        <v>372.85</v>
      </c>
      <c r="C10" s="55">
        <v>47806.5</v>
      </c>
      <c r="D10" s="3"/>
      <c r="E10" s="4"/>
      <c r="F10" s="3">
        <v>372.73899999999998</v>
      </c>
      <c r="G10" s="4">
        <v>-169.88499999999999</v>
      </c>
      <c r="H10" s="3">
        <v>372.77199999999999</v>
      </c>
      <c r="I10" s="4">
        <v>0.92870900000000001</v>
      </c>
      <c r="J10" s="3">
        <v>372.93</v>
      </c>
      <c r="K10" s="4">
        <v>0.54936300000000005</v>
      </c>
      <c r="N10" s="30">
        <f t="shared" ref="N10:N13" si="0">B10</f>
        <v>372.85</v>
      </c>
      <c r="O10" s="21">
        <f t="shared" ref="O10:O13" si="1">C10</f>
        <v>47806.5</v>
      </c>
      <c r="P10" s="30">
        <f t="shared" ref="P10:P13" si="2">F10</f>
        <v>372.73899999999998</v>
      </c>
      <c r="Q10" s="17">
        <f t="shared" ref="Q10:Q13" si="3">G10*0.000001</f>
        <v>-1.6988499999999999E-4</v>
      </c>
      <c r="R10" s="30">
        <f t="shared" ref="R10:U13" si="4">H10</f>
        <v>372.77199999999999</v>
      </c>
      <c r="S10" s="24">
        <f t="shared" si="4"/>
        <v>0.92870900000000001</v>
      </c>
      <c r="T10" s="30">
        <f t="shared" si="4"/>
        <v>372.93</v>
      </c>
      <c r="U10" s="81">
        <f t="shared" si="4"/>
        <v>0.54936300000000005</v>
      </c>
      <c r="V10" s="78">
        <f t="shared" ref="V10:V13" si="5">((O10*(Q10)^2)/S10)*T10</f>
        <v>0.5540445476360869</v>
      </c>
    </row>
    <row r="11" spans="1:22">
      <c r="B11" s="2">
        <v>422.91399999999999</v>
      </c>
      <c r="C11" s="1">
        <v>43754.8</v>
      </c>
      <c r="D11" s="2"/>
      <c r="E11" s="1"/>
      <c r="F11" s="2">
        <v>422.87</v>
      </c>
      <c r="G11" s="1">
        <v>-176.10499999999999</v>
      </c>
      <c r="H11" s="2">
        <v>422.911</v>
      </c>
      <c r="I11" s="1">
        <v>0.95182999999999995</v>
      </c>
      <c r="J11" s="56">
        <v>422.93</v>
      </c>
      <c r="K11" s="56">
        <v>0.59713400000000005</v>
      </c>
      <c r="N11" s="30">
        <f t="shared" si="0"/>
        <v>422.91399999999999</v>
      </c>
      <c r="O11" s="21">
        <f t="shared" si="1"/>
        <v>43754.8</v>
      </c>
      <c r="P11" s="30">
        <f t="shared" si="2"/>
        <v>422.87</v>
      </c>
      <c r="Q11" s="17">
        <f t="shared" si="3"/>
        <v>-1.76105E-4</v>
      </c>
      <c r="R11" s="30">
        <f t="shared" si="4"/>
        <v>422.911</v>
      </c>
      <c r="S11" s="24">
        <f t="shared" si="4"/>
        <v>0.95182999999999995</v>
      </c>
      <c r="T11" s="30">
        <f t="shared" si="4"/>
        <v>422.93</v>
      </c>
      <c r="U11" s="81">
        <f t="shared" si="4"/>
        <v>0.59713400000000005</v>
      </c>
      <c r="V11" s="78">
        <f t="shared" si="5"/>
        <v>0.60294566899935198</v>
      </c>
    </row>
    <row r="12" spans="1:22">
      <c r="B12" s="2">
        <v>472.65699999999998</v>
      </c>
      <c r="C12" s="1">
        <v>41246.300000000003</v>
      </c>
      <c r="D12" s="2"/>
      <c r="E12" s="1"/>
      <c r="F12" s="56">
        <v>473.32900000000001</v>
      </c>
      <c r="G12" s="56">
        <v>-177.74100000000001</v>
      </c>
      <c r="H12" s="2">
        <v>473.05</v>
      </c>
      <c r="I12" s="1">
        <v>1.0443199999999999</v>
      </c>
      <c r="J12" s="2">
        <v>472.93</v>
      </c>
      <c r="K12" s="1">
        <v>0.59076399999999996</v>
      </c>
      <c r="N12" s="30">
        <f t="shared" si="0"/>
        <v>472.65699999999998</v>
      </c>
      <c r="O12" s="21">
        <f t="shared" si="1"/>
        <v>41246.300000000003</v>
      </c>
      <c r="P12" s="30">
        <f t="shared" si="2"/>
        <v>473.32900000000001</v>
      </c>
      <c r="Q12" s="17">
        <f t="shared" si="3"/>
        <v>-1.77741E-4</v>
      </c>
      <c r="R12" s="30">
        <f t="shared" si="4"/>
        <v>473.05</v>
      </c>
      <c r="S12" s="24">
        <f t="shared" si="4"/>
        <v>1.0443199999999999</v>
      </c>
      <c r="T12" s="30">
        <f t="shared" si="4"/>
        <v>472.93</v>
      </c>
      <c r="U12" s="81">
        <f t="shared" si="4"/>
        <v>0.59076399999999996</v>
      </c>
      <c r="V12" s="78">
        <f t="shared" si="5"/>
        <v>0.59009713143215625</v>
      </c>
    </row>
    <row r="13" spans="1:22">
      <c r="B13" s="56">
        <v>523.36300000000006</v>
      </c>
      <c r="C13" s="56">
        <v>40343.1</v>
      </c>
      <c r="D13" s="2"/>
      <c r="E13" s="1"/>
      <c r="F13" s="56">
        <v>523.13199999999995</v>
      </c>
      <c r="G13" s="56">
        <v>-172.17699999999999</v>
      </c>
      <c r="H13" s="56">
        <v>523.53800000000001</v>
      </c>
      <c r="I13" s="56">
        <v>1.1869000000000001</v>
      </c>
      <c r="J13" s="56">
        <v>522.92999999999995</v>
      </c>
      <c r="K13" s="56">
        <v>0.51910800000000001</v>
      </c>
      <c r="N13" s="30">
        <f t="shared" si="0"/>
        <v>523.36300000000006</v>
      </c>
      <c r="O13" s="21">
        <f t="shared" si="1"/>
        <v>40343.1</v>
      </c>
      <c r="P13" s="30">
        <f t="shared" si="2"/>
        <v>523.13199999999995</v>
      </c>
      <c r="Q13" s="17">
        <f t="shared" si="3"/>
        <v>-1.7217699999999997E-4</v>
      </c>
      <c r="R13" s="30">
        <f t="shared" si="4"/>
        <v>523.53800000000001</v>
      </c>
      <c r="S13" s="24">
        <f t="shared" si="4"/>
        <v>1.1869000000000001</v>
      </c>
      <c r="T13" s="30">
        <f t="shared" si="4"/>
        <v>522.92999999999995</v>
      </c>
      <c r="U13" s="81">
        <f t="shared" si="4"/>
        <v>0.51910800000000001</v>
      </c>
      <c r="V13" s="78">
        <f t="shared" si="5"/>
        <v>0.526925197968929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V13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53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5">
        <v>322.70999999999998</v>
      </c>
      <c r="C9" s="55">
        <v>184497</v>
      </c>
      <c r="D9" s="3"/>
      <c r="E9" s="4"/>
      <c r="F9" s="55">
        <v>322.75</v>
      </c>
      <c r="G9" s="55">
        <v>-131.03899999999999</v>
      </c>
      <c r="H9" s="55">
        <v>322.13200000000001</v>
      </c>
      <c r="I9" s="55">
        <v>1.11711</v>
      </c>
      <c r="J9" s="55">
        <v>322.202</v>
      </c>
      <c r="K9" s="55">
        <v>0.92683000000000004</v>
      </c>
      <c r="N9" s="30">
        <f>B9</f>
        <v>322.70999999999998</v>
      </c>
      <c r="O9" s="21">
        <f>C9</f>
        <v>184497</v>
      </c>
      <c r="P9" s="30">
        <f>F9</f>
        <v>322.75</v>
      </c>
      <c r="Q9" s="17">
        <f>G9*0.000001</f>
        <v>-1.3103899999999998E-4</v>
      </c>
      <c r="R9" s="30">
        <f>H9</f>
        <v>322.13200000000001</v>
      </c>
      <c r="S9" s="24">
        <f>I9</f>
        <v>1.11711</v>
      </c>
      <c r="T9" s="30">
        <f>J9</f>
        <v>322.202</v>
      </c>
      <c r="U9" s="24">
        <f>K9</f>
        <v>0.92683000000000004</v>
      </c>
      <c r="V9" s="22">
        <f>((O9*(Q9)^2)/S9)*T9</f>
        <v>0.91374021976313913</v>
      </c>
    </row>
    <row r="10" spans="1:22">
      <c r="B10" s="3">
        <v>373.26799999999997</v>
      </c>
      <c r="C10" s="4">
        <v>159762</v>
      </c>
      <c r="D10" s="3"/>
      <c r="E10" s="4"/>
      <c r="F10" s="3">
        <v>372.75900000000001</v>
      </c>
      <c r="G10" s="4">
        <v>-138.09399999999999</v>
      </c>
      <c r="H10" s="3">
        <v>372.21199999999999</v>
      </c>
      <c r="I10" s="4">
        <v>1.0740499999999999</v>
      </c>
      <c r="J10" s="3">
        <v>372.49799999999999</v>
      </c>
      <c r="K10" s="4">
        <v>1.05711</v>
      </c>
      <c r="N10" s="30">
        <f t="shared" ref="N10:N13" si="0">B10</f>
        <v>373.26799999999997</v>
      </c>
      <c r="O10" s="21">
        <f t="shared" ref="O10:O13" si="1">C10</f>
        <v>159762</v>
      </c>
      <c r="P10" s="30">
        <f t="shared" ref="P10:P13" si="2">F10</f>
        <v>372.75900000000001</v>
      </c>
      <c r="Q10" s="17">
        <f t="shared" ref="Q10:Q13" si="3">G10*0.000001</f>
        <v>-1.3809399999999998E-4</v>
      </c>
      <c r="R10" s="30">
        <f t="shared" ref="R10:U13" si="4">H10</f>
        <v>372.21199999999999</v>
      </c>
      <c r="S10" s="24">
        <f t="shared" si="4"/>
        <v>1.0740499999999999</v>
      </c>
      <c r="T10" s="30">
        <f t="shared" si="4"/>
        <v>372.49799999999999</v>
      </c>
      <c r="U10" s="24">
        <f t="shared" si="4"/>
        <v>1.05711</v>
      </c>
      <c r="V10" s="22">
        <f t="shared" ref="V10:V13" si="5">((O10*(Q10)^2)/S10)*T10</f>
        <v>1.0566290666629246</v>
      </c>
    </row>
    <row r="11" spans="1:22">
      <c r="B11" s="2">
        <v>422.53899999999999</v>
      </c>
      <c r="C11" s="1">
        <v>135512</v>
      </c>
      <c r="D11" s="2"/>
      <c r="E11" s="1"/>
      <c r="F11" s="2">
        <v>423.09300000000002</v>
      </c>
      <c r="G11" s="1">
        <v>-146.767</v>
      </c>
      <c r="H11" s="2">
        <v>422.28300000000002</v>
      </c>
      <c r="I11" s="1">
        <v>1.08938</v>
      </c>
      <c r="J11" s="2">
        <v>422.48200000000003</v>
      </c>
      <c r="K11" s="1">
        <v>1.1331</v>
      </c>
      <c r="N11" s="30">
        <f t="shared" si="0"/>
        <v>422.53899999999999</v>
      </c>
      <c r="O11" s="21">
        <f t="shared" si="1"/>
        <v>135512</v>
      </c>
      <c r="P11" s="30">
        <f t="shared" si="2"/>
        <v>423.09300000000002</v>
      </c>
      <c r="Q11" s="17">
        <f t="shared" si="3"/>
        <v>-1.4676699999999999E-4</v>
      </c>
      <c r="R11" s="30">
        <f t="shared" si="4"/>
        <v>422.28300000000002</v>
      </c>
      <c r="S11" s="24">
        <f t="shared" si="4"/>
        <v>1.08938</v>
      </c>
      <c r="T11" s="30">
        <f t="shared" si="4"/>
        <v>422.48200000000003</v>
      </c>
      <c r="U11" s="24">
        <f t="shared" si="4"/>
        <v>1.1331</v>
      </c>
      <c r="V11" s="22">
        <f t="shared" si="5"/>
        <v>1.1320442466312963</v>
      </c>
    </row>
    <row r="12" spans="1:22">
      <c r="B12" s="2">
        <v>473.10399999999998</v>
      </c>
      <c r="C12" s="1">
        <v>118506</v>
      </c>
      <c r="D12" s="2"/>
      <c r="E12" s="1"/>
      <c r="F12" s="56">
        <v>473.101</v>
      </c>
      <c r="G12" s="56">
        <v>-153.17500000000001</v>
      </c>
      <c r="H12" s="2">
        <v>471.98599999999999</v>
      </c>
      <c r="I12" s="1">
        <v>1.11565</v>
      </c>
      <c r="J12" s="2">
        <v>472.80500000000001</v>
      </c>
      <c r="K12" s="1">
        <v>1.13737</v>
      </c>
      <c r="N12" s="30">
        <f t="shared" si="0"/>
        <v>473.10399999999998</v>
      </c>
      <c r="O12" s="21">
        <f t="shared" si="1"/>
        <v>118506</v>
      </c>
      <c r="P12" s="30">
        <f t="shared" si="2"/>
        <v>473.101</v>
      </c>
      <c r="Q12" s="17">
        <f t="shared" si="3"/>
        <v>-1.53175E-4</v>
      </c>
      <c r="R12" s="30">
        <f t="shared" si="4"/>
        <v>471.98599999999999</v>
      </c>
      <c r="S12" s="24">
        <f t="shared" si="4"/>
        <v>1.11565</v>
      </c>
      <c r="T12" s="30">
        <f t="shared" si="4"/>
        <v>472.80500000000001</v>
      </c>
      <c r="U12" s="24">
        <f t="shared" si="4"/>
        <v>1.13737</v>
      </c>
      <c r="V12" s="22">
        <f t="shared" si="5"/>
        <v>1.1783388814523954</v>
      </c>
    </row>
    <row r="13" spans="1:22">
      <c r="B13" s="56">
        <v>523.67100000000005</v>
      </c>
      <c r="C13" s="56">
        <v>103916</v>
      </c>
      <c r="D13" s="2"/>
      <c r="E13" s="1"/>
      <c r="F13" s="56">
        <v>523.09900000000005</v>
      </c>
      <c r="G13" s="56">
        <v>-151.49199999999999</v>
      </c>
      <c r="H13" s="56">
        <v>522.76700000000005</v>
      </c>
      <c r="I13" s="56">
        <v>1.2733300000000001</v>
      </c>
      <c r="J13" s="56">
        <v>523.16800000000001</v>
      </c>
      <c r="K13" s="56">
        <v>0.96328400000000003</v>
      </c>
      <c r="N13" s="30">
        <f t="shared" si="0"/>
        <v>523.67100000000005</v>
      </c>
      <c r="O13" s="21">
        <f t="shared" si="1"/>
        <v>103916</v>
      </c>
      <c r="P13" s="30">
        <f t="shared" si="2"/>
        <v>523.09900000000005</v>
      </c>
      <c r="Q13" s="17">
        <f t="shared" si="3"/>
        <v>-1.5149199999999998E-4</v>
      </c>
      <c r="R13" s="30">
        <f t="shared" si="4"/>
        <v>522.76700000000005</v>
      </c>
      <c r="S13" s="24">
        <f t="shared" si="4"/>
        <v>1.2733300000000001</v>
      </c>
      <c r="T13" s="30">
        <f t="shared" si="4"/>
        <v>523.16800000000001</v>
      </c>
      <c r="U13" s="24">
        <f t="shared" si="4"/>
        <v>0.96328400000000003</v>
      </c>
      <c r="V13" s="22">
        <f t="shared" si="5"/>
        <v>0.97985546795213252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V49"/>
  <sheetViews>
    <sheetView topLeftCell="A6" zoomScale="85" zoomScaleNormal="85" workbookViewId="0">
      <selection activeCell="M29" sqref="M29"/>
    </sheetView>
  </sheetViews>
  <sheetFormatPr defaultRowHeight="16.899999999999999"/>
  <cols>
    <col min="5" max="5" width="11.8125" bestFit="1" customWidth="1"/>
    <col min="7" max="7" width="10.5" bestFit="1" customWidth="1"/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9.25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  <c r="O5" s="46"/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20</v>
      </c>
      <c r="C8" s="10" t="s">
        <v>16</v>
      </c>
      <c r="D8" s="11" t="s">
        <v>21</v>
      </c>
      <c r="E8" s="10" t="s">
        <v>22</v>
      </c>
      <c r="F8" s="11" t="s">
        <v>21</v>
      </c>
      <c r="G8" s="10" t="s">
        <v>35</v>
      </c>
      <c r="H8" s="11" t="s">
        <v>21</v>
      </c>
      <c r="I8" s="10" t="s">
        <v>42</v>
      </c>
      <c r="J8" s="11" t="s">
        <v>21</v>
      </c>
      <c r="K8" s="12" t="s">
        <v>7</v>
      </c>
      <c r="N8" s="33" t="s">
        <v>4</v>
      </c>
      <c r="O8" s="20" t="s">
        <v>5</v>
      </c>
      <c r="P8" s="29" t="s">
        <v>4</v>
      </c>
      <c r="Q8" s="10" t="s">
        <v>37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3"/>
      <c r="C9" s="4"/>
      <c r="D9" s="55">
        <v>55.148699999999998</v>
      </c>
      <c r="E9" s="55">
        <v>0.25083</v>
      </c>
      <c r="F9" s="3">
        <v>56.270099999999999</v>
      </c>
      <c r="G9" s="4">
        <v>68.556299999999993</v>
      </c>
      <c r="H9" s="55">
        <v>33.888599999999997</v>
      </c>
      <c r="I9" s="55">
        <v>2.4172699999999998</v>
      </c>
      <c r="J9" s="55">
        <v>106.23399999999999</v>
      </c>
      <c r="K9" s="55">
        <v>0.46254299999999998</v>
      </c>
      <c r="N9" s="30">
        <f>(D9+273.15)</f>
        <v>328.2987</v>
      </c>
      <c r="O9" s="21">
        <f>1/(E9*10^(-3)*0.01)</f>
        <v>398676.39437068929</v>
      </c>
      <c r="P9" s="30">
        <f>(F9+273.15)</f>
        <v>329.42009999999999</v>
      </c>
      <c r="Q9" s="17">
        <f>((G9)*0.000001)</f>
        <v>6.8556299999999993E-5</v>
      </c>
      <c r="R9" s="30">
        <f>H9+273.15</f>
        <v>307.03859999999997</v>
      </c>
      <c r="S9" s="24">
        <f>I9</f>
        <v>2.4172699999999998</v>
      </c>
      <c r="T9" s="30">
        <f>J9+273.15</f>
        <v>379.38399999999996</v>
      </c>
      <c r="U9" s="24">
        <f>K9</f>
        <v>0.46254299999999998</v>
      </c>
      <c r="V9" s="14">
        <f>O9*Q9^2/S9*N9</f>
        <v>0.25448328592812547</v>
      </c>
    </row>
    <row r="10" spans="1:22">
      <c r="B10" s="3"/>
      <c r="C10" s="4"/>
      <c r="D10" s="3">
        <v>64.021900000000002</v>
      </c>
      <c r="E10" s="4">
        <v>0.28698600000000002</v>
      </c>
      <c r="F10" s="3">
        <v>65.273300000000006</v>
      </c>
      <c r="G10" s="4">
        <v>68.556299999999993</v>
      </c>
      <c r="H10" s="3">
        <v>44.783099999999997</v>
      </c>
      <c r="I10" s="4">
        <v>2.3573200000000001</v>
      </c>
      <c r="J10" s="3">
        <v>126.482</v>
      </c>
      <c r="K10" s="4">
        <v>0.48864400000000002</v>
      </c>
      <c r="N10" s="30">
        <f t="shared" ref="N10:N42" si="0">(D10+273.15)</f>
        <v>337.17189999999999</v>
      </c>
      <c r="O10" s="21">
        <f t="shared" ref="O10:O42" si="1">1/(E10*10^(-3)*0.01)</f>
        <v>348449.05326392222</v>
      </c>
      <c r="P10" s="30">
        <f t="shared" ref="P10:P45" si="2">(F10+273.15)</f>
        <v>338.42329999999998</v>
      </c>
      <c r="Q10" s="17">
        <f t="shared" ref="Q10:Q45" si="3">((G10)*0.000001)</f>
        <v>6.8556299999999993E-5</v>
      </c>
      <c r="R10" s="30">
        <f t="shared" ref="R10:R49" si="4">H10+273.15</f>
        <v>317.93309999999997</v>
      </c>
      <c r="S10" s="24">
        <f t="shared" ref="S10:S49" si="5">I10</f>
        <v>2.3573200000000001</v>
      </c>
      <c r="T10" s="30">
        <f t="shared" ref="T10:T40" si="6">J10+273.15</f>
        <v>399.63199999999995</v>
      </c>
      <c r="U10" s="24">
        <f t="shared" ref="U10:U27" si="7">K10</f>
        <v>0.48864400000000002</v>
      </c>
    </row>
    <row r="11" spans="1:22">
      <c r="B11" s="2"/>
      <c r="C11" s="1"/>
      <c r="D11" s="2">
        <v>106.43</v>
      </c>
      <c r="E11" s="1">
        <v>0.29450100000000001</v>
      </c>
      <c r="F11" s="2">
        <v>74.919600000000003</v>
      </c>
      <c r="G11" s="1">
        <v>72.359200000000001</v>
      </c>
      <c r="H11" s="2">
        <v>54.319800000000001</v>
      </c>
      <c r="I11" s="1">
        <v>2.3173400000000002</v>
      </c>
      <c r="J11" s="2">
        <v>135.971</v>
      </c>
      <c r="K11" s="1">
        <v>0.510324</v>
      </c>
      <c r="N11" s="30">
        <f t="shared" si="0"/>
        <v>379.58</v>
      </c>
      <c r="O11" s="21">
        <f t="shared" si="1"/>
        <v>339557.42085765407</v>
      </c>
      <c r="P11" s="30">
        <f t="shared" si="2"/>
        <v>348.06959999999998</v>
      </c>
      <c r="Q11" s="17">
        <f t="shared" si="3"/>
        <v>7.2359200000000003E-5</v>
      </c>
      <c r="R11" s="30">
        <f t="shared" si="4"/>
        <v>327.46979999999996</v>
      </c>
      <c r="S11" s="24">
        <f t="shared" si="5"/>
        <v>2.3173400000000002</v>
      </c>
      <c r="T11" s="30">
        <f t="shared" si="6"/>
        <v>409.12099999999998</v>
      </c>
      <c r="U11" s="24">
        <f t="shared" si="7"/>
        <v>0.510324</v>
      </c>
    </row>
    <row r="12" spans="1:22">
      <c r="B12" s="2"/>
      <c r="C12" s="1"/>
      <c r="D12" s="2">
        <v>126.074</v>
      </c>
      <c r="E12" s="1">
        <v>0.36421599999999998</v>
      </c>
      <c r="F12" s="2">
        <v>85.852099999999993</v>
      </c>
      <c r="G12" s="1">
        <v>76.7958</v>
      </c>
      <c r="H12" s="2">
        <v>64.534000000000006</v>
      </c>
      <c r="I12" s="1">
        <v>2.26309</v>
      </c>
      <c r="J12" s="2">
        <v>156.83500000000001</v>
      </c>
      <c r="K12" s="1">
        <v>0.61846900000000005</v>
      </c>
      <c r="N12" s="30">
        <f t="shared" si="0"/>
        <v>399.22399999999999</v>
      </c>
      <c r="O12" s="21">
        <f t="shared" si="1"/>
        <v>274562.34761789703</v>
      </c>
      <c r="P12" s="30">
        <f t="shared" si="2"/>
        <v>359.00209999999998</v>
      </c>
      <c r="Q12" s="17">
        <f t="shared" si="3"/>
        <v>7.6795800000000001E-5</v>
      </c>
      <c r="R12" s="30">
        <f t="shared" si="4"/>
        <v>337.68399999999997</v>
      </c>
      <c r="S12" s="24">
        <f t="shared" si="5"/>
        <v>2.26309</v>
      </c>
      <c r="T12" s="30">
        <f t="shared" si="6"/>
        <v>429.98500000000001</v>
      </c>
      <c r="U12" s="24">
        <f t="shared" si="7"/>
        <v>0.61846900000000005</v>
      </c>
    </row>
    <row r="13" spans="1:22">
      <c r="B13" s="2"/>
      <c r="C13" s="1"/>
      <c r="D13" s="2">
        <v>136.845</v>
      </c>
      <c r="E13" s="1">
        <v>0.39777499999999999</v>
      </c>
      <c r="F13" s="56">
        <v>96.141499999999994</v>
      </c>
      <c r="G13" s="56">
        <v>79.647900000000007</v>
      </c>
      <c r="H13" s="2">
        <v>75.426699999999997</v>
      </c>
      <c r="I13" s="1">
        <v>2.1974300000000002</v>
      </c>
      <c r="J13" s="2">
        <v>167.58199999999999</v>
      </c>
      <c r="K13" s="1">
        <v>0.67902099999999999</v>
      </c>
      <c r="N13" s="30">
        <f t="shared" si="0"/>
        <v>409.995</v>
      </c>
      <c r="O13" s="21">
        <f t="shared" si="1"/>
        <v>251398.40362013699</v>
      </c>
      <c r="P13" s="30">
        <f t="shared" si="2"/>
        <v>369.29149999999998</v>
      </c>
      <c r="Q13" s="17">
        <f t="shared" si="3"/>
        <v>7.96479E-5</v>
      </c>
      <c r="R13" s="30">
        <f t="shared" si="4"/>
        <v>348.57669999999996</v>
      </c>
      <c r="S13" s="24">
        <f t="shared" si="5"/>
        <v>2.1974300000000002</v>
      </c>
      <c r="T13" s="30">
        <f t="shared" si="6"/>
        <v>440.73199999999997</v>
      </c>
      <c r="U13" s="24">
        <f t="shared" si="7"/>
        <v>0.67902099999999999</v>
      </c>
    </row>
    <row r="14" spans="1:22">
      <c r="B14" s="2"/>
      <c r="C14" s="1"/>
      <c r="D14" s="2">
        <v>156.47900000000001</v>
      </c>
      <c r="E14" s="1">
        <v>0.43904199999999999</v>
      </c>
      <c r="F14" s="2">
        <v>116.72</v>
      </c>
      <c r="G14" s="1">
        <v>86.936599999999999</v>
      </c>
      <c r="H14" s="2">
        <v>84.961600000000004</v>
      </c>
      <c r="I14" s="1">
        <v>2.1517400000000002</v>
      </c>
      <c r="J14" s="2">
        <v>177.69300000000001</v>
      </c>
      <c r="K14" s="1">
        <v>0.75251999999999997</v>
      </c>
      <c r="N14" s="30">
        <f t="shared" si="0"/>
        <v>429.62900000000002</v>
      </c>
      <c r="O14" s="21">
        <f t="shared" si="1"/>
        <v>227768.64172448195</v>
      </c>
      <c r="P14" s="30">
        <f t="shared" si="2"/>
        <v>389.87</v>
      </c>
      <c r="Q14" s="17">
        <f t="shared" si="3"/>
        <v>8.6936599999999997E-5</v>
      </c>
      <c r="R14" s="30">
        <f t="shared" si="4"/>
        <v>358.11159999999995</v>
      </c>
      <c r="S14" s="24">
        <f t="shared" si="5"/>
        <v>2.1517400000000002</v>
      </c>
      <c r="T14" s="30">
        <f t="shared" si="6"/>
        <v>450.84299999999996</v>
      </c>
      <c r="U14" s="24">
        <f t="shared" si="7"/>
        <v>0.75251999999999997</v>
      </c>
    </row>
    <row r="15" spans="1:22">
      <c r="B15" s="2"/>
      <c r="C15" s="1"/>
      <c r="D15" s="2">
        <v>166.613</v>
      </c>
      <c r="E15" s="1">
        <v>0.459673</v>
      </c>
      <c r="F15" s="2">
        <v>127.01</v>
      </c>
      <c r="G15" s="1">
        <v>93.5916</v>
      </c>
      <c r="H15" s="2">
        <v>94.496499999999997</v>
      </c>
      <c r="I15" s="1">
        <v>2.1060500000000002</v>
      </c>
      <c r="J15" s="2">
        <v>188.446</v>
      </c>
      <c r="K15" s="1">
        <v>0.78284799999999999</v>
      </c>
      <c r="N15" s="30">
        <f t="shared" si="0"/>
        <v>439.76299999999998</v>
      </c>
      <c r="O15" s="21">
        <f t="shared" si="1"/>
        <v>217545.95114353028</v>
      </c>
      <c r="P15" s="30">
        <f t="shared" si="2"/>
        <v>400.15999999999997</v>
      </c>
      <c r="Q15" s="17">
        <f t="shared" si="3"/>
        <v>9.3591599999999993E-5</v>
      </c>
      <c r="R15" s="30">
        <f t="shared" si="4"/>
        <v>367.64649999999995</v>
      </c>
      <c r="S15" s="24">
        <f t="shared" si="5"/>
        <v>2.1060500000000002</v>
      </c>
      <c r="T15" s="30">
        <f t="shared" si="6"/>
        <v>461.596</v>
      </c>
      <c r="U15" s="24">
        <f t="shared" si="7"/>
        <v>0.78284799999999999</v>
      </c>
    </row>
    <row r="16" spans="1:22">
      <c r="B16" s="2"/>
      <c r="C16" s="1"/>
      <c r="D16" s="2">
        <v>176.74799999999999</v>
      </c>
      <c r="E16" s="1">
        <v>0.48289100000000001</v>
      </c>
      <c r="F16" s="2">
        <v>136.01300000000001</v>
      </c>
      <c r="G16" s="1">
        <v>97.077500000000001</v>
      </c>
      <c r="H16" s="56">
        <v>105.39100000000001</v>
      </c>
      <c r="I16" s="56">
        <v>2.0461</v>
      </c>
      <c r="J16" s="2">
        <v>198.553</v>
      </c>
      <c r="K16" s="1">
        <v>0.87793600000000005</v>
      </c>
      <c r="N16" s="30">
        <f t="shared" si="0"/>
        <v>449.89799999999997</v>
      </c>
      <c r="O16" s="21">
        <f t="shared" si="1"/>
        <v>207086.07118376609</v>
      </c>
      <c r="P16" s="30">
        <f t="shared" si="2"/>
        <v>409.16300000000001</v>
      </c>
      <c r="Q16" s="17">
        <f t="shared" si="3"/>
        <v>9.70775E-5</v>
      </c>
      <c r="R16" s="30">
        <f t="shared" si="4"/>
        <v>378.541</v>
      </c>
      <c r="S16" s="24">
        <f t="shared" si="5"/>
        <v>2.0461</v>
      </c>
      <c r="T16" s="30">
        <f t="shared" si="6"/>
        <v>471.70299999999997</v>
      </c>
      <c r="U16" s="24">
        <f t="shared" si="7"/>
        <v>0.87793600000000005</v>
      </c>
    </row>
    <row r="17" spans="2:22">
      <c r="B17" s="2"/>
      <c r="C17" s="1"/>
      <c r="D17" s="2">
        <v>186.89</v>
      </c>
      <c r="E17" s="1">
        <v>0.52938399999999997</v>
      </c>
      <c r="F17" s="2">
        <v>146.30199999999999</v>
      </c>
      <c r="G17" s="1">
        <v>102.465</v>
      </c>
      <c r="H17" s="2">
        <v>115.61</v>
      </c>
      <c r="I17" s="1">
        <v>2.0061100000000001</v>
      </c>
      <c r="J17" s="2">
        <v>207.39699999999999</v>
      </c>
      <c r="K17" s="1">
        <v>0.960059</v>
      </c>
      <c r="N17" s="30">
        <f t="shared" si="0"/>
        <v>460.03999999999996</v>
      </c>
      <c r="O17" s="21">
        <f t="shared" si="1"/>
        <v>188898.79558127938</v>
      </c>
      <c r="P17" s="30">
        <f t="shared" si="2"/>
        <v>419.452</v>
      </c>
      <c r="Q17" s="17">
        <f t="shared" si="3"/>
        <v>1.02465E-4</v>
      </c>
      <c r="R17" s="30">
        <f t="shared" si="4"/>
        <v>388.76</v>
      </c>
      <c r="S17" s="24">
        <f t="shared" si="5"/>
        <v>2.0061100000000001</v>
      </c>
      <c r="T17" s="30">
        <f t="shared" si="6"/>
        <v>480.54699999999997</v>
      </c>
      <c r="U17" s="24">
        <f t="shared" si="7"/>
        <v>0.960059</v>
      </c>
    </row>
    <row r="18" spans="2:22">
      <c r="B18" s="2"/>
      <c r="C18" s="1"/>
      <c r="D18" s="2">
        <v>197.65199999999999</v>
      </c>
      <c r="E18" s="1">
        <v>0.53708100000000003</v>
      </c>
      <c r="F18" s="2">
        <v>155.30500000000001</v>
      </c>
      <c r="G18" s="1">
        <v>107.535</v>
      </c>
      <c r="H18" s="2">
        <v>125.143</v>
      </c>
      <c r="I18" s="1">
        <v>1.95472</v>
      </c>
      <c r="J18" s="2">
        <v>217.512</v>
      </c>
      <c r="K18" s="1">
        <v>1.0162899999999999</v>
      </c>
      <c r="N18" s="30">
        <f t="shared" si="0"/>
        <v>470.80199999999996</v>
      </c>
      <c r="O18" s="21">
        <f t="shared" si="1"/>
        <v>186191.6545176612</v>
      </c>
      <c r="P18" s="30">
        <f t="shared" si="2"/>
        <v>428.45499999999998</v>
      </c>
      <c r="Q18" s="17">
        <f t="shared" si="3"/>
        <v>1.0753499999999999E-4</v>
      </c>
      <c r="R18" s="30">
        <f t="shared" si="4"/>
        <v>398.29300000000001</v>
      </c>
      <c r="S18" s="24">
        <f t="shared" si="5"/>
        <v>1.95472</v>
      </c>
      <c r="T18" s="30">
        <f t="shared" si="6"/>
        <v>490.66199999999998</v>
      </c>
      <c r="U18" s="24">
        <f t="shared" si="7"/>
        <v>1.0162899999999999</v>
      </c>
    </row>
    <row r="19" spans="2:22">
      <c r="B19" s="2"/>
      <c r="C19" s="1"/>
      <c r="D19" s="2">
        <v>207.154</v>
      </c>
      <c r="E19" s="1">
        <v>0.560303</v>
      </c>
      <c r="F19" s="2">
        <v>166.238</v>
      </c>
      <c r="G19" s="1">
        <v>112.60599999999999</v>
      </c>
      <c r="H19" s="2">
        <v>137.404</v>
      </c>
      <c r="I19" s="1">
        <v>1.9033100000000001</v>
      </c>
      <c r="J19" s="2">
        <v>228.887</v>
      </c>
      <c r="K19" s="1">
        <v>1.09843</v>
      </c>
      <c r="N19" s="30">
        <f t="shared" si="0"/>
        <v>480.30399999999997</v>
      </c>
      <c r="O19" s="21">
        <f t="shared" si="1"/>
        <v>178474.86092346461</v>
      </c>
      <c r="P19" s="30">
        <f t="shared" si="2"/>
        <v>439.38799999999998</v>
      </c>
      <c r="Q19" s="17">
        <f t="shared" si="3"/>
        <v>1.1260599999999999E-4</v>
      </c>
      <c r="R19" s="30">
        <f t="shared" si="4"/>
        <v>410.55399999999997</v>
      </c>
      <c r="S19" s="24">
        <f t="shared" si="5"/>
        <v>1.9033100000000001</v>
      </c>
      <c r="T19" s="30">
        <f t="shared" si="6"/>
        <v>502.03699999999998</v>
      </c>
      <c r="U19" s="24">
        <f t="shared" si="7"/>
        <v>1.09843</v>
      </c>
    </row>
    <row r="20" spans="2:22">
      <c r="B20" s="2"/>
      <c r="C20" s="1"/>
      <c r="D20" s="2">
        <v>218.56</v>
      </c>
      <c r="E20" s="1">
        <v>0.59902999999999995</v>
      </c>
      <c r="F20" s="2">
        <v>175.88399999999999</v>
      </c>
      <c r="G20" s="1">
        <v>119.261</v>
      </c>
      <c r="H20" s="2">
        <v>146.94200000000001</v>
      </c>
      <c r="I20" s="1">
        <v>1.8661799999999999</v>
      </c>
      <c r="J20" s="2">
        <v>237.73</v>
      </c>
      <c r="K20" s="1">
        <v>1.1848799999999999</v>
      </c>
      <c r="N20" s="30">
        <f t="shared" si="0"/>
        <v>491.71</v>
      </c>
      <c r="O20" s="21">
        <f t="shared" si="1"/>
        <v>166936.54741832628</v>
      </c>
      <c r="P20" s="30">
        <f t="shared" si="2"/>
        <v>449.03399999999999</v>
      </c>
      <c r="Q20" s="17">
        <f t="shared" si="3"/>
        <v>1.19261E-4</v>
      </c>
      <c r="R20" s="30">
        <f t="shared" si="4"/>
        <v>420.09199999999998</v>
      </c>
      <c r="S20" s="24">
        <f t="shared" si="5"/>
        <v>1.8661799999999999</v>
      </c>
      <c r="T20" s="30">
        <f t="shared" si="6"/>
        <v>510.88</v>
      </c>
      <c r="U20" s="24">
        <f t="shared" si="7"/>
        <v>1.1848799999999999</v>
      </c>
    </row>
    <row r="21" spans="2:22">
      <c r="B21" s="2"/>
      <c r="C21" s="1"/>
      <c r="D21" s="2">
        <v>227.428</v>
      </c>
      <c r="E21" s="1">
        <v>0.622255</v>
      </c>
      <c r="F21" s="2">
        <v>186.17400000000001</v>
      </c>
      <c r="G21" s="1">
        <v>124.648</v>
      </c>
      <c r="H21" s="2">
        <v>155.79499999999999</v>
      </c>
      <c r="I21" s="1">
        <v>1.8205</v>
      </c>
      <c r="J21" s="2">
        <v>248.46899999999999</v>
      </c>
      <c r="K21" s="1">
        <v>1.2886</v>
      </c>
      <c r="N21" s="30">
        <f t="shared" si="0"/>
        <v>500.57799999999997</v>
      </c>
      <c r="O21" s="21">
        <f t="shared" si="1"/>
        <v>160705.81996126988</v>
      </c>
      <c r="P21" s="30">
        <f t="shared" si="2"/>
        <v>459.32399999999996</v>
      </c>
      <c r="Q21" s="17">
        <f t="shared" si="3"/>
        <v>1.2464799999999999E-4</v>
      </c>
      <c r="R21" s="30">
        <f t="shared" si="4"/>
        <v>428.94499999999994</v>
      </c>
      <c r="S21" s="24">
        <f t="shared" si="5"/>
        <v>1.8205</v>
      </c>
      <c r="T21" s="30">
        <f t="shared" si="6"/>
        <v>521.61899999999991</v>
      </c>
      <c r="U21" s="24">
        <f t="shared" si="7"/>
        <v>1.2886</v>
      </c>
    </row>
    <row r="22" spans="2:22">
      <c r="B22" s="2"/>
      <c r="C22" s="1"/>
      <c r="D22" s="2">
        <v>238.2</v>
      </c>
      <c r="E22" s="1">
        <v>0.65839999999999999</v>
      </c>
      <c r="F22" s="56">
        <v>196.46299999999999</v>
      </c>
      <c r="G22" s="56">
        <v>130.035</v>
      </c>
      <c r="H22" s="2">
        <v>166.01599999999999</v>
      </c>
      <c r="I22" s="1">
        <v>1.7862199999999999</v>
      </c>
      <c r="J22" s="2">
        <v>259.209</v>
      </c>
      <c r="K22" s="1">
        <v>1.3793800000000001</v>
      </c>
      <c r="N22" s="30">
        <f t="shared" si="0"/>
        <v>511.34999999999997</v>
      </c>
      <c r="O22" s="21">
        <f t="shared" si="1"/>
        <v>151883.35358444715</v>
      </c>
      <c r="P22" s="30">
        <f t="shared" si="2"/>
        <v>469.61299999999994</v>
      </c>
      <c r="Q22" s="17">
        <f t="shared" si="3"/>
        <v>1.30035E-4</v>
      </c>
      <c r="R22" s="30">
        <f t="shared" si="4"/>
        <v>439.16599999999994</v>
      </c>
      <c r="S22" s="24">
        <f t="shared" si="5"/>
        <v>1.7862199999999999</v>
      </c>
      <c r="T22" s="30">
        <f t="shared" si="6"/>
        <v>532.35899999999992</v>
      </c>
      <c r="U22" s="24">
        <f t="shared" si="7"/>
        <v>1.3793800000000001</v>
      </c>
    </row>
    <row r="23" spans="2:22">
      <c r="B23" s="2"/>
      <c r="C23" s="1"/>
      <c r="D23" s="2">
        <v>248.33600000000001</v>
      </c>
      <c r="E23" s="1">
        <v>0.68420400000000003</v>
      </c>
      <c r="F23" s="56">
        <v>206.75200000000001</v>
      </c>
      <c r="G23" s="56">
        <v>135.10599999999999</v>
      </c>
      <c r="H23" s="2">
        <v>176.917</v>
      </c>
      <c r="I23" s="1">
        <v>1.7462299999999999</v>
      </c>
      <c r="J23" s="2">
        <v>269.31700000000001</v>
      </c>
      <c r="K23" s="1">
        <v>1.4701500000000001</v>
      </c>
      <c r="N23" s="30">
        <f t="shared" si="0"/>
        <v>521.48599999999999</v>
      </c>
      <c r="O23" s="21">
        <f t="shared" si="1"/>
        <v>146155.24024998391</v>
      </c>
      <c r="P23" s="30">
        <f t="shared" si="2"/>
        <v>479.90199999999999</v>
      </c>
      <c r="Q23" s="17">
        <f t="shared" si="3"/>
        <v>1.3510599999999999E-4</v>
      </c>
      <c r="R23" s="30">
        <f t="shared" si="4"/>
        <v>450.06700000000001</v>
      </c>
      <c r="S23" s="24">
        <f t="shared" si="5"/>
        <v>1.7462299999999999</v>
      </c>
      <c r="T23" s="30">
        <f t="shared" si="6"/>
        <v>542.46699999999998</v>
      </c>
      <c r="U23" s="24">
        <f t="shared" si="7"/>
        <v>1.4701500000000001</v>
      </c>
    </row>
    <row r="24" spans="2:22">
      <c r="B24" s="2"/>
      <c r="C24" s="1"/>
      <c r="D24" s="2">
        <v>258.47300000000001</v>
      </c>
      <c r="E24" s="1">
        <v>0.71518099999999996</v>
      </c>
      <c r="F24" s="2">
        <v>217.685</v>
      </c>
      <c r="G24" s="1">
        <v>141.761</v>
      </c>
      <c r="H24" s="2">
        <v>187.81700000000001</v>
      </c>
      <c r="I24" s="1">
        <v>1.7033799999999999</v>
      </c>
      <c r="J24" s="2">
        <v>279.42899999999997</v>
      </c>
      <c r="K24" s="1">
        <v>1.54365</v>
      </c>
      <c r="N24" s="30">
        <f t="shared" si="0"/>
        <v>531.62300000000005</v>
      </c>
      <c r="O24" s="21">
        <f t="shared" si="1"/>
        <v>139824.74366628868</v>
      </c>
      <c r="P24" s="30">
        <f t="shared" si="2"/>
        <v>490.83499999999998</v>
      </c>
      <c r="Q24" s="17">
        <f t="shared" si="3"/>
        <v>1.4176099999999999E-4</v>
      </c>
      <c r="R24" s="30">
        <f t="shared" si="4"/>
        <v>460.96699999999998</v>
      </c>
      <c r="S24" s="24">
        <f t="shared" si="5"/>
        <v>1.7033799999999999</v>
      </c>
      <c r="T24" s="30">
        <f t="shared" si="6"/>
        <v>552.57899999999995</v>
      </c>
      <c r="U24" s="24">
        <f t="shared" si="7"/>
        <v>1.54365</v>
      </c>
    </row>
    <row r="25" spans="2:22">
      <c r="B25" s="2"/>
      <c r="C25" s="1"/>
      <c r="D25" s="2">
        <v>268.60599999999999</v>
      </c>
      <c r="E25" s="1">
        <v>0.73322600000000004</v>
      </c>
      <c r="F25" s="2">
        <v>224.75899999999999</v>
      </c>
      <c r="G25" s="1">
        <v>146.83099999999999</v>
      </c>
      <c r="H25" s="2">
        <v>198.035</v>
      </c>
      <c r="I25" s="1">
        <v>1.6605399999999999</v>
      </c>
      <c r="J25" s="2">
        <v>289.53800000000001</v>
      </c>
      <c r="K25" s="1">
        <v>1.6257900000000001</v>
      </c>
      <c r="N25" s="30">
        <f t="shared" si="0"/>
        <v>541.75599999999997</v>
      </c>
      <c r="O25" s="21">
        <f t="shared" si="1"/>
        <v>136383.59796297457</v>
      </c>
      <c r="P25" s="30">
        <f t="shared" si="2"/>
        <v>497.90899999999999</v>
      </c>
      <c r="Q25" s="17">
        <f t="shared" si="3"/>
        <v>1.4683099999999999E-4</v>
      </c>
      <c r="R25" s="30">
        <f t="shared" si="4"/>
        <v>471.18499999999995</v>
      </c>
      <c r="S25" s="24">
        <f t="shared" si="5"/>
        <v>1.6605399999999999</v>
      </c>
      <c r="T25" s="30">
        <f t="shared" si="6"/>
        <v>562.68799999999999</v>
      </c>
      <c r="U25" s="24">
        <f t="shared" si="7"/>
        <v>1.6257900000000001</v>
      </c>
    </row>
    <row r="26" spans="2:22">
      <c r="B26" s="2"/>
      <c r="C26" s="1"/>
      <c r="D26" s="2">
        <v>279.37799999999999</v>
      </c>
      <c r="E26" s="1">
        <v>0.76937100000000003</v>
      </c>
      <c r="F26" s="2">
        <v>236.334</v>
      </c>
      <c r="G26" s="1">
        <v>151.90100000000001</v>
      </c>
      <c r="H26" s="2">
        <v>206.89400000000001</v>
      </c>
      <c r="I26" s="1">
        <v>1.6348199999999999</v>
      </c>
      <c r="J26" s="2">
        <v>299.64299999999997</v>
      </c>
      <c r="K26" s="1">
        <v>1.7295100000000001</v>
      </c>
      <c r="N26" s="30">
        <f t="shared" si="0"/>
        <v>552.52800000000002</v>
      </c>
      <c r="O26" s="21">
        <f t="shared" si="1"/>
        <v>129976.30531954023</v>
      </c>
      <c r="P26" s="30">
        <f t="shared" si="2"/>
        <v>509.48399999999998</v>
      </c>
      <c r="Q26" s="17">
        <f t="shared" si="3"/>
        <v>1.5190099999999999E-4</v>
      </c>
      <c r="R26" s="30">
        <f t="shared" si="4"/>
        <v>480.04399999999998</v>
      </c>
      <c r="S26" s="24">
        <f t="shared" si="5"/>
        <v>1.6348199999999999</v>
      </c>
      <c r="T26" s="30">
        <f t="shared" si="6"/>
        <v>572.79299999999989</v>
      </c>
      <c r="U26" s="24">
        <f t="shared" si="7"/>
        <v>1.7295100000000001</v>
      </c>
    </row>
    <row r="27" spans="2:22">
      <c r="B27" s="2"/>
      <c r="C27" s="1"/>
      <c r="D27" s="2">
        <v>288.87900000000002</v>
      </c>
      <c r="E27" s="1">
        <v>0.79000599999999999</v>
      </c>
      <c r="F27" s="2">
        <v>247.267</v>
      </c>
      <c r="G27" s="1">
        <v>158.55600000000001</v>
      </c>
      <c r="H27" s="2">
        <v>217.79400000000001</v>
      </c>
      <c r="I27" s="1">
        <v>1.59198</v>
      </c>
      <c r="J27" s="2">
        <v>309.12599999999998</v>
      </c>
      <c r="K27" s="1">
        <v>1.78573</v>
      </c>
      <c r="N27" s="30">
        <f t="shared" si="0"/>
        <v>562.029</v>
      </c>
      <c r="O27" s="21">
        <f t="shared" si="1"/>
        <v>126581.31710392074</v>
      </c>
      <c r="P27" s="30">
        <f t="shared" si="2"/>
        <v>520.41699999999992</v>
      </c>
      <c r="Q27" s="17">
        <f t="shared" si="3"/>
        <v>1.5855599999999999E-4</v>
      </c>
      <c r="R27" s="30">
        <f t="shared" si="4"/>
        <v>490.94399999999996</v>
      </c>
      <c r="S27" s="24">
        <f t="shared" si="5"/>
        <v>1.59198</v>
      </c>
      <c r="T27" s="30">
        <f t="shared" si="6"/>
        <v>582.27599999999995</v>
      </c>
      <c r="U27" s="24">
        <f t="shared" si="7"/>
        <v>1.78573</v>
      </c>
    </row>
    <row r="28" spans="2:22">
      <c r="B28" s="2"/>
      <c r="C28" s="1"/>
      <c r="D28" s="2">
        <v>299.01299999999998</v>
      </c>
      <c r="E28" s="1">
        <v>0.81322399999999995</v>
      </c>
      <c r="F28" s="2">
        <v>257.55599999999998</v>
      </c>
      <c r="G28" s="1">
        <v>164.89400000000001</v>
      </c>
      <c r="H28" s="2">
        <v>227.33600000000001</v>
      </c>
      <c r="I28" s="1">
        <v>1.56911</v>
      </c>
      <c r="J28" s="2">
        <v>319.86399999999998</v>
      </c>
      <c r="K28" s="1">
        <v>1.8894599999999999</v>
      </c>
      <c r="N28" s="30">
        <f t="shared" si="0"/>
        <v>572.16300000000001</v>
      </c>
      <c r="O28" s="21">
        <f t="shared" si="1"/>
        <v>122967.3497093052</v>
      </c>
      <c r="P28" s="30">
        <f t="shared" si="2"/>
        <v>530.7059999999999</v>
      </c>
      <c r="Q28" s="17">
        <f t="shared" si="3"/>
        <v>1.6489400000000001E-4</v>
      </c>
      <c r="R28" s="30">
        <f t="shared" si="4"/>
        <v>500.48599999999999</v>
      </c>
      <c r="S28" s="24">
        <f t="shared" si="5"/>
        <v>1.56911</v>
      </c>
      <c r="T28" s="30">
        <f t="shared" si="6"/>
        <v>593.0139999999999</v>
      </c>
      <c r="U28" s="24">
        <f t="shared" ref="U28:U30" si="8">K28</f>
        <v>1.8894599999999999</v>
      </c>
    </row>
    <row r="29" spans="2:22">
      <c r="B29" s="2"/>
      <c r="C29" s="1"/>
      <c r="D29" s="2">
        <v>310.41399999999999</v>
      </c>
      <c r="E29" s="1">
        <v>0.83643400000000001</v>
      </c>
      <c r="F29" s="2">
        <v>269.13200000000001</v>
      </c>
      <c r="G29" s="1">
        <v>170.28200000000001</v>
      </c>
      <c r="H29" s="2">
        <v>238.239</v>
      </c>
      <c r="I29" s="1">
        <v>1.5348200000000001</v>
      </c>
      <c r="J29" s="2">
        <v>329.97300000000001</v>
      </c>
      <c r="K29" s="1">
        <v>1.9716</v>
      </c>
      <c r="N29" s="30">
        <f t="shared" si="0"/>
        <v>583.56399999999996</v>
      </c>
      <c r="O29" s="21">
        <f t="shared" si="1"/>
        <v>119555.15916378339</v>
      </c>
      <c r="P29" s="30">
        <f t="shared" si="2"/>
        <v>542.28199999999993</v>
      </c>
      <c r="Q29" s="17">
        <f t="shared" si="3"/>
        <v>1.7028200000000001E-4</v>
      </c>
      <c r="R29" s="30">
        <f t="shared" si="4"/>
        <v>511.38900000000001</v>
      </c>
      <c r="S29" s="24">
        <f t="shared" si="5"/>
        <v>1.5348200000000001</v>
      </c>
      <c r="T29" s="30">
        <f t="shared" si="6"/>
        <v>603.12300000000005</v>
      </c>
      <c r="U29" s="24">
        <f t="shared" si="8"/>
        <v>1.9716</v>
      </c>
    </row>
    <row r="30" spans="2:22">
      <c r="B30" s="2"/>
      <c r="C30" s="1"/>
      <c r="D30" s="2">
        <v>319.27699999999999</v>
      </c>
      <c r="E30" s="1">
        <v>0.84414199999999995</v>
      </c>
      <c r="F30" s="2">
        <v>278.77800000000002</v>
      </c>
      <c r="G30" s="1">
        <v>175.035</v>
      </c>
      <c r="H30" s="2">
        <v>247.78</v>
      </c>
      <c r="I30" s="1">
        <v>1.5062500000000001</v>
      </c>
      <c r="J30" s="2">
        <v>339.43799999999999</v>
      </c>
      <c r="K30" s="1">
        <v>2.1098599999999998</v>
      </c>
      <c r="N30" s="30">
        <f t="shared" si="0"/>
        <v>592.42699999999991</v>
      </c>
      <c r="O30" s="21">
        <f t="shared" si="1"/>
        <v>118463.48126263118</v>
      </c>
      <c r="P30" s="30">
        <f t="shared" si="2"/>
        <v>551.928</v>
      </c>
      <c r="Q30" s="17">
        <f t="shared" si="3"/>
        <v>1.7503499999999998E-4</v>
      </c>
      <c r="R30" s="30">
        <f t="shared" si="4"/>
        <v>520.92999999999995</v>
      </c>
      <c r="S30" s="24">
        <f t="shared" si="5"/>
        <v>1.5062500000000001</v>
      </c>
      <c r="T30" s="30">
        <f t="shared" si="6"/>
        <v>612.58799999999997</v>
      </c>
      <c r="U30" s="24">
        <f t="shared" si="8"/>
        <v>2.1098599999999998</v>
      </c>
    </row>
    <row r="31" spans="2:22">
      <c r="B31" s="2"/>
      <c r="C31" s="1"/>
      <c r="D31" s="2">
        <v>330.03699999999998</v>
      </c>
      <c r="E31" s="1">
        <v>0.84666699999999995</v>
      </c>
      <c r="F31" s="2">
        <v>288.42399999999998</v>
      </c>
      <c r="G31" s="1">
        <v>178.52099999999999</v>
      </c>
      <c r="H31" s="2">
        <v>258.68200000000002</v>
      </c>
      <c r="I31" s="1">
        <v>1.4719599999999999</v>
      </c>
      <c r="J31" s="2">
        <v>349.55799999999999</v>
      </c>
      <c r="K31" s="1">
        <v>2.1444999999999999</v>
      </c>
      <c r="N31" s="30">
        <f t="shared" si="0"/>
        <v>603.1869999999999</v>
      </c>
      <c r="O31" s="21">
        <f t="shared" si="1"/>
        <v>118110.18972039776</v>
      </c>
      <c r="P31" s="30">
        <f t="shared" si="2"/>
        <v>561.57399999999996</v>
      </c>
      <c r="Q31" s="17">
        <f t="shared" si="3"/>
        <v>1.7852099999999998E-4</v>
      </c>
      <c r="R31" s="30">
        <f t="shared" si="4"/>
        <v>531.83199999999999</v>
      </c>
      <c r="S31" s="24">
        <f t="shared" si="5"/>
        <v>1.4719599999999999</v>
      </c>
      <c r="T31" s="30">
        <f t="shared" si="6"/>
        <v>622.70799999999997</v>
      </c>
      <c r="U31" s="24">
        <f>K31</f>
        <v>2.1444999999999999</v>
      </c>
      <c r="V31" s="14">
        <f>O31*Q31^2/S31*N31</f>
        <v>1.5424885664330541</v>
      </c>
    </row>
    <row r="32" spans="2:22">
      <c r="B32" s="2"/>
      <c r="C32" s="1"/>
      <c r="D32" s="2">
        <v>340.15699999999998</v>
      </c>
      <c r="E32" s="1">
        <v>0.82591899999999996</v>
      </c>
      <c r="F32" s="2">
        <v>299.35700000000003</v>
      </c>
      <c r="G32" s="1">
        <v>183.59200000000001</v>
      </c>
      <c r="H32" s="2">
        <v>268.90600000000001</v>
      </c>
      <c r="I32" s="1">
        <v>1.4462299999999999</v>
      </c>
      <c r="J32" s="2">
        <v>360.94200000000001</v>
      </c>
      <c r="K32" s="1">
        <v>2.1834699999999998</v>
      </c>
      <c r="N32" s="30">
        <f t="shared" si="0"/>
        <v>613.30700000000002</v>
      </c>
      <c r="O32" s="21">
        <f t="shared" si="1"/>
        <v>121077.24849531249</v>
      </c>
      <c r="P32" s="30">
        <f t="shared" si="2"/>
        <v>572.50700000000006</v>
      </c>
      <c r="Q32" s="17">
        <f t="shared" si="3"/>
        <v>1.83592E-4</v>
      </c>
      <c r="R32" s="30">
        <f t="shared" si="4"/>
        <v>542.05600000000004</v>
      </c>
      <c r="S32" s="24">
        <f t="shared" si="5"/>
        <v>1.4462299999999999</v>
      </c>
      <c r="T32" s="30">
        <f t="shared" si="6"/>
        <v>634.09199999999998</v>
      </c>
      <c r="U32" s="24">
        <f t="shared" ref="U32:U40" si="9">K32</f>
        <v>2.1834699999999998</v>
      </c>
    </row>
    <row r="33" spans="2:22">
      <c r="B33" s="2"/>
      <c r="C33" s="1"/>
      <c r="D33" s="2">
        <v>350.28199999999998</v>
      </c>
      <c r="E33" s="1">
        <v>0.82068799999999997</v>
      </c>
      <c r="F33" s="2">
        <v>312.21899999999999</v>
      </c>
      <c r="G33" s="1">
        <v>187.39400000000001</v>
      </c>
      <c r="H33" s="2">
        <v>278.44799999999998</v>
      </c>
      <c r="I33" s="1">
        <v>1.42336</v>
      </c>
      <c r="J33" s="2">
        <v>370.42599999999999</v>
      </c>
      <c r="K33" s="1">
        <v>2.2310500000000002</v>
      </c>
      <c r="N33" s="30">
        <f t="shared" si="0"/>
        <v>623.43200000000002</v>
      </c>
      <c r="O33" s="21">
        <f t="shared" si="1"/>
        <v>121848.98524165091</v>
      </c>
      <c r="P33" s="30">
        <f t="shared" si="2"/>
        <v>585.36899999999991</v>
      </c>
      <c r="Q33" s="17">
        <f t="shared" si="3"/>
        <v>1.8739399999999999E-4</v>
      </c>
      <c r="R33" s="30">
        <f t="shared" si="4"/>
        <v>551.59799999999996</v>
      </c>
      <c r="S33" s="24">
        <f t="shared" si="5"/>
        <v>1.42336</v>
      </c>
      <c r="T33" s="30">
        <f t="shared" si="6"/>
        <v>643.57600000000002</v>
      </c>
      <c r="U33" s="24">
        <f t="shared" si="9"/>
        <v>2.2310500000000002</v>
      </c>
    </row>
    <row r="34" spans="2:22">
      <c r="B34" s="2"/>
      <c r="C34" s="1"/>
      <c r="D34" s="2">
        <v>361.04599999999999</v>
      </c>
      <c r="E34" s="1">
        <v>0.83355699999999999</v>
      </c>
      <c r="F34" s="2">
        <v>325.08</v>
      </c>
      <c r="G34" s="1">
        <v>190.24600000000001</v>
      </c>
      <c r="H34" s="2">
        <v>287.99200000000002</v>
      </c>
      <c r="I34" s="1">
        <v>1.4033500000000001</v>
      </c>
      <c r="J34" s="2">
        <v>380.55500000000001</v>
      </c>
      <c r="K34" s="1">
        <v>2.2181999999999999</v>
      </c>
      <c r="N34" s="30">
        <f t="shared" si="0"/>
        <v>634.19599999999991</v>
      </c>
      <c r="O34" s="21">
        <f t="shared" si="1"/>
        <v>119967.8006423076</v>
      </c>
      <c r="P34" s="30">
        <f t="shared" si="2"/>
        <v>598.23</v>
      </c>
      <c r="Q34" s="17">
        <f t="shared" si="3"/>
        <v>1.9024600000000001E-4</v>
      </c>
      <c r="R34" s="30">
        <f t="shared" si="4"/>
        <v>561.14200000000005</v>
      </c>
      <c r="S34" s="24">
        <f t="shared" si="5"/>
        <v>1.4033500000000001</v>
      </c>
      <c r="T34" s="30">
        <f t="shared" si="6"/>
        <v>653.70499999999993</v>
      </c>
      <c r="U34" s="24">
        <f t="shared" si="9"/>
        <v>2.2181999999999999</v>
      </c>
    </row>
    <row r="35" spans="2:22">
      <c r="B35" s="2"/>
      <c r="C35" s="1"/>
      <c r="D35" s="2">
        <v>369.90899999999999</v>
      </c>
      <c r="E35" s="1">
        <v>0.84126500000000004</v>
      </c>
      <c r="F35" s="2">
        <v>338.58499999999998</v>
      </c>
      <c r="G35" s="1">
        <v>191.83099999999999</v>
      </c>
      <c r="H35" s="2">
        <v>299.57799999999997</v>
      </c>
      <c r="I35" s="1">
        <v>1.37191</v>
      </c>
      <c r="J35" s="2">
        <v>391.31599999999997</v>
      </c>
      <c r="K35" s="1">
        <v>2.2139799999999998</v>
      </c>
      <c r="N35" s="30">
        <f t="shared" si="0"/>
        <v>643.05899999999997</v>
      </c>
      <c r="O35" s="21">
        <f t="shared" si="1"/>
        <v>118868.60858350221</v>
      </c>
      <c r="P35" s="30">
        <f t="shared" si="2"/>
        <v>611.7349999999999</v>
      </c>
      <c r="Q35" s="17">
        <f t="shared" si="3"/>
        <v>1.9183099999999997E-4</v>
      </c>
      <c r="R35" s="30">
        <f t="shared" si="4"/>
        <v>572.72799999999995</v>
      </c>
      <c r="S35" s="24">
        <f t="shared" si="5"/>
        <v>1.37191</v>
      </c>
      <c r="T35" s="30">
        <f t="shared" si="6"/>
        <v>664.46599999999989</v>
      </c>
      <c r="U35" s="24">
        <f t="shared" si="9"/>
        <v>2.2139799999999998</v>
      </c>
    </row>
    <row r="36" spans="2:22">
      <c r="B36" s="2"/>
      <c r="C36" s="1"/>
      <c r="D36" s="2">
        <v>380.67700000000002</v>
      </c>
      <c r="E36" s="1">
        <v>0.86706499999999997</v>
      </c>
      <c r="F36" s="2">
        <v>349.51799999999997</v>
      </c>
      <c r="G36" s="1">
        <v>191.51400000000001</v>
      </c>
      <c r="H36" s="2">
        <v>309.80399999999997</v>
      </c>
      <c r="I36" s="1">
        <v>1.3547400000000001</v>
      </c>
      <c r="J36" s="56">
        <v>400.79500000000002</v>
      </c>
      <c r="K36" s="56">
        <v>2.2831600000000001</v>
      </c>
      <c r="N36" s="30">
        <f t="shared" si="0"/>
        <v>653.827</v>
      </c>
      <c r="O36" s="21">
        <f t="shared" si="1"/>
        <v>115331.60720361219</v>
      </c>
      <c r="P36" s="30">
        <f t="shared" si="2"/>
        <v>622.66799999999989</v>
      </c>
      <c r="Q36" s="17">
        <f t="shared" si="3"/>
        <v>1.91514E-4</v>
      </c>
      <c r="R36" s="30">
        <f t="shared" si="4"/>
        <v>582.95399999999995</v>
      </c>
      <c r="S36" s="24">
        <f t="shared" si="5"/>
        <v>1.3547400000000001</v>
      </c>
      <c r="T36" s="30">
        <f t="shared" si="6"/>
        <v>673.94499999999994</v>
      </c>
      <c r="U36" s="24">
        <f t="shared" si="9"/>
        <v>2.2831600000000001</v>
      </c>
      <c r="V36" s="14">
        <f>O38*Q41^2/S45*N38</f>
        <v>2.2929610407913814</v>
      </c>
    </row>
    <row r="37" spans="2:22">
      <c r="B37" s="2"/>
      <c r="C37" s="1"/>
      <c r="D37" s="2">
        <v>391.44400000000002</v>
      </c>
      <c r="E37" s="1">
        <v>0.88769299999999995</v>
      </c>
      <c r="F37" s="2">
        <v>360.45</v>
      </c>
      <c r="G37" s="1">
        <v>191.197</v>
      </c>
      <c r="H37" s="2">
        <v>320.02999999999997</v>
      </c>
      <c r="I37" s="1">
        <v>1.3375699999999999</v>
      </c>
      <c r="J37" s="2">
        <v>410.923</v>
      </c>
      <c r="K37" s="1">
        <v>2.27894</v>
      </c>
      <c r="N37" s="30">
        <f t="shared" si="0"/>
        <v>664.59400000000005</v>
      </c>
      <c r="O37" s="21">
        <f t="shared" si="1"/>
        <v>112651.55859063887</v>
      </c>
      <c r="P37" s="30">
        <f t="shared" si="2"/>
        <v>633.59999999999991</v>
      </c>
      <c r="Q37" s="17">
        <f t="shared" si="3"/>
        <v>1.9119699999999999E-4</v>
      </c>
      <c r="R37" s="30">
        <f t="shared" si="4"/>
        <v>593.17999999999995</v>
      </c>
      <c r="S37" s="24">
        <f t="shared" si="5"/>
        <v>1.3375699999999999</v>
      </c>
      <c r="T37" s="30">
        <f t="shared" si="6"/>
        <v>684.07299999999998</v>
      </c>
      <c r="U37" s="24">
        <f t="shared" si="9"/>
        <v>2.27894</v>
      </c>
    </row>
    <row r="38" spans="2:22">
      <c r="B38" s="2"/>
      <c r="C38" s="1"/>
      <c r="D38" s="2">
        <v>400.94099999999997</v>
      </c>
      <c r="E38" s="1">
        <v>0.89798299999999998</v>
      </c>
      <c r="F38" s="2">
        <v>370.74</v>
      </c>
      <c r="G38" s="1">
        <v>192.148</v>
      </c>
      <c r="H38" s="2">
        <v>329.57400000000001</v>
      </c>
      <c r="I38" s="1">
        <v>1.3204</v>
      </c>
      <c r="J38" s="2">
        <v>420.41500000000002</v>
      </c>
      <c r="K38" s="1">
        <v>2.28335</v>
      </c>
      <c r="N38" s="30">
        <f t="shared" si="0"/>
        <v>674.09099999999989</v>
      </c>
      <c r="O38" s="21">
        <f t="shared" si="1"/>
        <v>111360.68277461822</v>
      </c>
      <c r="P38" s="30">
        <f t="shared" si="2"/>
        <v>643.89</v>
      </c>
      <c r="Q38" s="17">
        <f t="shared" si="3"/>
        <v>1.9214799999999998E-4</v>
      </c>
      <c r="R38" s="30">
        <f t="shared" si="4"/>
        <v>602.72399999999993</v>
      </c>
      <c r="S38" s="24">
        <f t="shared" si="5"/>
        <v>1.3204</v>
      </c>
      <c r="T38" s="30">
        <f t="shared" si="6"/>
        <v>693.56500000000005</v>
      </c>
      <c r="U38" s="24">
        <f t="shared" si="9"/>
        <v>2.28335</v>
      </c>
    </row>
    <row r="39" spans="2:22">
      <c r="B39" s="2"/>
      <c r="C39" s="1"/>
      <c r="D39" s="2">
        <v>411.709</v>
      </c>
      <c r="E39" s="1">
        <v>0.92119700000000004</v>
      </c>
      <c r="F39" s="2">
        <v>380.38600000000002</v>
      </c>
      <c r="G39" s="1">
        <v>191.51400000000001</v>
      </c>
      <c r="H39" s="2">
        <v>339.80200000000002</v>
      </c>
      <c r="I39" s="1">
        <v>1.3060799999999999</v>
      </c>
      <c r="J39" s="2">
        <v>431.17700000000002</v>
      </c>
      <c r="K39" s="1">
        <v>2.27481</v>
      </c>
      <c r="N39" s="30">
        <f t="shared" si="0"/>
        <v>684.85899999999992</v>
      </c>
      <c r="O39" s="21">
        <f t="shared" si="1"/>
        <v>108554.41344251012</v>
      </c>
      <c r="P39" s="30">
        <f t="shared" si="2"/>
        <v>653.53600000000006</v>
      </c>
      <c r="Q39" s="17">
        <f t="shared" si="3"/>
        <v>1.91514E-4</v>
      </c>
      <c r="R39" s="30">
        <f t="shared" si="4"/>
        <v>612.952</v>
      </c>
      <c r="S39" s="24">
        <f t="shared" si="5"/>
        <v>1.3060799999999999</v>
      </c>
      <c r="T39" s="30">
        <f t="shared" si="6"/>
        <v>704.327</v>
      </c>
      <c r="U39" s="24">
        <f t="shared" si="9"/>
        <v>2.27481</v>
      </c>
    </row>
    <row r="40" spans="2:22">
      <c r="B40" s="2"/>
      <c r="C40" s="1"/>
      <c r="D40" s="2">
        <v>420.57600000000002</v>
      </c>
      <c r="E40" s="1">
        <v>0.94183600000000001</v>
      </c>
      <c r="F40" s="2">
        <v>390.03199999999998</v>
      </c>
      <c r="G40" s="1">
        <v>192.465</v>
      </c>
      <c r="H40" s="2">
        <v>349.34399999999999</v>
      </c>
      <c r="I40" s="1">
        <v>1.28321</v>
      </c>
      <c r="J40" s="56">
        <v>441.29899999999998</v>
      </c>
      <c r="K40" s="56">
        <v>2.2965</v>
      </c>
      <c r="N40" s="30">
        <f t="shared" si="0"/>
        <v>693.726</v>
      </c>
      <c r="O40" s="21">
        <f t="shared" si="1"/>
        <v>106175.59745008685</v>
      </c>
      <c r="P40" s="30">
        <f t="shared" si="2"/>
        <v>663.18200000000002</v>
      </c>
      <c r="Q40" s="17">
        <f t="shared" si="3"/>
        <v>1.9246500000000001E-4</v>
      </c>
      <c r="R40" s="30">
        <f t="shared" si="4"/>
        <v>622.49399999999991</v>
      </c>
      <c r="S40" s="24">
        <f t="shared" si="5"/>
        <v>1.28321</v>
      </c>
      <c r="T40" s="30">
        <f t="shared" si="6"/>
        <v>714.44899999999996</v>
      </c>
      <c r="U40" s="24">
        <f t="shared" si="9"/>
        <v>2.2965</v>
      </c>
      <c r="V40" s="14">
        <f>O42*Q45^2/S49*N42</f>
        <v>2.305192736866962</v>
      </c>
    </row>
    <row r="41" spans="2:22">
      <c r="B41" s="2"/>
      <c r="C41" s="1"/>
      <c r="D41" s="2">
        <v>431.98099999999999</v>
      </c>
      <c r="E41" s="1">
        <v>0.97797800000000001</v>
      </c>
      <c r="F41" s="2">
        <v>400.96499999999997</v>
      </c>
      <c r="G41" s="1">
        <v>193.732</v>
      </c>
      <c r="H41" s="2">
        <v>359.57299999999998</v>
      </c>
      <c r="I41" s="1">
        <v>1.2745899999999999</v>
      </c>
      <c r="J41" s="2"/>
      <c r="K41" s="1"/>
      <c r="N41" s="30">
        <f t="shared" si="0"/>
        <v>705.13099999999997</v>
      </c>
      <c r="O41" s="21">
        <f t="shared" si="1"/>
        <v>102251.7888950467</v>
      </c>
      <c r="P41" s="30">
        <f t="shared" si="2"/>
        <v>674.11500000000001</v>
      </c>
      <c r="Q41" s="17">
        <f t="shared" si="3"/>
        <v>1.9373199999999998E-4</v>
      </c>
      <c r="R41" s="30">
        <f t="shared" si="4"/>
        <v>632.72299999999996</v>
      </c>
      <c r="S41" s="24">
        <f t="shared" si="5"/>
        <v>1.2745899999999999</v>
      </c>
      <c r="T41" s="30"/>
      <c r="U41" s="24"/>
    </row>
    <row r="42" spans="2:22">
      <c r="B42" s="2"/>
      <c r="C42" s="1"/>
      <c r="D42" s="56">
        <v>441.48099999999999</v>
      </c>
      <c r="E42" s="56">
        <v>0.996027</v>
      </c>
      <c r="F42" s="2">
        <v>411.89699999999999</v>
      </c>
      <c r="G42" s="1">
        <v>193.41499999999999</v>
      </c>
      <c r="H42" s="2">
        <v>370.48099999999999</v>
      </c>
      <c r="I42" s="1">
        <v>1.25742</v>
      </c>
      <c r="J42" s="2"/>
      <c r="K42" s="1"/>
      <c r="N42" s="30">
        <f t="shared" si="0"/>
        <v>714.63099999999997</v>
      </c>
      <c r="O42" s="21">
        <f t="shared" si="1"/>
        <v>100398.88476918799</v>
      </c>
      <c r="P42" s="30">
        <f t="shared" si="2"/>
        <v>685.04700000000003</v>
      </c>
      <c r="Q42" s="17">
        <f t="shared" si="3"/>
        <v>1.9341499999999998E-4</v>
      </c>
      <c r="R42" s="30">
        <f t="shared" si="4"/>
        <v>643.63099999999997</v>
      </c>
      <c r="S42" s="24">
        <f t="shared" si="5"/>
        <v>1.25742</v>
      </c>
      <c r="T42" s="30"/>
      <c r="U42" s="24"/>
    </row>
    <row r="43" spans="2:22">
      <c r="B43" s="2"/>
      <c r="C43" s="1"/>
      <c r="D43" s="2"/>
      <c r="E43" s="1"/>
      <c r="F43" s="2">
        <v>420.25700000000001</v>
      </c>
      <c r="G43" s="1">
        <v>194.04900000000001</v>
      </c>
      <c r="H43" s="2">
        <v>380.71</v>
      </c>
      <c r="I43" s="1">
        <v>1.2459499999999999</v>
      </c>
      <c r="J43" s="2"/>
      <c r="K43" s="1"/>
      <c r="N43" s="30"/>
      <c r="O43" s="21"/>
      <c r="P43" s="30">
        <f t="shared" si="2"/>
        <v>693.40699999999993</v>
      </c>
      <c r="Q43" s="17">
        <f t="shared" si="3"/>
        <v>1.9404899999999998E-4</v>
      </c>
      <c r="R43" s="30">
        <f t="shared" si="4"/>
        <v>653.8599999999999</v>
      </c>
      <c r="S43" s="24">
        <f t="shared" si="5"/>
        <v>1.2459499999999999</v>
      </c>
      <c r="T43" s="30"/>
      <c r="U43" s="24"/>
    </row>
    <row r="44" spans="2:22">
      <c r="B44" s="2"/>
      <c r="C44" s="1"/>
      <c r="D44" s="2"/>
      <c r="E44" s="1"/>
      <c r="F44" s="2">
        <v>429.904</v>
      </c>
      <c r="G44" s="1">
        <v>195.63399999999999</v>
      </c>
      <c r="H44" s="2">
        <v>390.255</v>
      </c>
      <c r="I44" s="1">
        <v>1.2316400000000001</v>
      </c>
      <c r="J44" s="2"/>
      <c r="K44" s="1"/>
      <c r="N44" s="30"/>
      <c r="O44" s="21"/>
      <c r="P44" s="30">
        <f t="shared" si="2"/>
        <v>703.05399999999997</v>
      </c>
      <c r="Q44" s="17">
        <f t="shared" si="3"/>
        <v>1.9563399999999998E-4</v>
      </c>
      <c r="R44" s="30">
        <f t="shared" si="4"/>
        <v>663.40499999999997</v>
      </c>
      <c r="S44" s="24">
        <f t="shared" si="5"/>
        <v>1.2316400000000001</v>
      </c>
      <c r="T44" s="30"/>
      <c r="U44" s="24"/>
    </row>
    <row r="45" spans="2:22">
      <c r="B45" s="2"/>
      <c r="C45" s="1"/>
      <c r="D45" s="2"/>
      <c r="E45" s="1"/>
      <c r="F45" s="56">
        <v>440.19299999999998</v>
      </c>
      <c r="G45" s="56">
        <v>196.58500000000001</v>
      </c>
      <c r="H45" s="56">
        <v>400.48599999999999</v>
      </c>
      <c r="I45" s="56">
        <v>1.2287300000000001</v>
      </c>
      <c r="J45" s="2"/>
      <c r="K45" s="1"/>
      <c r="N45" s="30"/>
      <c r="O45" s="21"/>
      <c r="P45" s="30">
        <f t="shared" si="2"/>
        <v>713.34299999999996</v>
      </c>
      <c r="Q45" s="17">
        <f t="shared" si="3"/>
        <v>1.9658499999999999E-4</v>
      </c>
      <c r="R45" s="30">
        <f t="shared" si="4"/>
        <v>673.63599999999997</v>
      </c>
      <c r="S45" s="24">
        <f t="shared" si="5"/>
        <v>1.2287300000000001</v>
      </c>
      <c r="T45" s="30"/>
      <c r="U45" s="24"/>
    </row>
    <row r="46" spans="2:22">
      <c r="B46" s="2"/>
      <c r="C46" s="1"/>
      <c r="D46" s="2"/>
      <c r="E46" s="1"/>
      <c r="F46" s="2"/>
      <c r="G46" s="1"/>
      <c r="H46" s="2">
        <v>410.71199999999999</v>
      </c>
      <c r="I46" s="1">
        <v>1.21156</v>
      </c>
      <c r="J46" s="2"/>
      <c r="K46" s="1"/>
      <c r="N46" s="30"/>
      <c r="O46" s="21"/>
      <c r="P46" s="30"/>
      <c r="Q46" s="17"/>
      <c r="R46" s="30">
        <f t="shared" si="4"/>
        <v>683.86199999999997</v>
      </c>
      <c r="S46" s="24">
        <f t="shared" si="5"/>
        <v>1.21156</v>
      </c>
      <c r="T46" s="30"/>
      <c r="U46" s="24"/>
    </row>
    <row r="47" spans="2:22">
      <c r="B47" s="2"/>
      <c r="C47" s="1"/>
      <c r="D47" s="2"/>
      <c r="E47" s="1"/>
      <c r="F47" s="2"/>
      <c r="G47" s="1"/>
      <c r="H47" s="2">
        <v>420.26299999999998</v>
      </c>
      <c r="I47" s="1">
        <v>1.2143600000000001</v>
      </c>
      <c r="J47" s="2"/>
      <c r="K47" s="1"/>
      <c r="N47" s="30"/>
      <c r="O47" s="21"/>
      <c r="P47" s="30"/>
      <c r="Q47" s="17"/>
      <c r="R47" s="30">
        <f t="shared" si="4"/>
        <v>693.41300000000001</v>
      </c>
      <c r="S47" s="24">
        <f t="shared" si="5"/>
        <v>1.2143600000000001</v>
      </c>
      <c r="T47" s="30"/>
      <c r="U47" s="24"/>
    </row>
    <row r="48" spans="2:22">
      <c r="B48" s="2"/>
      <c r="C48" s="1"/>
      <c r="D48" s="2"/>
      <c r="E48" s="1"/>
      <c r="F48" s="2"/>
      <c r="G48" s="1"/>
      <c r="H48" s="2">
        <v>431.173</v>
      </c>
      <c r="I48" s="1">
        <v>1.2028799999999999</v>
      </c>
      <c r="J48" s="2"/>
      <c r="K48" s="1"/>
      <c r="N48" s="30"/>
      <c r="O48" s="21"/>
      <c r="P48" s="30"/>
      <c r="Q48" s="17"/>
      <c r="R48" s="30">
        <f t="shared" si="4"/>
        <v>704.32299999999998</v>
      </c>
      <c r="S48" s="24">
        <f t="shared" si="5"/>
        <v>1.2028799999999999</v>
      </c>
      <c r="T48" s="30"/>
      <c r="U48" s="24"/>
    </row>
    <row r="49" spans="2:21">
      <c r="B49" s="2"/>
      <c r="C49" s="1"/>
      <c r="D49" s="2"/>
      <c r="E49" s="1"/>
      <c r="F49" s="2"/>
      <c r="G49" s="1"/>
      <c r="H49" s="56">
        <v>441.40499999999997</v>
      </c>
      <c r="I49" s="56">
        <v>1.2028300000000001</v>
      </c>
      <c r="J49" s="2"/>
      <c r="K49" s="1"/>
      <c r="N49" s="30"/>
      <c r="O49" s="21"/>
      <c r="P49" s="30"/>
      <c r="Q49" s="17"/>
      <c r="R49" s="30">
        <f t="shared" si="4"/>
        <v>714.55499999999995</v>
      </c>
      <c r="S49" s="24">
        <f t="shared" si="5"/>
        <v>1.2028300000000001</v>
      </c>
      <c r="T49" s="30"/>
      <c r="U49" s="24"/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V13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53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5">
        <v>321.77800000000002</v>
      </c>
      <c r="C9" s="55">
        <v>185787</v>
      </c>
      <c r="D9" s="3"/>
      <c r="E9" s="4"/>
      <c r="F9" s="55">
        <v>323.64999999999998</v>
      </c>
      <c r="G9" s="55">
        <v>-130.57</v>
      </c>
      <c r="H9" s="55">
        <v>322.43599999999998</v>
      </c>
      <c r="I9" s="55">
        <v>1.1146199999999999</v>
      </c>
      <c r="J9" s="55">
        <v>322.27699999999999</v>
      </c>
      <c r="K9" s="55">
        <v>0.934083</v>
      </c>
      <c r="N9" s="30">
        <f>B9</f>
        <v>321.77800000000002</v>
      </c>
      <c r="O9" s="21">
        <f>C9</f>
        <v>185787</v>
      </c>
      <c r="P9" s="30">
        <f>F9</f>
        <v>323.64999999999998</v>
      </c>
      <c r="Q9" s="17">
        <f>G9*0.000001</f>
        <v>-1.3056999999999999E-4</v>
      </c>
      <c r="R9" s="30">
        <f>H9</f>
        <v>322.43599999999998</v>
      </c>
      <c r="S9" s="24">
        <f>I9</f>
        <v>1.1146199999999999</v>
      </c>
      <c r="T9" s="30">
        <f>J9</f>
        <v>322.27699999999999</v>
      </c>
      <c r="U9" s="24">
        <f>K9</f>
        <v>0.934083</v>
      </c>
      <c r="V9" s="22">
        <f>((O9*(Q9)^2)/S9)*T9</f>
        <v>0.91580837541214821</v>
      </c>
    </row>
    <row r="10" spans="1:22">
      <c r="B10" s="3">
        <v>371.19799999999998</v>
      </c>
      <c r="C10" s="4">
        <v>159753</v>
      </c>
      <c r="D10" s="3"/>
      <c r="E10" s="4"/>
      <c r="F10" s="3">
        <v>373.666</v>
      </c>
      <c r="G10" s="4">
        <v>-138.47300000000001</v>
      </c>
      <c r="H10" s="3">
        <v>372.43599999999998</v>
      </c>
      <c r="I10" s="4">
        <v>1.0592299999999999</v>
      </c>
      <c r="J10" s="3">
        <v>372.60300000000001</v>
      </c>
      <c r="K10" s="4">
        <v>1.05484</v>
      </c>
      <c r="N10" s="30">
        <f t="shared" ref="N10:N13" si="0">B10</f>
        <v>371.19799999999998</v>
      </c>
      <c r="O10" s="21">
        <f t="shared" ref="O10:O13" si="1">C10</f>
        <v>159753</v>
      </c>
      <c r="P10" s="30">
        <f t="shared" ref="P10:P13" si="2">F10</f>
        <v>373.666</v>
      </c>
      <c r="Q10" s="17">
        <f t="shared" ref="Q10:Q13" si="3">G10*0.000001</f>
        <v>-1.3847300000000001E-4</v>
      </c>
      <c r="R10" s="30">
        <f t="shared" ref="R10:U13" si="4">H10</f>
        <v>372.43599999999998</v>
      </c>
      <c r="S10" s="24">
        <f t="shared" si="4"/>
        <v>1.0592299999999999</v>
      </c>
      <c r="T10" s="30">
        <f t="shared" si="4"/>
        <v>372.60300000000001</v>
      </c>
      <c r="U10" s="24">
        <f t="shared" si="4"/>
        <v>1.05484</v>
      </c>
      <c r="V10" s="22">
        <f t="shared" ref="V10:V13" si="5">((O10*(Q10)^2)/S10)*T10</f>
        <v>1.0775447113953256</v>
      </c>
    </row>
    <row r="11" spans="1:22">
      <c r="B11" s="2">
        <v>422.512</v>
      </c>
      <c r="C11" s="1">
        <v>136106</v>
      </c>
      <c r="D11" s="2"/>
      <c r="E11" s="1"/>
      <c r="F11" s="2">
        <v>423.68400000000003</v>
      </c>
      <c r="G11" s="1">
        <v>-147.18299999999999</v>
      </c>
      <c r="H11" s="2">
        <v>423.077</v>
      </c>
      <c r="I11" s="1">
        <v>1.07308</v>
      </c>
      <c r="J11" s="2">
        <v>422.94900000000001</v>
      </c>
      <c r="K11" s="1">
        <v>1.13059</v>
      </c>
      <c r="N11" s="30">
        <f t="shared" si="0"/>
        <v>422.512</v>
      </c>
      <c r="O11" s="21">
        <f t="shared" si="1"/>
        <v>136106</v>
      </c>
      <c r="P11" s="30">
        <f t="shared" si="2"/>
        <v>423.68400000000003</v>
      </c>
      <c r="Q11" s="17">
        <f t="shared" si="3"/>
        <v>-1.4718299999999998E-4</v>
      </c>
      <c r="R11" s="30">
        <f t="shared" si="4"/>
        <v>423.077</v>
      </c>
      <c r="S11" s="24">
        <f t="shared" si="4"/>
        <v>1.07308</v>
      </c>
      <c r="T11" s="30">
        <f t="shared" si="4"/>
        <v>422.94900000000001</v>
      </c>
      <c r="U11" s="24">
        <f t="shared" si="4"/>
        <v>1.13059</v>
      </c>
      <c r="V11" s="22">
        <f t="shared" si="5"/>
        <v>1.1621133072022654</v>
      </c>
    </row>
    <row r="12" spans="1:22">
      <c r="B12" s="2">
        <v>472.54700000000003</v>
      </c>
      <c r="C12" s="1">
        <v>118805</v>
      </c>
      <c r="D12" s="2"/>
      <c r="E12" s="1"/>
      <c r="F12" s="2">
        <v>473.04700000000003</v>
      </c>
      <c r="G12" s="1">
        <v>-152.66900000000001</v>
      </c>
      <c r="H12" s="2">
        <v>472.43599999999998</v>
      </c>
      <c r="I12" s="1">
        <v>1.1146199999999999</v>
      </c>
      <c r="J12" s="2">
        <v>472.697</v>
      </c>
      <c r="K12" s="1">
        <v>1.13134</v>
      </c>
      <c r="N12" s="30">
        <f t="shared" si="0"/>
        <v>472.54700000000003</v>
      </c>
      <c r="O12" s="21">
        <f t="shared" si="1"/>
        <v>118805</v>
      </c>
      <c r="P12" s="30">
        <f t="shared" si="2"/>
        <v>473.04700000000003</v>
      </c>
      <c r="Q12" s="17">
        <f t="shared" si="3"/>
        <v>-1.52669E-4</v>
      </c>
      <c r="R12" s="30">
        <f t="shared" si="4"/>
        <v>472.43599999999998</v>
      </c>
      <c r="S12" s="24">
        <f t="shared" si="4"/>
        <v>1.1146199999999999</v>
      </c>
      <c r="T12" s="30">
        <f t="shared" si="4"/>
        <v>472.697</v>
      </c>
      <c r="U12" s="24">
        <f t="shared" si="4"/>
        <v>1.13134</v>
      </c>
      <c r="V12" s="22">
        <f t="shared" si="5"/>
        <v>1.1743362173839285</v>
      </c>
    </row>
    <row r="13" spans="1:22">
      <c r="B13" s="56">
        <v>522.577</v>
      </c>
      <c r="C13" s="56">
        <v>103884</v>
      </c>
      <c r="D13" s="2"/>
      <c r="E13" s="1"/>
      <c r="F13" s="56">
        <v>523.69600000000003</v>
      </c>
      <c r="G13" s="56">
        <v>-152.505</v>
      </c>
      <c r="H13" s="56">
        <v>522.43600000000004</v>
      </c>
      <c r="I13" s="56">
        <v>1.26692</v>
      </c>
      <c r="J13" s="56">
        <v>523.14599999999996</v>
      </c>
      <c r="K13" s="56">
        <v>0.96334600000000004</v>
      </c>
      <c r="N13" s="30">
        <f t="shared" si="0"/>
        <v>522.577</v>
      </c>
      <c r="O13" s="21">
        <f t="shared" si="1"/>
        <v>103884</v>
      </c>
      <c r="P13" s="30">
        <f t="shared" si="2"/>
        <v>523.69600000000003</v>
      </c>
      <c r="Q13" s="17">
        <f t="shared" si="3"/>
        <v>-1.5250499999999999E-4</v>
      </c>
      <c r="R13" s="30">
        <f t="shared" si="4"/>
        <v>522.43600000000004</v>
      </c>
      <c r="S13" s="24">
        <f t="shared" si="4"/>
        <v>1.26692</v>
      </c>
      <c r="T13" s="30">
        <f t="shared" si="4"/>
        <v>523.14599999999996</v>
      </c>
      <c r="U13" s="24">
        <f t="shared" si="4"/>
        <v>0.96334600000000004</v>
      </c>
      <c r="V13" s="22">
        <f t="shared" si="5"/>
        <v>0.99767834482594386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V31"/>
  <sheetViews>
    <sheetView zoomScale="85" zoomScaleNormal="85" workbookViewId="0">
      <selection activeCell="K28" sqref="K28"/>
    </sheetView>
  </sheetViews>
  <sheetFormatPr defaultRowHeight="16.899999999999999"/>
  <cols>
    <col min="7" max="7" width="10.5" bestFit="1" customWidth="1"/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9.25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  <c r="O5" s="46"/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23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39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5">
        <v>298.99700000000001</v>
      </c>
      <c r="C9" s="55">
        <v>27213.4</v>
      </c>
      <c r="D9" s="3"/>
      <c r="E9" s="4"/>
      <c r="F9" s="55">
        <v>298.26900000000001</v>
      </c>
      <c r="G9" s="55">
        <v>63.091000000000001</v>
      </c>
      <c r="H9" s="55">
        <v>298.16300000000001</v>
      </c>
      <c r="I9" s="55">
        <v>0.48641600000000002</v>
      </c>
      <c r="J9" s="3">
        <v>299.005</v>
      </c>
      <c r="K9" s="4">
        <v>6.4620399999999995E-2</v>
      </c>
      <c r="N9" s="30">
        <f>B9</f>
        <v>298.99700000000001</v>
      </c>
      <c r="O9" s="21">
        <f>C9</f>
        <v>27213.4</v>
      </c>
      <c r="P9" s="30">
        <f>F9</f>
        <v>298.26900000000001</v>
      </c>
      <c r="Q9" s="17">
        <f>((G9)*0.000001)</f>
        <v>6.3090999999999996E-5</v>
      </c>
      <c r="R9" s="30">
        <f>H9</f>
        <v>298.16300000000001</v>
      </c>
      <c r="S9" s="24">
        <f>I9</f>
        <v>0.48641600000000002</v>
      </c>
      <c r="T9" s="30">
        <f>J9</f>
        <v>299.005</v>
      </c>
      <c r="U9" s="24">
        <f>K9</f>
        <v>6.4620399999999995E-2</v>
      </c>
      <c r="V9" s="44">
        <f>O9*Q9^2/S9*N9</f>
        <v>6.6585030990046909E-2</v>
      </c>
    </row>
    <row r="10" spans="1:22">
      <c r="B10" s="3">
        <v>349.83300000000003</v>
      </c>
      <c r="C10" s="4">
        <v>28325.3</v>
      </c>
      <c r="D10" s="3"/>
      <c r="E10" s="4"/>
      <c r="F10" s="3">
        <v>346.33300000000003</v>
      </c>
      <c r="G10" s="4">
        <v>70.3964</v>
      </c>
      <c r="H10" s="3">
        <v>348.93299999999999</v>
      </c>
      <c r="I10" s="4">
        <v>0.54416399999999998</v>
      </c>
      <c r="J10" s="3">
        <v>351.74099999999999</v>
      </c>
      <c r="K10" s="4">
        <v>9.2891799999999997E-2</v>
      </c>
      <c r="N10" s="30">
        <f t="shared" ref="N10:N23" si="0">B10</f>
        <v>349.83300000000003</v>
      </c>
      <c r="O10" s="21">
        <f t="shared" ref="O10:O23" si="1">C10</f>
        <v>28325.3</v>
      </c>
      <c r="P10" s="30">
        <f t="shared" ref="P10:P23" si="2">F10</f>
        <v>346.33300000000003</v>
      </c>
      <c r="Q10" s="17">
        <f t="shared" ref="Q10:Q23" si="3">((G10)*0.000001)</f>
        <v>7.0396399999999996E-5</v>
      </c>
      <c r="R10" s="30">
        <f t="shared" ref="R10:U23" si="4">H10</f>
        <v>348.93299999999999</v>
      </c>
      <c r="S10" s="24">
        <f t="shared" si="4"/>
        <v>0.54416399999999998</v>
      </c>
      <c r="T10" s="30">
        <f t="shared" si="4"/>
        <v>351.74099999999999</v>
      </c>
      <c r="U10" s="24">
        <f t="shared" si="4"/>
        <v>9.2891799999999997E-2</v>
      </c>
      <c r="V10" s="44">
        <f t="shared" ref="V10:V16" si="5">O10*Q10^2/S10*N10</f>
        <v>9.0241516785490083E-2</v>
      </c>
    </row>
    <row r="11" spans="1:22">
      <c r="B11" s="2">
        <v>399.33100000000002</v>
      </c>
      <c r="C11" s="1">
        <v>27763.8</v>
      </c>
      <c r="D11" s="2"/>
      <c r="E11" s="1"/>
      <c r="F11" s="2">
        <v>396.923</v>
      </c>
      <c r="G11" s="1">
        <v>78.895099999999999</v>
      </c>
      <c r="H11" s="2">
        <v>399.661</v>
      </c>
      <c r="I11" s="1">
        <v>0.58418899999999996</v>
      </c>
      <c r="J11" s="56">
        <v>400.49700000000001</v>
      </c>
      <c r="K11" s="56">
        <v>0.10904700000000001</v>
      </c>
      <c r="N11" s="30">
        <f t="shared" si="0"/>
        <v>399.33100000000002</v>
      </c>
      <c r="O11" s="21">
        <f t="shared" si="1"/>
        <v>27763.8</v>
      </c>
      <c r="P11" s="30">
        <f t="shared" si="2"/>
        <v>396.923</v>
      </c>
      <c r="Q11" s="17">
        <f t="shared" si="3"/>
        <v>7.8895099999999989E-5</v>
      </c>
      <c r="R11" s="30">
        <f t="shared" si="4"/>
        <v>399.661</v>
      </c>
      <c r="S11" s="24">
        <f t="shared" si="4"/>
        <v>0.58418899999999996</v>
      </c>
      <c r="T11" s="30">
        <f t="shared" si="4"/>
        <v>400.49700000000001</v>
      </c>
      <c r="U11" s="24">
        <f t="shared" si="4"/>
        <v>0.10904700000000001</v>
      </c>
      <c r="V11" s="44">
        <f t="shared" si="5"/>
        <v>0.11812956909025404</v>
      </c>
    </row>
    <row r="12" spans="1:22">
      <c r="B12" s="2">
        <v>447.49200000000002</v>
      </c>
      <c r="C12" s="1">
        <v>29482.6</v>
      </c>
      <c r="D12" s="2"/>
      <c r="E12" s="1"/>
      <c r="F12" s="2">
        <v>448.77300000000002</v>
      </c>
      <c r="G12" s="1">
        <v>88.581400000000002</v>
      </c>
      <c r="H12" s="2">
        <v>447.827</v>
      </c>
      <c r="I12" s="1">
        <v>0.61158100000000004</v>
      </c>
      <c r="J12" s="2">
        <v>448.25900000000001</v>
      </c>
      <c r="K12" s="1">
        <v>0.161551</v>
      </c>
      <c r="N12" s="30">
        <f t="shared" si="0"/>
        <v>447.49200000000002</v>
      </c>
      <c r="O12" s="21">
        <f t="shared" si="1"/>
        <v>29482.6</v>
      </c>
      <c r="P12" s="30">
        <f t="shared" si="2"/>
        <v>448.77300000000002</v>
      </c>
      <c r="Q12" s="17">
        <f t="shared" si="3"/>
        <v>8.8581399999999999E-5</v>
      </c>
      <c r="R12" s="30">
        <f t="shared" si="4"/>
        <v>447.827</v>
      </c>
      <c r="S12" s="24">
        <f t="shared" si="4"/>
        <v>0.61158100000000004</v>
      </c>
      <c r="T12" s="30">
        <f t="shared" si="4"/>
        <v>448.25900000000001</v>
      </c>
      <c r="U12" s="24">
        <f t="shared" si="4"/>
        <v>0.161551</v>
      </c>
      <c r="V12" s="44">
        <f t="shared" si="5"/>
        <v>0.16927084062471343</v>
      </c>
    </row>
    <row r="13" spans="1:22">
      <c r="B13" s="2">
        <v>499.666</v>
      </c>
      <c r="C13" s="1">
        <v>30078.799999999999</v>
      </c>
      <c r="D13" s="2"/>
      <c r="E13" s="1"/>
      <c r="F13" s="2">
        <v>498.08499999999998</v>
      </c>
      <c r="G13" s="1">
        <v>99.438500000000005</v>
      </c>
      <c r="H13" s="2">
        <v>498.53699999999998</v>
      </c>
      <c r="I13" s="1">
        <v>0.644011</v>
      </c>
      <c r="J13" s="2">
        <v>500</v>
      </c>
      <c r="K13" s="1">
        <v>0.21001600000000001</v>
      </c>
      <c r="N13" s="30">
        <f t="shared" si="0"/>
        <v>499.666</v>
      </c>
      <c r="O13" s="21">
        <f t="shared" si="1"/>
        <v>30078.799999999999</v>
      </c>
      <c r="P13" s="30">
        <f t="shared" si="2"/>
        <v>498.08499999999998</v>
      </c>
      <c r="Q13" s="17">
        <f t="shared" si="3"/>
        <v>9.94385E-5</v>
      </c>
      <c r="R13" s="30">
        <f t="shared" si="4"/>
        <v>498.53699999999998</v>
      </c>
      <c r="S13" s="24">
        <f t="shared" si="4"/>
        <v>0.644011</v>
      </c>
      <c r="T13" s="30">
        <f t="shared" si="4"/>
        <v>500</v>
      </c>
      <c r="U13" s="24">
        <f t="shared" si="4"/>
        <v>0.21001600000000001</v>
      </c>
      <c r="V13" s="44">
        <f t="shared" si="5"/>
        <v>0.23075767165171199</v>
      </c>
    </row>
    <row r="14" spans="1:22">
      <c r="B14" s="2">
        <v>550.50199999999995</v>
      </c>
      <c r="C14" s="1">
        <v>28898.1</v>
      </c>
      <c r="D14" s="2"/>
      <c r="E14" s="1"/>
      <c r="F14" s="2">
        <v>547.43799999999999</v>
      </c>
      <c r="G14" s="1">
        <v>102.021</v>
      </c>
      <c r="H14" s="2">
        <v>549.24099999999999</v>
      </c>
      <c r="I14" s="1">
        <v>0.67391000000000001</v>
      </c>
      <c r="J14" s="2">
        <v>551.74099999999999</v>
      </c>
      <c r="K14" s="1">
        <v>0.23424900000000001</v>
      </c>
      <c r="N14" s="30">
        <f t="shared" si="0"/>
        <v>550.50199999999995</v>
      </c>
      <c r="O14" s="21">
        <f t="shared" si="1"/>
        <v>28898.1</v>
      </c>
      <c r="P14" s="30">
        <f t="shared" si="2"/>
        <v>547.43799999999999</v>
      </c>
      <c r="Q14" s="17">
        <f t="shared" si="3"/>
        <v>1.0202099999999999E-4</v>
      </c>
      <c r="R14" s="30">
        <f t="shared" si="4"/>
        <v>549.24099999999999</v>
      </c>
      <c r="S14" s="24">
        <f t="shared" si="4"/>
        <v>0.67391000000000001</v>
      </c>
      <c r="T14" s="30">
        <f t="shared" si="4"/>
        <v>551.74099999999999</v>
      </c>
      <c r="U14" s="24">
        <f t="shared" si="4"/>
        <v>0.23424900000000001</v>
      </c>
      <c r="V14" s="44">
        <f t="shared" si="5"/>
        <v>0.24570016161512004</v>
      </c>
    </row>
    <row r="15" spans="1:22">
      <c r="B15" s="2">
        <v>600</v>
      </c>
      <c r="C15" s="1">
        <v>28325.3</v>
      </c>
      <c r="D15" s="2"/>
      <c r="E15" s="1"/>
      <c r="F15" s="2">
        <v>598.00400000000002</v>
      </c>
      <c r="G15" s="1">
        <v>115.248</v>
      </c>
      <c r="H15" s="2">
        <v>599.90300000000002</v>
      </c>
      <c r="I15" s="1">
        <v>0.68608800000000003</v>
      </c>
      <c r="J15" s="2">
        <v>598.50699999999995</v>
      </c>
      <c r="K15" s="1">
        <v>0.31906299999999999</v>
      </c>
      <c r="N15" s="30">
        <f t="shared" si="0"/>
        <v>600</v>
      </c>
      <c r="O15" s="21">
        <f t="shared" si="1"/>
        <v>28325.3</v>
      </c>
      <c r="P15" s="30">
        <f t="shared" si="2"/>
        <v>598.00400000000002</v>
      </c>
      <c r="Q15" s="17">
        <f t="shared" si="3"/>
        <v>1.1524800000000001E-4</v>
      </c>
      <c r="R15" s="30">
        <f t="shared" si="4"/>
        <v>599.90300000000002</v>
      </c>
      <c r="S15" s="24">
        <f t="shared" si="4"/>
        <v>0.68608800000000003</v>
      </c>
      <c r="T15" s="30">
        <f t="shared" si="4"/>
        <v>598.50699999999995</v>
      </c>
      <c r="U15" s="24">
        <f t="shared" si="4"/>
        <v>0.31906299999999999</v>
      </c>
      <c r="V15" s="44">
        <f t="shared" si="5"/>
        <v>0.32901275906115646</v>
      </c>
    </row>
    <row r="16" spans="1:22">
      <c r="B16" s="2">
        <v>648.16099999999994</v>
      </c>
      <c r="C16" s="1">
        <v>26673.9</v>
      </c>
      <c r="D16" s="2"/>
      <c r="E16" s="1"/>
      <c r="F16" s="2">
        <v>647.29200000000003</v>
      </c>
      <c r="G16" s="1">
        <v>130.833</v>
      </c>
      <c r="H16" s="2">
        <v>651.64400000000001</v>
      </c>
      <c r="I16" s="1">
        <v>0.61977199999999999</v>
      </c>
      <c r="J16" s="2">
        <v>649.25400000000002</v>
      </c>
      <c r="K16" s="1">
        <v>0.46849800000000003</v>
      </c>
      <c r="N16" s="30">
        <f t="shared" si="0"/>
        <v>648.16099999999994</v>
      </c>
      <c r="O16" s="21">
        <f t="shared" si="1"/>
        <v>26673.9</v>
      </c>
      <c r="P16" s="30">
        <f t="shared" si="2"/>
        <v>647.29200000000003</v>
      </c>
      <c r="Q16" s="17">
        <f t="shared" si="3"/>
        <v>1.3083299999999999E-4</v>
      </c>
      <c r="R16" s="30">
        <f t="shared" si="4"/>
        <v>651.64400000000001</v>
      </c>
      <c r="S16" s="24">
        <f t="shared" si="4"/>
        <v>0.61977199999999999</v>
      </c>
      <c r="T16" s="30">
        <f t="shared" si="4"/>
        <v>649.25400000000002</v>
      </c>
      <c r="U16" s="24">
        <f t="shared" si="4"/>
        <v>0.46849800000000003</v>
      </c>
      <c r="V16" s="44">
        <f t="shared" si="5"/>
        <v>0.47749855589613999</v>
      </c>
    </row>
    <row r="17" spans="2:22">
      <c r="B17" s="2">
        <v>698.99699999999996</v>
      </c>
      <c r="C17" s="1">
        <v>24620.9</v>
      </c>
      <c r="D17" s="2"/>
      <c r="E17" s="1"/>
      <c r="F17" s="2">
        <v>697.86400000000003</v>
      </c>
      <c r="G17" s="1">
        <v>142.87799999999999</v>
      </c>
      <c r="H17" s="2">
        <v>698.28</v>
      </c>
      <c r="I17" s="1">
        <v>0.53578400000000004</v>
      </c>
      <c r="J17" s="2">
        <v>748.75599999999997</v>
      </c>
      <c r="K17" s="1">
        <v>0.83602600000000005</v>
      </c>
      <c r="N17" s="30">
        <f t="shared" si="0"/>
        <v>698.99699999999996</v>
      </c>
      <c r="O17" s="21">
        <f t="shared" si="1"/>
        <v>24620.9</v>
      </c>
      <c r="P17" s="30">
        <f t="shared" si="2"/>
        <v>697.86400000000003</v>
      </c>
      <c r="Q17" s="17">
        <f t="shared" si="3"/>
        <v>1.4287799999999998E-4</v>
      </c>
      <c r="R17" s="30">
        <f t="shared" si="4"/>
        <v>698.28</v>
      </c>
      <c r="S17" s="24">
        <f t="shared" si="4"/>
        <v>0.53578400000000004</v>
      </c>
      <c r="T17" s="30">
        <f t="shared" si="4"/>
        <v>748.75599999999997</v>
      </c>
      <c r="U17" s="24">
        <f t="shared" si="4"/>
        <v>0.83602600000000005</v>
      </c>
      <c r="V17" s="44">
        <f>O18*Q18^2/S18*N18</f>
        <v>0.84517364517144822</v>
      </c>
    </row>
    <row r="18" spans="2:22">
      <c r="B18" s="2">
        <v>751.17100000000005</v>
      </c>
      <c r="C18" s="1">
        <v>24620.9</v>
      </c>
      <c r="D18" s="2"/>
      <c r="E18" s="1"/>
      <c r="F18" s="2">
        <v>747.17</v>
      </c>
      <c r="G18" s="1">
        <v>154.917</v>
      </c>
      <c r="H18" s="2">
        <v>750.154</v>
      </c>
      <c r="I18" s="1">
        <v>0.52516399999999996</v>
      </c>
      <c r="J18" s="2">
        <v>800.49699999999996</v>
      </c>
      <c r="K18" s="1">
        <v>1.1672100000000001</v>
      </c>
      <c r="N18" s="30">
        <f t="shared" si="0"/>
        <v>751.17100000000005</v>
      </c>
      <c r="O18" s="21">
        <f t="shared" si="1"/>
        <v>24620.9</v>
      </c>
      <c r="P18" s="30">
        <f t="shared" si="2"/>
        <v>747.17</v>
      </c>
      <c r="Q18" s="17">
        <f t="shared" si="3"/>
        <v>1.5491699999999999E-4</v>
      </c>
      <c r="R18" s="30">
        <f t="shared" si="4"/>
        <v>750.154</v>
      </c>
      <c r="S18" s="24">
        <f t="shared" si="4"/>
        <v>0.52516399999999996</v>
      </c>
      <c r="T18" s="30">
        <f t="shared" si="4"/>
        <v>800.49699999999996</v>
      </c>
      <c r="U18" s="24">
        <f t="shared" si="4"/>
        <v>1.1672100000000001</v>
      </c>
      <c r="V18" s="44">
        <f t="shared" ref="V18:V22" si="6">O19*Q19^2/S19*N19</f>
        <v>1.1455326038360105</v>
      </c>
    </row>
    <row r="19" spans="2:22">
      <c r="B19" s="2">
        <v>799.33100000000002</v>
      </c>
      <c r="C19" s="1">
        <v>24132.9</v>
      </c>
      <c r="D19" s="2"/>
      <c r="E19" s="1"/>
      <c r="F19" s="2">
        <v>797.69899999999996</v>
      </c>
      <c r="G19" s="1">
        <v>175.23599999999999</v>
      </c>
      <c r="H19" s="2">
        <v>799.50199999999995</v>
      </c>
      <c r="I19" s="1">
        <v>0.51710100000000003</v>
      </c>
      <c r="J19" s="2">
        <v>849.25400000000002</v>
      </c>
      <c r="K19" s="1">
        <v>1.47011</v>
      </c>
      <c r="N19" s="30">
        <f t="shared" si="0"/>
        <v>799.33100000000002</v>
      </c>
      <c r="O19" s="21">
        <f t="shared" si="1"/>
        <v>24132.9</v>
      </c>
      <c r="P19" s="30">
        <f t="shared" si="2"/>
        <v>797.69899999999996</v>
      </c>
      <c r="Q19" s="17">
        <f t="shared" si="3"/>
        <v>1.7523599999999997E-4</v>
      </c>
      <c r="R19" s="30">
        <f t="shared" si="4"/>
        <v>799.50199999999995</v>
      </c>
      <c r="S19" s="24">
        <f t="shared" si="4"/>
        <v>0.51710100000000003</v>
      </c>
      <c r="T19" s="30">
        <f t="shared" si="4"/>
        <v>849.25400000000002</v>
      </c>
      <c r="U19" s="24">
        <f t="shared" si="4"/>
        <v>1.47011</v>
      </c>
      <c r="V19" s="44">
        <f t="shared" si="6"/>
        <v>1.4405201927545879</v>
      </c>
    </row>
    <row r="20" spans="2:22">
      <c r="B20" s="2">
        <v>850.16700000000003</v>
      </c>
      <c r="C20" s="1">
        <v>20976.799999999999</v>
      </c>
      <c r="D20" s="2"/>
      <c r="E20" s="1"/>
      <c r="F20" s="2">
        <v>846.98699999999997</v>
      </c>
      <c r="G20" s="1">
        <v>190.822</v>
      </c>
      <c r="H20" s="2">
        <v>849.97699999999998</v>
      </c>
      <c r="I20" s="1">
        <v>0.450797</v>
      </c>
      <c r="J20" s="2">
        <v>900</v>
      </c>
      <c r="K20" s="1">
        <v>1.5751200000000001</v>
      </c>
      <c r="N20" s="30">
        <f t="shared" si="0"/>
        <v>850.16700000000003</v>
      </c>
      <c r="O20" s="21">
        <f t="shared" si="1"/>
        <v>20976.799999999999</v>
      </c>
      <c r="P20" s="30">
        <f t="shared" si="2"/>
        <v>846.98699999999997</v>
      </c>
      <c r="Q20" s="17">
        <f t="shared" si="3"/>
        <v>1.90822E-4</v>
      </c>
      <c r="R20" s="30">
        <f t="shared" si="4"/>
        <v>849.97699999999998</v>
      </c>
      <c r="S20" s="24">
        <f t="shared" si="4"/>
        <v>0.450797</v>
      </c>
      <c r="T20" s="30">
        <f t="shared" si="4"/>
        <v>900</v>
      </c>
      <c r="U20" s="24">
        <f t="shared" si="4"/>
        <v>1.5751200000000001</v>
      </c>
      <c r="V20" s="44">
        <f t="shared" si="6"/>
        <v>1.5387189106154737</v>
      </c>
    </row>
    <row r="21" spans="2:22">
      <c r="B21" s="2">
        <v>899.66600000000005</v>
      </c>
      <c r="C21" s="1">
        <v>17872</v>
      </c>
      <c r="D21" s="2"/>
      <c r="E21" s="1"/>
      <c r="F21" s="2">
        <v>897.53499999999997</v>
      </c>
      <c r="G21" s="1">
        <v>207.595</v>
      </c>
      <c r="H21" s="2">
        <v>899.34299999999996</v>
      </c>
      <c r="I21" s="1">
        <v>0.45032800000000001</v>
      </c>
      <c r="J21" s="2">
        <v>949.75099999999998</v>
      </c>
      <c r="K21" s="1">
        <v>1.8053300000000001</v>
      </c>
      <c r="N21" s="30">
        <f t="shared" si="0"/>
        <v>899.66600000000005</v>
      </c>
      <c r="O21" s="21">
        <f t="shared" si="1"/>
        <v>17872</v>
      </c>
      <c r="P21" s="30">
        <f t="shared" si="2"/>
        <v>897.53499999999997</v>
      </c>
      <c r="Q21" s="17">
        <f t="shared" si="3"/>
        <v>2.0759499999999998E-4</v>
      </c>
      <c r="R21" s="30">
        <f t="shared" si="4"/>
        <v>899.34299999999996</v>
      </c>
      <c r="S21" s="24">
        <f t="shared" si="4"/>
        <v>0.45032800000000001</v>
      </c>
      <c r="T21" s="30">
        <f t="shared" si="4"/>
        <v>949.75099999999998</v>
      </c>
      <c r="U21" s="24">
        <f t="shared" si="4"/>
        <v>1.8053300000000001</v>
      </c>
      <c r="V21" s="44">
        <f t="shared" si="6"/>
        <v>1.8100874671677982</v>
      </c>
    </row>
    <row r="22" spans="2:22">
      <c r="B22" s="2">
        <v>950.50199999999995</v>
      </c>
      <c r="C22" s="1">
        <v>17170.5</v>
      </c>
      <c r="D22" s="2"/>
      <c r="E22" s="1"/>
      <c r="F22" s="2">
        <v>948.13599999999997</v>
      </c>
      <c r="G22" s="1">
        <v>213.72900000000001</v>
      </c>
      <c r="H22" s="2">
        <v>949.88499999999999</v>
      </c>
      <c r="I22" s="1">
        <v>0.41187299999999999</v>
      </c>
      <c r="J22" s="56">
        <v>1000.5</v>
      </c>
      <c r="K22" s="56">
        <v>2.0920800000000002</v>
      </c>
      <c r="N22" s="30">
        <f t="shared" si="0"/>
        <v>950.50199999999995</v>
      </c>
      <c r="O22" s="21">
        <f t="shared" si="1"/>
        <v>17170.5</v>
      </c>
      <c r="P22" s="30">
        <f t="shared" si="2"/>
        <v>948.13599999999997</v>
      </c>
      <c r="Q22" s="17">
        <f t="shared" si="3"/>
        <v>2.1372900000000001E-4</v>
      </c>
      <c r="R22" s="30">
        <f t="shared" si="4"/>
        <v>949.88499999999999</v>
      </c>
      <c r="S22" s="24">
        <f t="shared" si="4"/>
        <v>0.41187299999999999</v>
      </c>
      <c r="T22" s="30">
        <f t="shared" si="4"/>
        <v>1000.5</v>
      </c>
      <c r="U22" s="24">
        <f t="shared" si="4"/>
        <v>2.0920800000000002</v>
      </c>
      <c r="V22" s="44">
        <f t="shared" si="6"/>
        <v>2.1415521941626365</v>
      </c>
    </row>
    <row r="23" spans="2:22">
      <c r="B23" s="56">
        <v>1000</v>
      </c>
      <c r="C23" s="56">
        <v>16496.5</v>
      </c>
      <c r="D23" s="2"/>
      <c r="E23" s="1"/>
      <c r="F23" s="56">
        <v>997.47799999999995</v>
      </c>
      <c r="G23" s="56">
        <v>218.67599999999999</v>
      </c>
      <c r="H23" s="56">
        <v>1000.41</v>
      </c>
      <c r="I23" s="56">
        <v>0.36835400000000001</v>
      </c>
      <c r="J23" s="2"/>
      <c r="K23" s="1"/>
      <c r="N23" s="30">
        <f t="shared" si="0"/>
        <v>1000</v>
      </c>
      <c r="O23" s="21">
        <f t="shared" si="1"/>
        <v>16496.5</v>
      </c>
      <c r="P23" s="30">
        <f t="shared" si="2"/>
        <v>997.47799999999995</v>
      </c>
      <c r="Q23" s="17">
        <f t="shared" si="3"/>
        <v>2.1867599999999998E-4</v>
      </c>
      <c r="R23" s="30">
        <f t="shared" si="4"/>
        <v>1000.41</v>
      </c>
      <c r="S23" s="24">
        <f t="shared" si="4"/>
        <v>0.36835400000000001</v>
      </c>
      <c r="T23" s="30"/>
      <c r="U23" s="24"/>
    </row>
    <row r="31" spans="2:22">
      <c r="V31" s="1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V41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9.25" bestFit="1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16</v>
      </c>
      <c r="D8" s="11" t="s">
        <v>4</v>
      </c>
      <c r="E8" s="10" t="s">
        <v>22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3"/>
      <c r="C9" s="4"/>
      <c r="D9" s="55">
        <v>79.884</v>
      </c>
      <c r="E9" s="55">
        <v>2.0497999999999998</v>
      </c>
      <c r="F9" s="3">
        <v>77.005499999999998</v>
      </c>
      <c r="G9" s="4">
        <v>10.7064</v>
      </c>
      <c r="H9" s="55">
        <v>296.44799999999998</v>
      </c>
      <c r="I9" s="55">
        <v>2.1691400000000001</v>
      </c>
      <c r="J9" s="55">
        <v>300.041</v>
      </c>
      <c r="K9" s="55">
        <v>9.8498799999999997E-2</v>
      </c>
      <c r="N9" s="30">
        <f t="shared" ref="N9:N40" si="0">D9</f>
        <v>79.884</v>
      </c>
      <c r="O9" s="21">
        <f t="shared" ref="O9:O40" si="1">1/(E9*10^(-3)*0.01)</f>
        <v>48785.247341204013</v>
      </c>
      <c r="P9" s="30">
        <f>F9</f>
        <v>77.005499999999998</v>
      </c>
      <c r="Q9" s="17">
        <f>G9*0.000001</f>
        <v>1.07064E-5</v>
      </c>
      <c r="R9" s="30">
        <f>H9</f>
        <v>296.44799999999998</v>
      </c>
      <c r="S9" s="24">
        <f>I9</f>
        <v>2.1691400000000001</v>
      </c>
      <c r="T9" s="30">
        <f>J9</f>
        <v>300.041</v>
      </c>
      <c r="U9" s="24">
        <f>K9</f>
        <v>9.8498799999999997E-2</v>
      </c>
      <c r="V9" s="44">
        <f>O9*Q9^2/S9*N9</f>
        <v>2.0594329694728779E-4</v>
      </c>
    </row>
    <row r="10" spans="1:22">
      <c r="B10" s="3"/>
      <c r="C10" s="4"/>
      <c r="D10" s="3">
        <v>99.5642</v>
      </c>
      <c r="E10" s="4">
        <v>2.6504500000000002</v>
      </c>
      <c r="F10" s="3">
        <v>97.794799999999995</v>
      </c>
      <c r="G10" s="4">
        <v>15.729100000000001</v>
      </c>
      <c r="H10" s="3">
        <v>328.32299999999998</v>
      </c>
      <c r="I10" s="4">
        <v>1.9780199999999999</v>
      </c>
      <c r="J10" s="3">
        <v>328.94799999999998</v>
      </c>
      <c r="K10" s="4">
        <v>0.146178</v>
      </c>
      <c r="N10" s="30">
        <f t="shared" si="0"/>
        <v>99.5642</v>
      </c>
      <c r="O10" s="21">
        <f t="shared" si="1"/>
        <v>37729.442170197508</v>
      </c>
      <c r="P10" s="30">
        <f t="shared" ref="P10:P29" si="2">F10</f>
        <v>97.794799999999995</v>
      </c>
      <c r="Q10" s="17">
        <f t="shared" ref="Q10:Q30" si="3">G10*0.000001</f>
        <v>1.5729100000000002E-5</v>
      </c>
      <c r="R10" s="30">
        <f t="shared" ref="R10:U25" si="4">H10</f>
        <v>328.32299999999998</v>
      </c>
      <c r="S10" s="24">
        <f t="shared" si="4"/>
        <v>1.9780199999999999</v>
      </c>
      <c r="T10" s="30">
        <f t="shared" si="4"/>
        <v>328.94799999999998</v>
      </c>
      <c r="U10" s="24">
        <f t="shared" si="4"/>
        <v>0.146178</v>
      </c>
      <c r="V10" s="44">
        <f t="shared" ref="V10:V20" si="5">O10*Q10^2/S10*N10</f>
        <v>4.6985154720491216E-4</v>
      </c>
    </row>
    <row r="11" spans="1:22">
      <c r="B11" s="2"/>
      <c r="C11" s="1"/>
      <c r="D11" s="2">
        <v>121.68</v>
      </c>
      <c r="E11" s="1">
        <v>3.18872</v>
      </c>
      <c r="F11" s="2">
        <v>119.83499999999999</v>
      </c>
      <c r="G11" s="1">
        <v>26.532699999999998</v>
      </c>
      <c r="H11" s="2">
        <v>377.33800000000002</v>
      </c>
      <c r="I11" s="1">
        <v>1.7469399999999999</v>
      </c>
      <c r="J11" s="2">
        <v>358.60300000000001</v>
      </c>
      <c r="K11" s="1">
        <v>0.21073900000000001</v>
      </c>
      <c r="N11" s="30">
        <f t="shared" si="0"/>
        <v>121.68</v>
      </c>
      <c r="O11" s="21">
        <f t="shared" si="1"/>
        <v>31360.545924383448</v>
      </c>
      <c r="P11" s="30">
        <f t="shared" si="2"/>
        <v>119.83499999999999</v>
      </c>
      <c r="Q11" s="17">
        <f t="shared" si="3"/>
        <v>2.6532699999999998E-5</v>
      </c>
      <c r="R11" s="30">
        <f t="shared" si="4"/>
        <v>377.33800000000002</v>
      </c>
      <c r="S11" s="24">
        <f t="shared" si="4"/>
        <v>1.7469399999999999</v>
      </c>
      <c r="T11" s="30">
        <f t="shared" si="4"/>
        <v>358.60300000000001</v>
      </c>
      <c r="U11" s="24">
        <f t="shared" si="4"/>
        <v>0.21073900000000001</v>
      </c>
      <c r="V11" s="44">
        <f t="shared" si="5"/>
        <v>1.5377570239105719E-3</v>
      </c>
    </row>
    <row r="12" spans="1:22">
      <c r="B12" s="2"/>
      <c r="C12" s="1"/>
      <c r="D12" s="2">
        <v>141.33699999999999</v>
      </c>
      <c r="E12" s="1">
        <v>3.6648800000000001</v>
      </c>
      <c r="F12" s="2">
        <v>140.65100000000001</v>
      </c>
      <c r="G12" s="1">
        <v>36.615600000000001</v>
      </c>
      <c r="H12" s="2">
        <v>423.892</v>
      </c>
      <c r="I12" s="1">
        <v>1.55619</v>
      </c>
      <c r="J12" s="2">
        <v>389.005</v>
      </c>
      <c r="K12" s="1">
        <v>0.292182</v>
      </c>
      <c r="N12" s="30">
        <f t="shared" si="0"/>
        <v>141.33699999999999</v>
      </c>
      <c r="O12" s="21">
        <f t="shared" si="1"/>
        <v>27286.0230075746</v>
      </c>
      <c r="P12" s="30">
        <f t="shared" si="2"/>
        <v>140.65100000000001</v>
      </c>
      <c r="Q12" s="17">
        <f t="shared" si="3"/>
        <v>3.6615600000000002E-5</v>
      </c>
      <c r="R12" s="30">
        <f t="shared" si="4"/>
        <v>423.892</v>
      </c>
      <c r="S12" s="24">
        <f t="shared" si="4"/>
        <v>1.55619</v>
      </c>
      <c r="T12" s="30">
        <f t="shared" si="4"/>
        <v>389.005</v>
      </c>
      <c r="U12" s="24">
        <f t="shared" si="4"/>
        <v>0.292182</v>
      </c>
      <c r="V12" s="44">
        <f t="shared" si="5"/>
        <v>3.3225061975823734E-3</v>
      </c>
    </row>
    <row r="13" spans="1:22">
      <c r="B13" s="2"/>
      <c r="C13" s="1"/>
      <c r="D13" s="2">
        <v>162.19999999999999</v>
      </c>
      <c r="E13" s="1">
        <v>4.0372399999999997</v>
      </c>
      <c r="F13" s="2">
        <v>161.45500000000001</v>
      </c>
      <c r="G13" s="1">
        <v>44.529800000000002</v>
      </c>
      <c r="H13" s="2">
        <v>474.108</v>
      </c>
      <c r="I13" s="1">
        <v>1.38574</v>
      </c>
      <c r="J13" s="2">
        <v>419.41</v>
      </c>
      <c r="K13" s="1">
        <v>0.38206699999999999</v>
      </c>
      <c r="N13" s="30">
        <f t="shared" si="0"/>
        <v>162.19999999999999</v>
      </c>
      <c r="O13" s="21">
        <f t="shared" si="1"/>
        <v>24769.396914723919</v>
      </c>
      <c r="P13" s="30">
        <f t="shared" si="2"/>
        <v>161.45500000000001</v>
      </c>
      <c r="Q13" s="17">
        <f t="shared" si="3"/>
        <v>4.4529800000000002E-5</v>
      </c>
      <c r="R13" s="30">
        <f t="shared" si="4"/>
        <v>474.108</v>
      </c>
      <c r="S13" s="24">
        <f t="shared" si="4"/>
        <v>1.38574</v>
      </c>
      <c r="T13" s="30">
        <f t="shared" si="4"/>
        <v>419.41</v>
      </c>
      <c r="U13" s="24">
        <f t="shared" si="4"/>
        <v>0.38206699999999999</v>
      </c>
      <c r="V13" s="44">
        <f t="shared" si="5"/>
        <v>5.7489167311065058E-3</v>
      </c>
    </row>
    <row r="14" spans="1:22">
      <c r="B14" s="2"/>
      <c r="C14" s="1"/>
      <c r="D14" s="2">
        <v>180.59700000000001</v>
      </c>
      <c r="E14" s="1">
        <v>4.306</v>
      </c>
      <c r="F14" s="2">
        <v>179.816</v>
      </c>
      <c r="G14" s="1">
        <v>52.448399999999999</v>
      </c>
      <c r="H14" s="2">
        <v>487.58600000000001</v>
      </c>
      <c r="I14" s="1">
        <v>1.32548</v>
      </c>
      <c r="J14" s="2">
        <v>449.07799999999997</v>
      </c>
      <c r="K14" s="1">
        <v>0.48039900000000002</v>
      </c>
      <c r="N14" s="30">
        <f t="shared" si="0"/>
        <v>180.59700000000001</v>
      </c>
      <c r="O14" s="21">
        <f t="shared" si="1"/>
        <v>23223.409196470042</v>
      </c>
      <c r="P14" s="30">
        <f t="shared" si="2"/>
        <v>179.816</v>
      </c>
      <c r="Q14" s="17">
        <f t="shared" si="3"/>
        <v>5.2448399999999997E-5</v>
      </c>
      <c r="R14" s="30">
        <f t="shared" si="4"/>
        <v>487.58600000000001</v>
      </c>
      <c r="S14" s="24">
        <f t="shared" si="4"/>
        <v>1.32548</v>
      </c>
      <c r="T14" s="30">
        <f t="shared" si="4"/>
        <v>449.07799999999997</v>
      </c>
      <c r="U14" s="24">
        <f t="shared" si="4"/>
        <v>0.48039900000000002</v>
      </c>
      <c r="V14" s="44">
        <f t="shared" si="5"/>
        <v>8.7041790326575132E-3</v>
      </c>
    </row>
    <row r="15" spans="1:22">
      <c r="B15" s="2"/>
      <c r="C15" s="1"/>
      <c r="D15" s="2">
        <v>202.72</v>
      </c>
      <c r="E15" s="1">
        <v>4.8857699999999999</v>
      </c>
      <c r="F15" s="2">
        <v>201.84899999999999</v>
      </c>
      <c r="G15" s="1">
        <v>61.806199999999997</v>
      </c>
      <c r="H15" s="2">
        <v>524.30899999999997</v>
      </c>
      <c r="I15" s="1">
        <v>1.2557</v>
      </c>
      <c r="J15" s="2">
        <v>480.23399999999998</v>
      </c>
      <c r="K15" s="1">
        <v>0.59560800000000003</v>
      </c>
      <c r="N15" s="30">
        <f t="shared" si="0"/>
        <v>202.72</v>
      </c>
      <c r="O15" s="21">
        <f t="shared" si="1"/>
        <v>20467.602854821245</v>
      </c>
      <c r="P15" s="30">
        <f t="shared" si="2"/>
        <v>201.84899999999999</v>
      </c>
      <c r="Q15" s="17">
        <f t="shared" si="3"/>
        <v>6.1806199999999998E-5</v>
      </c>
      <c r="R15" s="30">
        <f t="shared" si="4"/>
        <v>524.30899999999997</v>
      </c>
      <c r="S15" s="24">
        <f t="shared" si="4"/>
        <v>1.2557</v>
      </c>
      <c r="T15" s="30">
        <f t="shared" si="4"/>
        <v>480.23399999999998</v>
      </c>
      <c r="U15" s="24">
        <f t="shared" si="4"/>
        <v>0.59560800000000003</v>
      </c>
      <c r="V15" s="44">
        <f t="shared" si="5"/>
        <v>1.2622395113623805E-2</v>
      </c>
    </row>
    <row r="16" spans="1:22">
      <c r="B16" s="2"/>
      <c r="C16" s="1"/>
      <c r="D16" s="2">
        <v>220.96299999999999</v>
      </c>
      <c r="E16" s="1">
        <v>4.3039100000000001</v>
      </c>
      <c r="F16" s="2">
        <v>219.05699999999999</v>
      </c>
      <c r="G16" s="1">
        <v>82.739000000000004</v>
      </c>
      <c r="H16" s="2">
        <v>574.50300000000004</v>
      </c>
      <c r="I16" s="1">
        <v>1.14585</v>
      </c>
      <c r="J16" s="2">
        <v>509.91199999999998</v>
      </c>
      <c r="K16" s="1">
        <v>0.71926800000000002</v>
      </c>
      <c r="N16" s="30">
        <f t="shared" si="0"/>
        <v>220.96299999999999</v>
      </c>
      <c r="O16" s="21">
        <f t="shared" si="1"/>
        <v>23234.686598929806</v>
      </c>
      <c r="P16" s="30">
        <f t="shared" si="2"/>
        <v>219.05699999999999</v>
      </c>
      <c r="Q16" s="17">
        <f t="shared" si="3"/>
        <v>8.2738999999999995E-5</v>
      </c>
      <c r="R16" s="30">
        <f t="shared" si="4"/>
        <v>574.50300000000004</v>
      </c>
      <c r="S16" s="24">
        <f t="shared" si="4"/>
        <v>1.14585</v>
      </c>
      <c r="T16" s="30">
        <f t="shared" si="4"/>
        <v>509.91199999999998</v>
      </c>
      <c r="U16" s="24">
        <f t="shared" si="4"/>
        <v>0.71926800000000002</v>
      </c>
      <c r="V16" s="44">
        <f t="shared" si="5"/>
        <v>3.0672497709040538E-2</v>
      </c>
    </row>
    <row r="17" spans="2:22">
      <c r="B17" s="2"/>
      <c r="C17" s="1"/>
      <c r="D17" s="2">
        <v>241.642</v>
      </c>
      <c r="E17" s="1">
        <v>3.6596799999999998</v>
      </c>
      <c r="F17" s="2">
        <v>242.31100000000001</v>
      </c>
      <c r="G17" s="1">
        <v>92.0946</v>
      </c>
      <c r="H17" s="2">
        <v>624.67399999999998</v>
      </c>
      <c r="I17" s="1">
        <v>1.0966199999999999</v>
      </c>
      <c r="J17" s="2">
        <v>539.58900000000006</v>
      </c>
      <c r="K17" s="1">
        <v>0.84011400000000003</v>
      </c>
      <c r="N17" s="30">
        <f t="shared" si="0"/>
        <v>241.642</v>
      </c>
      <c r="O17" s="21">
        <f t="shared" si="1"/>
        <v>27324.793424561711</v>
      </c>
      <c r="P17" s="30">
        <f t="shared" si="2"/>
        <v>242.31100000000001</v>
      </c>
      <c r="Q17" s="17">
        <f t="shared" si="3"/>
        <v>9.2094599999999991E-5</v>
      </c>
      <c r="R17" s="30">
        <f t="shared" si="4"/>
        <v>624.67399999999998</v>
      </c>
      <c r="S17" s="24">
        <f t="shared" si="4"/>
        <v>1.0966199999999999</v>
      </c>
      <c r="T17" s="30">
        <f t="shared" si="4"/>
        <v>539.58900000000006</v>
      </c>
      <c r="U17" s="24">
        <f t="shared" si="4"/>
        <v>0.84011400000000003</v>
      </c>
      <c r="V17" s="44">
        <f t="shared" si="5"/>
        <v>5.1067133251089844E-2</v>
      </c>
    </row>
    <row r="18" spans="2:22">
      <c r="B18" s="2"/>
      <c r="C18" s="1"/>
      <c r="D18" s="2">
        <v>263.54399999999998</v>
      </c>
      <c r="E18" s="1">
        <v>3.01539</v>
      </c>
      <c r="F18" s="2">
        <v>264.35899999999998</v>
      </c>
      <c r="G18" s="1">
        <v>104.34399999999999</v>
      </c>
      <c r="H18" s="2">
        <v>674.84900000000005</v>
      </c>
      <c r="I18" s="1">
        <v>1.03728</v>
      </c>
      <c r="J18" s="2">
        <v>569.26499999999999</v>
      </c>
      <c r="K18" s="1">
        <v>0.95814600000000005</v>
      </c>
      <c r="N18" s="30">
        <f t="shared" si="0"/>
        <v>263.54399999999998</v>
      </c>
      <c r="O18" s="21">
        <f t="shared" si="1"/>
        <v>33163.206086111575</v>
      </c>
      <c r="P18" s="30">
        <f t="shared" si="2"/>
        <v>264.35899999999998</v>
      </c>
      <c r="Q18" s="17">
        <f t="shared" si="3"/>
        <v>1.0434399999999999E-4</v>
      </c>
      <c r="R18" s="30">
        <f t="shared" si="4"/>
        <v>674.84900000000005</v>
      </c>
      <c r="S18" s="24">
        <f t="shared" si="4"/>
        <v>1.03728</v>
      </c>
      <c r="T18" s="30">
        <f t="shared" si="4"/>
        <v>569.26499999999999</v>
      </c>
      <c r="U18" s="24">
        <f t="shared" si="4"/>
        <v>0.95814600000000005</v>
      </c>
      <c r="V18" s="44">
        <f t="shared" si="5"/>
        <v>9.1737859222736459E-2</v>
      </c>
    </row>
    <row r="19" spans="2:22">
      <c r="B19" s="2"/>
      <c r="C19" s="1"/>
      <c r="D19" s="2">
        <v>295.221</v>
      </c>
      <c r="E19" s="1">
        <v>2.3083499999999999</v>
      </c>
      <c r="F19" s="2">
        <v>280.30700000000002</v>
      </c>
      <c r="G19" s="1">
        <v>118.05</v>
      </c>
      <c r="H19" s="2">
        <v>723.79300000000001</v>
      </c>
      <c r="I19" s="1">
        <v>0.998108</v>
      </c>
      <c r="J19" s="2">
        <v>599.68299999999999</v>
      </c>
      <c r="K19" s="1">
        <v>1.0818000000000001</v>
      </c>
      <c r="N19" s="30">
        <f t="shared" si="0"/>
        <v>295.221</v>
      </c>
      <c r="O19" s="21">
        <f t="shared" si="1"/>
        <v>43320.986852080488</v>
      </c>
      <c r="P19" s="30">
        <f t="shared" si="2"/>
        <v>280.30700000000002</v>
      </c>
      <c r="Q19" s="17">
        <f t="shared" si="3"/>
        <v>1.1805E-4</v>
      </c>
      <c r="R19" s="30">
        <f t="shared" si="4"/>
        <v>723.79300000000001</v>
      </c>
      <c r="S19" s="24">
        <f t="shared" si="4"/>
        <v>0.998108</v>
      </c>
      <c r="T19" s="30">
        <f t="shared" si="4"/>
        <v>599.68299999999999</v>
      </c>
      <c r="U19" s="24">
        <f t="shared" si="4"/>
        <v>1.0818000000000001</v>
      </c>
      <c r="V19" s="44">
        <f t="shared" si="5"/>
        <v>0.17856651984430363</v>
      </c>
    </row>
    <row r="20" spans="2:22">
      <c r="B20" s="2"/>
      <c r="C20" s="1"/>
      <c r="D20" s="2">
        <v>305.01400000000001</v>
      </c>
      <c r="E20" s="1">
        <v>2.3493300000000001</v>
      </c>
      <c r="F20" s="56">
        <v>298.73200000000003</v>
      </c>
      <c r="G20" s="56">
        <v>138.25800000000001</v>
      </c>
      <c r="H20" s="56">
        <v>771.50699999999995</v>
      </c>
      <c r="I20" s="56">
        <v>0.97911099999999995</v>
      </c>
      <c r="J20" s="2">
        <v>628.61300000000006</v>
      </c>
      <c r="K20" s="1">
        <v>1.18577</v>
      </c>
      <c r="N20" s="30">
        <f t="shared" si="0"/>
        <v>305.01400000000001</v>
      </c>
      <c r="O20" s="21">
        <f t="shared" si="1"/>
        <v>42565.327135821703</v>
      </c>
      <c r="P20" s="30">
        <f t="shared" si="2"/>
        <v>298.73200000000003</v>
      </c>
      <c r="Q20" s="17">
        <f t="shared" si="3"/>
        <v>1.3825800000000002E-4</v>
      </c>
      <c r="R20" s="30">
        <f t="shared" si="4"/>
        <v>771.50699999999995</v>
      </c>
      <c r="S20" s="24">
        <f t="shared" si="4"/>
        <v>0.97911099999999995</v>
      </c>
      <c r="T20" s="30">
        <f t="shared" si="4"/>
        <v>628.61300000000006</v>
      </c>
      <c r="U20" s="24">
        <f t="shared" si="4"/>
        <v>1.18577</v>
      </c>
      <c r="V20" s="44">
        <f t="shared" si="5"/>
        <v>0.25346871312717723</v>
      </c>
    </row>
    <row r="21" spans="2:22">
      <c r="B21" s="2"/>
      <c r="C21" s="1"/>
      <c r="D21" s="2">
        <v>317.25799999999998</v>
      </c>
      <c r="E21" s="1">
        <v>2.4109400000000001</v>
      </c>
      <c r="F21" s="2">
        <v>324.44099999999997</v>
      </c>
      <c r="G21" s="1">
        <v>149.77799999999999</v>
      </c>
      <c r="H21" s="2"/>
      <c r="I21" s="1"/>
      <c r="J21" s="2">
        <v>659.02099999999996</v>
      </c>
      <c r="K21" s="1">
        <v>1.28409</v>
      </c>
      <c r="N21" s="30">
        <f t="shared" si="0"/>
        <v>317.25799999999998</v>
      </c>
      <c r="O21" s="21">
        <f t="shared" si="1"/>
        <v>41477.597949347553</v>
      </c>
      <c r="P21" s="30">
        <f t="shared" si="2"/>
        <v>324.44099999999997</v>
      </c>
      <c r="Q21" s="17">
        <f t="shared" si="3"/>
        <v>1.4977799999999999E-4</v>
      </c>
      <c r="R21" s="30"/>
      <c r="S21" s="24"/>
      <c r="T21" s="30">
        <f t="shared" si="4"/>
        <v>659.02099999999996</v>
      </c>
      <c r="U21" s="24">
        <f t="shared" si="4"/>
        <v>1.28409</v>
      </c>
      <c r="V21" s="44"/>
    </row>
    <row r="22" spans="2:22">
      <c r="B22" s="2"/>
      <c r="C22" s="1"/>
      <c r="D22" s="2">
        <v>329.49799999999999</v>
      </c>
      <c r="E22" s="1">
        <v>2.4518</v>
      </c>
      <c r="F22" s="2">
        <v>352.63600000000002</v>
      </c>
      <c r="G22" s="1">
        <v>169.96799999999999</v>
      </c>
      <c r="H22" s="2"/>
      <c r="I22" s="1"/>
      <c r="J22" s="2">
        <v>689.42499999999995</v>
      </c>
      <c r="K22" s="1">
        <v>1.36835</v>
      </c>
      <c r="N22" s="30">
        <f t="shared" si="0"/>
        <v>329.49799999999999</v>
      </c>
      <c r="O22" s="21">
        <f t="shared" si="1"/>
        <v>40786.361040867931</v>
      </c>
      <c r="P22" s="30">
        <f t="shared" si="2"/>
        <v>352.63600000000002</v>
      </c>
      <c r="Q22" s="17">
        <f t="shared" si="3"/>
        <v>1.6996799999999997E-4</v>
      </c>
      <c r="R22" s="30"/>
      <c r="S22" s="24"/>
      <c r="T22" s="30">
        <f t="shared" si="4"/>
        <v>689.42499999999995</v>
      </c>
      <c r="U22" s="24">
        <f t="shared" si="4"/>
        <v>1.36835</v>
      </c>
      <c r="V22" s="44"/>
    </row>
    <row r="23" spans="2:22">
      <c r="B23" s="2"/>
      <c r="C23" s="1"/>
      <c r="D23" s="2">
        <v>349.08800000000002</v>
      </c>
      <c r="E23" s="1">
        <v>2.5545200000000001</v>
      </c>
      <c r="F23" s="2">
        <v>367.35599999999999</v>
      </c>
      <c r="G23" s="1">
        <v>182.23</v>
      </c>
      <c r="H23" s="2"/>
      <c r="I23" s="1"/>
      <c r="J23" s="2">
        <v>720.56299999999999</v>
      </c>
      <c r="K23" s="1">
        <v>1.4385300000000001</v>
      </c>
      <c r="N23" s="30">
        <f t="shared" si="0"/>
        <v>349.08800000000002</v>
      </c>
      <c r="O23" s="21">
        <f t="shared" si="1"/>
        <v>39146.297543178363</v>
      </c>
      <c r="P23" s="30">
        <f t="shared" si="2"/>
        <v>367.35599999999999</v>
      </c>
      <c r="Q23" s="17">
        <f t="shared" si="3"/>
        <v>1.8223E-4</v>
      </c>
      <c r="R23" s="30"/>
      <c r="S23" s="24"/>
      <c r="T23" s="30">
        <f t="shared" si="4"/>
        <v>720.56299999999999</v>
      </c>
      <c r="U23" s="24">
        <f t="shared" si="4"/>
        <v>1.4385300000000001</v>
      </c>
    </row>
    <row r="24" spans="2:22">
      <c r="B24" s="2"/>
      <c r="C24" s="1"/>
      <c r="D24" s="2">
        <v>376.03300000000002</v>
      </c>
      <c r="E24" s="1">
        <v>2.7398400000000001</v>
      </c>
      <c r="F24" s="2">
        <v>386.95400000000001</v>
      </c>
      <c r="G24" s="1">
        <v>193.03800000000001</v>
      </c>
      <c r="H24" s="2"/>
      <c r="I24" s="1"/>
      <c r="J24" s="2">
        <v>749.471</v>
      </c>
      <c r="K24" s="1">
        <v>1.48621</v>
      </c>
      <c r="N24" s="30">
        <f t="shared" si="0"/>
        <v>376.03300000000002</v>
      </c>
      <c r="O24" s="21">
        <f t="shared" si="1"/>
        <v>36498.481663162813</v>
      </c>
      <c r="P24" s="30">
        <f t="shared" si="2"/>
        <v>386.95400000000001</v>
      </c>
      <c r="Q24" s="17">
        <f t="shared" si="3"/>
        <v>1.93038E-4</v>
      </c>
      <c r="R24" s="30"/>
      <c r="S24" s="24"/>
      <c r="T24" s="30">
        <f t="shared" si="4"/>
        <v>749.471</v>
      </c>
      <c r="U24" s="24">
        <f t="shared" si="4"/>
        <v>1.48621</v>
      </c>
      <c r="V24" s="44"/>
    </row>
    <row r="25" spans="2:22">
      <c r="B25" s="2"/>
      <c r="C25" s="1"/>
      <c r="D25" s="56">
        <v>401.75799999999998</v>
      </c>
      <c r="E25" s="56">
        <v>2.94598</v>
      </c>
      <c r="F25" s="2">
        <v>412.68400000000003</v>
      </c>
      <c r="G25" s="1">
        <v>208.89500000000001</v>
      </c>
      <c r="H25" s="2"/>
      <c r="I25" s="1"/>
      <c r="J25" s="56">
        <v>770.221</v>
      </c>
      <c r="K25" s="56">
        <v>1.51142</v>
      </c>
      <c r="N25" s="30">
        <f t="shared" si="0"/>
        <v>401.75799999999998</v>
      </c>
      <c r="O25" s="21">
        <f t="shared" si="1"/>
        <v>33944.561741763355</v>
      </c>
      <c r="P25" s="30">
        <f t="shared" si="2"/>
        <v>412.68400000000003</v>
      </c>
      <c r="Q25" s="17">
        <f t="shared" si="3"/>
        <v>2.0889500000000001E-4</v>
      </c>
      <c r="R25" s="30"/>
      <c r="S25" s="24"/>
      <c r="T25" s="30">
        <f t="shared" si="4"/>
        <v>770.221</v>
      </c>
      <c r="U25" s="24">
        <f t="shared" si="4"/>
        <v>1.51142</v>
      </c>
      <c r="V25" s="44">
        <f>O40*Q41^2/S20*N40</f>
        <v>1.4667726123451996</v>
      </c>
    </row>
    <row r="26" spans="2:22">
      <c r="B26" s="2"/>
      <c r="C26" s="1"/>
      <c r="D26" s="2">
        <v>427.483</v>
      </c>
      <c r="E26" s="1">
        <v>3.15211</v>
      </c>
      <c r="F26" s="2">
        <v>435.96899999999999</v>
      </c>
      <c r="G26" s="1">
        <v>224.03399999999999</v>
      </c>
      <c r="H26" s="2"/>
      <c r="I26" s="1"/>
      <c r="J26" s="2"/>
      <c r="K26" s="1"/>
      <c r="N26" s="30">
        <f t="shared" si="0"/>
        <v>427.483</v>
      </c>
      <c r="O26" s="21">
        <f t="shared" si="1"/>
        <v>31724.781178321824</v>
      </c>
      <c r="P26" s="30">
        <f t="shared" si="2"/>
        <v>435.96899999999999</v>
      </c>
      <c r="Q26" s="17">
        <f t="shared" si="3"/>
        <v>2.2403399999999999E-4</v>
      </c>
      <c r="R26" s="30"/>
      <c r="S26" s="24"/>
      <c r="T26" s="30"/>
      <c r="U26" s="24"/>
    </row>
    <row r="27" spans="2:22">
      <c r="B27" s="2"/>
      <c r="C27" s="1"/>
      <c r="D27" s="2">
        <v>450.762</v>
      </c>
      <c r="E27" s="1">
        <v>3.3583699999999999</v>
      </c>
      <c r="F27" s="2">
        <v>459.24200000000002</v>
      </c>
      <c r="G27" s="1">
        <v>237.00399999999999</v>
      </c>
      <c r="H27" s="2"/>
      <c r="I27" s="1"/>
      <c r="J27" s="2"/>
      <c r="K27" s="1"/>
      <c r="N27" s="30">
        <f t="shared" si="0"/>
        <v>450.762</v>
      </c>
      <c r="O27" s="21">
        <f t="shared" si="1"/>
        <v>29776.349836378955</v>
      </c>
      <c r="P27" s="30">
        <f t="shared" si="2"/>
        <v>459.24200000000002</v>
      </c>
      <c r="Q27" s="17">
        <f t="shared" si="3"/>
        <v>2.3700399999999997E-4</v>
      </c>
      <c r="R27" s="30"/>
      <c r="S27" s="24"/>
      <c r="T27" s="30"/>
      <c r="U27" s="24"/>
    </row>
    <row r="28" spans="2:22">
      <c r="B28" s="2"/>
      <c r="C28" s="1"/>
      <c r="D28" s="2">
        <v>478.94499999999999</v>
      </c>
      <c r="E28" s="1">
        <v>3.62662</v>
      </c>
      <c r="F28" s="2">
        <v>478.84300000000002</v>
      </c>
      <c r="G28" s="1">
        <v>248.535</v>
      </c>
      <c r="H28" s="2"/>
      <c r="I28" s="1"/>
      <c r="J28" s="2"/>
      <c r="K28" s="1"/>
      <c r="N28" s="30">
        <f t="shared" si="0"/>
        <v>478.94499999999999</v>
      </c>
      <c r="O28" s="21">
        <f t="shared" si="1"/>
        <v>27573.884222774923</v>
      </c>
      <c r="P28" s="30">
        <f t="shared" si="2"/>
        <v>478.84300000000002</v>
      </c>
      <c r="Q28" s="17">
        <f t="shared" si="3"/>
        <v>2.4853499999999998E-4</v>
      </c>
      <c r="R28" s="31"/>
      <c r="S28" s="25"/>
      <c r="T28" s="30"/>
      <c r="U28" s="24"/>
    </row>
    <row r="29" spans="2:22">
      <c r="B29" s="2"/>
      <c r="C29" s="1"/>
      <c r="D29" s="2">
        <v>507.12400000000002</v>
      </c>
      <c r="E29" s="1">
        <v>3.87412</v>
      </c>
      <c r="F29" s="2">
        <v>502.11599999999999</v>
      </c>
      <c r="G29" s="1">
        <v>261.505</v>
      </c>
      <c r="H29" s="2"/>
      <c r="I29" s="1"/>
      <c r="J29" s="2"/>
      <c r="K29" s="1"/>
      <c r="N29" s="30">
        <f t="shared" si="0"/>
        <v>507.12400000000002</v>
      </c>
      <c r="O29" s="21">
        <f t="shared" si="1"/>
        <v>25812.31350603492</v>
      </c>
      <c r="P29" s="30">
        <f t="shared" si="2"/>
        <v>502.11599999999999</v>
      </c>
      <c r="Q29" s="17">
        <f t="shared" si="3"/>
        <v>2.6150499999999998E-4</v>
      </c>
      <c r="R29" s="31"/>
      <c r="S29" s="25"/>
      <c r="T29" s="30"/>
      <c r="U29" s="24"/>
    </row>
    <row r="30" spans="2:22">
      <c r="B30" s="2"/>
      <c r="C30" s="1"/>
      <c r="D30" s="2">
        <v>534.09100000000001</v>
      </c>
      <c r="E30" s="1">
        <v>4.1839300000000001</v>
      </c>
      <c r="F30" s="2">
        <v>525.38900000000001</v>
      </c>
      <c r="G30" s="1">
        <v>274.47500000000002</v>
      </c>
      <c r="H30" s="2"/>
      <c r="I30" s="1"/>
      <c r="J30" s="2"/>
      <c r="K30" s="1"/>
      <c r="N30" s="30">
        <f t="shared" si="0"/>
        <v>534.09100000000001</v>
      </c>
      <c r="O30" s="21">
        <f t="shared" si="1"/>
        <v>23900.973486650109</v>
      </c>
      <c r="P30" s="30">
        <f t="shared" ref="P30:P41" si="6">F30</f>
        <v>525.38900000000001</v>
      </c>
      <c r="Q30" s="17">
        <f t="shared" si="3"/>
        <v>2.7447499999999999E-4</v>
      </c>
      <c r="R30" s="31"/>
      <c r="S30" s="25"/>
      <c r="T30" s="30"/>
      <c r="U30" s="24"/>
    </row>
    <row r="31" spans="2:22">
      <c r="B31" s="34"/>
      <c r="C31" s="1"/>
      <c r="D31" s="2">
        <v>564.721</v>
      </c>
      <c r="E31" s="1">
        <v>4.4520499999999998</v>
      </c>
      <c r="F31" s="2">
        <v>546.21199999999999</v>
      </c>
      <c r="G31" s="1">
        <v>286.00400000000002</v>
      </c>
      <c r="H31" s="2"/>
      <c r="I31" s="1"/>
      <c r="J31" s="2"/>
      <c r="K31" s="1"/>
      <c r="N31" s="31">
        <f t="shared" si="0"/>
        <v>564.721</v>
      </c>
      <c r="O31" s="35">
        <f t="shared" si="1"/>
        <v>22461.562650913624</v>
      </c>
      <c r="P31" s="31">
        <f t="shared" si="6"/>
        <v>546.21199999999999</v>
      </c>
      <c r="Q31" s="36">
        <f>G31*0.000001</f>
        <v>2.8600400000000002E-4</v>
      </c>
      <c r="R31" s="31"/>
      <c r="S31" s="25"/>
      <c r="T31" s="31"/>
      <c r="U31" s="25"/>
      <c r="V31" s="14"/>
    </row>
    <row r="32" spans="2:22">
      <c r="B32" s="34"/>
      <c r="C32" s="1"/>
      <c r="D32" s="2">
        <v>592.90800000000002</v>
      </c>
      <c r="E32" s="1">
        <v>4.7410500000000004</v>
      </c>
      <c r="F32" s="2">
        <v>570.67999999999995</v>
      </c>
      <c r="G32" s="1">
        <v>293.911</v>
      </c>
      <c r="H32" s="2"/>
      <c r="I32" s="1"/>
      <c r="J32" s="2"/>
      <c r="K32" s="1"/>
      <c r="N32" s="31">
        <f t="shared" si="0"/>
        <v>592.90800000000002</v>
      </c>
      <c r="O32" s="35">
        <f t="shared" si="1"/>
        <v>21092.374052161438</v>
      </c>
      <c r="P32" s="31">
        <f t="shared" si="6"/>
        <v>570.67999999999995</v>
      </c>
      <c r="Q32" s="36">
        <f t="shared" ref="Q32:Q41" si="7">G32*0.000001</f>
        <v>2.93911E-4</v>
      </c>
      <c r="R32" s="31"/>
      <c r="S32" s="25"/>
      <c r="T32" s="31"/>
      <c r="U32" s="25"/>
    </row>
    <row r="33" spans="2:22">
      <c r="B33" s="34"/>
      <c r="C33" s="1"/>
      <c r="D33" s="2">
        <v>621.06799999999998</v>
      </c>
      <c r="E33" s="1">
        <v>4.8848099999999999</v>
      </c>
      <c r="F33" s="2">
        <v>592.702</v>
      </c>
      <c r="G33" s="1">
        <v>301.10000000000002</v>
      </c>
      <c r="H33" s="2"/>
      <c r="I33" s="1"/>
      <c r="J33" s="2"/>
      <c r="K33" s="1"/>
      <c r="N33" s="31">
        <f t="shared" si="0"/>
        <v>621.06799999999998</v>
      </c>
      <c r="O33" s="35">
        <f t="shared" si="1"/>
        <v>20471.62530374774</v>
      </c>
      <c r="P33" s="31">
        <f t="shared" si="6"/>
        <v>592.702</v>
      </c>
      <c r="Q33" s="36">
        <f t="shared" si="7"/>
        <v>3.011E-4</v>
      </c>
      <c r="R33" s="31"/>
      <c r="S33" s="25"/>
      <c r="T33" s="31"/>
      <c r="U33" s="25"/>
    </row>
    <row r="34" spans="2:22">
      <c r="B34" s="34"/>
      <c r="C34" s="1"/>
      <c r="D34" s="56">
        <v>651.67499999999995</v>
      </c>
      <c r="E34" s="56">
        <v>5.0284599999999999</v>
      </c>
      <c r="F34" s="2">
        <v>614.72400000000005</v>
      </c>
      <c r="G34" s="1">
        <v>308.28899999999999</v>
      </c>
      <c r="H34" s="2"/>
      <c r="I34" s="1"/>
      <c r="J34" s="2"/>
      <c r="K34" s="1"/>
      <c r="N34" s="31">
        <f t="shared" si="0"/>
        <v>651.67499999999995</v>
      </c>
      <c r="O34" s="35">
        <f t="shared" si="1"/>
        <v>19886.804309868228</v>
      </c>
      <c r="P34" s="31">
        <f t="shared" si="6"/>
        <v>614.72400000000005</v>
      </c>
      <c r="Q34" s="36">
        <f t="shared" si="7"/>
        <v>3.0828899999999995E-4</v>
      </c>
      <c r="R34" s="31"/>
      <c r="S34" s="25"/>
      <c r="T34" s="31"/>
      <c r="U34" s="25"/>
    </row>
    <row r="35" spans="2:22">
      <c r="B35" s="34"/>
      <c r="C35" s="1"/>
      <c r="D35" s="2">
        <v>684.73599999999999</v>
      </c>
      <c r="E35" s="1">
        <v>5.2134600000000004</v>
      </c>
      <c r="F35" s="2">
        <v>637.94799999999998</v>
      </c>
      <c r="G35" s="1">
        <v>311.86200000000002</v>
      </c>
      <c r="H35" s="2"/>
      <c r="I35" s="1"/>
      <c r="J35" s="2"/>
      <c r="K35" s="1"/>
      <c r="N35" s="31">
        <f t="shared" si="0"/>
        <v>684.73599999999999</v>
      </c>
      <c r="O35" s="35">
        <f t="shared" si="1"/>
        <v>19181.119640315643</v>
      </c>
      <c r="P35" s="31">
        <f t="shared" si="6"/>
        <v>637.94799999999998</v>
      </c>
      <c r="Q35" s="36">
        <f t="shared" si="7"/>
        <v>3.1186199999999999E-4</v>
      </c>
      <c r="R35" s="31"/>
      <c r="S35" s="25"/>
      <c r="T35" s="31"/>
      <c r="U35" s="25"/>
    </row>
    <row r="36" spans="2:22">
      <c r="B36" s="34"/>
      <c r="C36" s="1"/>
      <c r="D36" s="2">
        <v>705.56100000000004</v>
      </c>
      <c r="E36" s="1">
        <v>5.3783599999999998</v>
      </c>
      <c r="F36" s="2">
        <v>661.19200000000001</v>
      </c>
      <c r="G36" s="1">
        <v>319.04899999999998</v>
      </c>
      <c r="H36" s="2"/>
      <c r="I36" s="1"/>
      <c r="J36" s="2"/>
      <c r="K36" s="1"/>
      <c r="N36" s="31">
        <f t="shared" si="0"/>
        <v>705.56100000000004</v>
      </c>
      <c r="O36" s="35">
        <f t="shared" si="1"/>
        <v>18593.028358086853</v>
      </c>
      <c r="P36" s="31">
        <f t="shared" si="6"/>
        <v>661.19200000000001</v>
      </c>
      <c r="Q36" s="36">
        <f t="shared" si="7"/>
        <v>3.1904899999999996E-4</v>
      </c>
      <c r="R36" s="31"/>
      <c r="S36" s="25"/>
      <c r="T36" s="31"/>
      <c r="U36" s="25"/>
    </row>
    <row r="37" spans="2:22">
      <c r="B37" s="34"/>
      <c r="C37" s="1"/>
      <c r="D37" s="2">
        <v>720.26900000000001</v>
      </c>
      <c r="E37" s="1">
        <v>5.5435699999999999</v>
      </c>
      <c r="F37" s="2">
        <v>681.98500000000001</v>
      </c>
      <c r="G37" s="1">
        <v>324.79399999999998</v>
      </c>
      <c r="H37" s="2"/>
      <c r="I37" s="1"/>
      <c r="J37" s="2"/>
      <c r="K37" s="1"/>
      <c r="N37" s="31">
        <f t="shared" si="0"/>
        <v>720.26900000000001</v>
      </c>
      <c r="O37" s="35">
        <f t="shared" si="1"/>
        <v>18038.917159880726</v>
      </c>
      <c r="P37" s="31">
        <f t="shared" si="6"/>
        <v>681.98500000000001</v>
      </c>
      <c r="Q37" s="36">
        <f t="shared" si="7"/>
        <v>3.2479399999999999E-4</v>
      </c>
      <c r="R37" s="31"/>
      <c r="S37" s="25"/>
      <c r="T37" s="31"/>
      <c r="U37" s="25"/>
    </row>
    <row r="38" spans="2:22">
      <c r="B38" s="34"/>
      <c r="C38" s="1"/>
      <c r="D38" s="2">
        <v>734.95899999999995</v>
      </c>
      <c r="E38" s="1">
        <v>5.6050500000000003</v>
      </c>
      <c r="F38" s="2">
        <v>703.98800000000006</v>
      </c>
      <c r="G38" s="1">
        <v>328.36900000000003</v>
      </c>
      <c r="H38" s="2"/>
      <c r="I38" s="1"/>
      <c r="J38" s="2"/>
      <c r="K38" s="1"/>
      <c r="N38" s="31">
        <f t="shared" si="0"/>
        <v>734.95899999999995</v>
      </c>
      <c r="O38" s="35">
        <f t="shared" si="1"/>
        <v>17841.054049473241</v>
      </c>
      <c r="P38" s="31">
        <f t="shared" si="6"/>
        <v>703.98800000000006</v>
      </c>
      <c r="Q38" s="36">
        <f t="shared" si="7"/>
        <v>3.2836900000000001E-4</v>
      </c>
      <c r="R38" s="31"/>
      <c r="S38" s="25"/>
      <c r="T38" s="31"/>
      <c r="U38" s="25"/>
    </row>
    <row r="39" spans="2:22">
      <c r="B39" s="34"/>
      <c r="C39" s="1"/>
      <c r="D39" s="2">
        <v>745.98699999999997</v>
      </c>
      <c r="E39" s="1">
        <v>5.7082100000000002</v>
      </c>
      <c r="F39" s="2">
        <v>723.54100000000005</v>
      </c>
      <c r="G39" s="1">
        <v>330.50299999999999</v>
      </c>
      <c r="H39" s="2"/>
      <c r="I39" s="1"/>
      <c r="J39" s="2"/>
      <c r="K39" s="1"/>
      <c r="N39" s="31">
        <f t="shared" si="0"/>
        <v>745.98699999999997</v>
      </c>
      <c r="O39" s="35">
        <f t="shared" si="1"/>
        <v>17518.626679817316</v>
      </c>
      <c r="P39" s="31">
        <f t="shared" si="6"/>
        <v>723.54100000000005</v>
      </c>
      <c r="Q39" s="36">
        <f t="shared" si="7"/>
        <v>3.3050299999999995E-4</v>
      </c>
      <c r="R39" s="31"/>
      <c r="S39" s="25"/>
      <c r="T39" s="31"/>
      <c r="U39" s="25"/>
    </row>
    <row r="40" spans="2:22">
      <c r="B40" s="34"/>
      <c r="C40" s="1"/>
      <c r="D40" s="56">
        <v>764.35400000000004</v>
      </c>
      <c r="E40" s="56">
        <v>5.8109999999999999</v>
      </c>
      <c r="F40" s="2">
        <v>744.29700000000003</v>
      </c>
      <c r="G40" s="1">
        <v>329.01900000000001</v>
      </c>
      <c r="H40" s="2"/>
      <c r="I40" s="1"/>
      <c r="J40" s="2"/>
      <c r="K40" s="1"/>
      <c r="N40" s="31">
        <f t="shared" si="0"/>
        <v>764.35400000000004</v>
      </c>
      <c r="O40" s="35">
        <f t="shared" si="1"/>
        <v>17208.742040956804</v>
      </c>
      <c r="P40" s="31">
        <f t="shared" si="6"/>
        <v>744.29700000000003</v>
      </c>
      <c r="Q40" s="36">
        <f t="shared" si="7"/>
        <v>3.29019E-4</v>
      </c>
      <c r="R40" s="30"/>
      <c r="S40" s="24"/>
      <c r="T40" s="30"/>
      <c r="U40" s="24"/>
      <c r="V40" s="44"/>
    </row>
    <row r="41" spans="2:22">
      <c r="B41" s="34"/>
      <c r="C41" s="1"/>
      <c r="D41" s="2"/>
      <c r="E41" s="1"/>
      <c r="F41" s="56">
        <v>765.06700000000001</v>
      </c>
      <c r="G41" s="56">
        <v>330.42700000000002</v>
      </c>
      <c r="H41" s="2"/>
      <c r="I41" s="1"/>
      <c r="J41" s="2"/>
      <c r="K41" s="1"/>
      <c r="N41" s="31"/>
      <c r="O41" s="35"/>
      <c r="P41" s="31">
        <f t="shared" si="6"/>
        <v>765.06700000000001</v>
      </c>
      <c r="Q41" s="36">
        <f t="shared" si="7"/>
        <v>3.30427E-4</v>
      </c>
      <c r="R41" s="31"/>
      <c r="S41" s="25"/>
      <c r="T41" s="31"/>
      <c r="U41" s="2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V85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9" t="s">
        <v>4</v>
      </c>
      <c r="C8" s="10" t="s">
        <v>16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39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5">
        <v>300.33600000000001</v>
      </c>
      <c r="C9" s="55">
        <v>1847.83</v>
      </c>
      <c r="D9" s="3"/>
      <c r="E9" s="4"/>
      <c r="F9" s="3">
        <v>296.70999999999998</v>
      </c>
      <c r="G9" s="4">
        <v>-136.63200000000001</v>
      </c>
      <c r="H9" s="55">
        <v>321.74900000000002</v>
      </c>
      <c r="I9" s="55">
        <v>2.1024400000000001</v>
      </c>
      <c r="J9" s="55">
        <v>300</v>
      </c>
      <c r="K9" s="55">
        <v>0.44159500000000002</v>
      </c>
      <c r="N9" s="30">
        <f>B9</f>
        <v>300.33600000000001</v>
      </c>
      <c r="O9" s="21">
        <f>C9*100</f>
        <v>184783</v>
      </c>
      <c r="P9" s="30">
        <f>F9</f>
        <v>296.70999999999998</v>
      </c>
      <c r="Q9" s="17">
        <f>G9*0.000001</f>
        <v>-1.36632E-4</v>
      </c>
      <c r="R9" s="30">
        <f>H9</f>
        <v>321.74900000000002</v>
      </c>
      <c r="S9" s="24">
        <f>I9</f>
        <v>2.1024400000000001</v>
      </c>
      <c r="T9" s="30">
        <f>J9</f>
        <v>300</v>
      </c>
      <c r="U9" s="24">
        <f>K9</f>
        <v>0.44159500000000002</v>
      </c>
      <c r="V9" s="44">
        <f t="shared" ref="V9" si="0">O9*Q9^2/S9*N9</f>
        <v>0.4927772464739037</v>
      </c>
    </row>
    <row r="10" spans="1:22">
      <c r="B10" s="3">
        <v>311.89299999999997</v>
      </c>
      <c r="C10" s="4">
        <v>1751.61</v>
      </c>
      <c r="D10" s="3"/>
      <c r="E10" s="4"/>
      <c r="F10" s="3">
        <v>310.83100000000002</v>
      </c>
      <c r="G10" s="4">
        <v>-143.452</v>
      </c>
      <c r="H10" s="55">
        <v>371.45600000000002</v>
      </c>
      <c r="I10" s="55">
        <v>1.8878699999999999</v>
      </c>
      <c r="J10" s="3">
        <v>309.375</v>
      </c>
      <c r="K10" s="4">
        <v>0.49145299999999997</v>
      </c>
      <c r="N10" s="30">
        <f t="shared" ref="N10:N55" si="1">B10</f>
        <v>311.89299999999997</v>
      </c>
      <c r="O10" s="21">
        <f t="shared" ref="O10:O55" si="2">C10*100</f>
        <v>175161</v>
      </c>
      <c r="P10" s="30">
        <f t="shared" ref="P10:P60" si="3">F10</f>
        <v>310.83100000000002</v>
      </c>
      <c r="Q10" s="17">
        <f t="shared" ref="Q10:Q60" si="4">G10*0.000001</f>
        <v>-1.4345199999999999E-4</v>
      </c>
      <c r="R10" s="30">
        <f t="shared" ref="R10:S18" si="5">H10</f>
        <v>371.45600000000002</v>
      </c>
      <c r="S10" s="24">
        <f t="shared" si="5"/>
        <v>1.8878699999999999</v>
      </c>
      <c r="T10" s="30">
        <f t="shared" ref="T10:T65" si="6">J10</f>
        <v>309.375</v>
      </c>
      <c r="U10" s="24">
        <f t="shared" ref="U10:U65" si="7">K10</f>
        <v>0.49145299999999997</v>
      </c>
    </row>
    <row r="11" spans="1:22">
      <c r="B11" s="2">
        <v>319.61799999999999</v>
      </c>
      <c r="C11" s="1">
        <v>1638.36</v>
      </c>
      <c r="D11" s="2"/>
      <c r="E11" s="1"/>
      <c r="F11" s="2">
        <v>317.25799999999998</v>
      </c>
      <c r="G11" s="1">
        <v>-149.42699999999999</v>
      </c>
      <c r="H11" s="56">
        <v>421.142</v>
      </c>
      <c r="I11" s="56">
        <v>1.7054</v>
      </c>
      <c r="J11" s="2">
        <v>320.83300000000003</v>
      </c>
      <c r="K11" s="1">
        <v>0.52706600000000003</v>
      </c>
      <c r="N11" s="30">
        <f t="shared" si="1"/>
        <v>319.61799999999999</v>
      </c>
      <c r="O11" s="21">
        <f t="shared" si="2"/>
        <v>163836</v>
      </c>
      <c r="P11" s="30">
        <f t="shared" si="3"/>
        <v>317.25799999999998</v>
      </c>
      <c r="Q11" s="17">
        <f t="shared" si="4"/>
        <v>-1.4942699999999999E-4</v>
      </c>
      <c r="R11" s="30">
        <f t="shared" si="5"/>
        <v>421.142</v>
      </c>
      <c r="S11" s="24">
        <f t="shared" si="5"/>
        <v>1.7054</v>
      </c>
      <c r="T11" s="30">
        <f t="shared" si="6"/>
        <v>320.83300000000003</v>
      </c>
      <c r="U11" s="24">
        <f t="shared" si="7"/>
        <v>0.52706600000000003</v>
      </c>
    </row>
    <row r="12" spans="1:22">
      <c r="B12" s="2">
        <v>331.18200000000002</v>
      </c>
      <c r="C12" s="1">
        <v>1525.14</v>
      </c>
      <c r="D12" s="2"/>
      <c r="E12" s="1"/>
      <c r="F12" s="2">
        <v>330.09</v>
      </c>
      <c r="G12" s="1">
        <v>-153.685</v>
      </c>
      <c r="H12" s="56">
        <v>471.70299999999997</v>
      </c>
      <c r="I12" s="56">
        <v>1.5137700000000001</v>
      </c>
      <c r="J12" s="2">
        <v>330.20800000000003</v>
      </c>
      <c r="K12" s="1">
        <v>0.55555600000000005</v>
      </c>
      <c r="N12" s="30">
        <f t="shared" si="1"/>
        <v>331.18200000000002</v>
      </c>
      <c r="O12" s="21">
        <f t="shared" si="2"/>
        <v>152514</v>
      </c>
      <c r="P12" s="30">
        <f t="shared" si="3"/>
        <v>330.09</v>
      </c>
      <c r="Q12" s="17">
        <f t="shared" si="4"/>
        <v>-1.53685E-4</v>
      </c>
      <c r="R12" s="30">
        <f t="shared" si="5"/>
        <v>471.70299999999997</v>
      </c>
      <c r="S12" s="24">
        <f t="shared" si="5"/>
        <v>1.5137700000000001</v>
      </c>
      <c r="T12" s="30">
        <f t="shared" si="6"/>
        <v>330.20800000000003</v>
      </c>
      <c r="U12" s="24">
        <f t="shared" si="7"/>
        <v>0.55555600000000005</v>
      </c>
    </row>
    <row r="13" spans="1:22">
      <c r="B13" s="2">
        <v>341.46</v>
      </c>
      <c r="C13" s="1">
        <v>1428.9</v>
      </c>
      <c r="D13" s="2"/>
      <c r="E13" s="1"/>
      <c r="F13" s="2">
        <v>339.07900000000001</v>
      </c>
      <c r="G13" s="1">
        <v>-158.80199999999999</v>
      </c>
      <c r="H13" s="56">
        <v>522.21900000000005</v>
      </c>
      <c r="I13" s="56">
        <v>1.3909199999999999</v>
      </c>
      <c r="J13" s="2">
        <v>339.58300000000003</v>
      </c>
      <c r="K13" s="1">
        <v>0.59829100000000002</v>
      </c>
      <c r="N13" s="30">
        <f t="shared" si="1"/>
        <v>341.46</v>
      </c>
      <c r="O13" s="21">
        <f t="shared" si="2"/>
        <v>142890</v>
      </c>
      <c r="P13" s="30">
        <f t="shared" si="3"/>
        <v>339.07900000000001</v>
      </c>
      <c r="Q13" s="17">
        <f t="shared" si="4"/>
        <v>-1.5880199999999999E-4</v>
      </c>
      <c r="R13" s="30">
        <f t="shared" si="5"/>
        <v>522.21900000000005</v>
      </c>
      <c r="S13" s="24">
        <f t="shared" si="5"/>
        <v>1.3909199999999999</v>
      </c>
      <c r="T13" s="30">
        <f t="shared" si="6"/>
        <v>339.58300000000003</v>
      </c>
      <c r="U13" s="24">
        <f t="shared" si="7"/>
        <v>0.59829100000000002</v>
      </c>
    </row>
    <row r="14" spans="1:22">
      <c r="B14" s="2">
        <v>350.45100000000002</v>
      </c>
      <c r="C14" s="1">
        <v>1349.65</v>
      </c>
      <c r="D14" s="2"/>
      <c r="E14" s="1"/>
      <c r="F14" s="2">
        <v>349.351</v>
      </c>
      <c r="G14" s="1">
        <v>-164.773</v>
      </c>
      <c r="H14" s="56">
        <v>572.71699999999998</v>
      </c>
      <c r="I14" s="56">
        <v>1.2955700000000001</v>
      </c>
      <c r="J14" s="2">
        <v>348.95800000000003</v>
      </c>
      <c r="K14" s="1">
        <v>0.62678100000000003</v>
      </c>
      <c r="N14" s="30">
        <f t="shared" si="1"/>
        <v>350.45100000000002</v>
      </c>
      <c r="O14" s="21">
        <f t="shared" si="2"/>
        <v>134965</v>
      </c>
      <c r="P14" s="30">
        <f t="shared" si="3"/>
        <v>349.351</v>
      </c>
      <c r="Q14" s="17">
        <f t="shared" si="4"/>
        <v>-1.6477299999999998E-4</v>
      </c>
      <c r="R14" s="30">
        <f t="shared" si="5"/>
        <v>572.71699999999998</v>
      </c>
      <c r="S14" s="24">
        <f t="shared" si="5"/>
        <v>1.2955700000000001</v>
      </c>
      <c r="T14" s="30">
        <f t="shared" si="6"/>
        <v>348.95800000000003</v>
      </c>
      <c r="U14" s="24">
        <f t="shared" si="7"/>
        <v>0.62678100000000003</v>
      </c>
    </row>
    <row r="15" spans="1:22">
      <c r="B15" s="2">
        <v>362.00099999999998</v>
      </c>
      <c r="C15" s="1">
        <v>1270.43</v>
      </c>
      <c r="D15" s="2"/>
      <c r="E15" s="1"/>
      <c r="F15" s="2">
        <v>359.62</v>
      </c>
      <c r="G15" s="1">
        <v>-169.03399999999999</v>
      </c>
      <c r="H15" s="56">
        <v>622.33600000000001</v>
      </c>
      <c r="I15" s="56">
        <v>1.2139500000000001</v>
      </c>
      <c r="J15" s="2">
        <v>359.375</v>
      </c>
      <c r="K15" s="1">
        <v>0.68376099999999995</v>
      </c>
      <c r="N15" s="30">
        <f t="shared" si="1"/>
        <v>362.00099999999998</v>
      </c>
      <c r="O15" s="21">
        <f t="shared" si="2"/>
        <v>127043</v>
      </c>
      <c r="P15" s="30">
        <f t="shared" si="3"/>
        <v>359.62</v>
      </c>
      <c r="Q15" s="17">
        <f t="shared" si="4"/>
        <v>-1.6903399999999998E-4</v>
      </c>
      <c r="R15" s="30">
        <f t="shared" si="5"/>
        <v>622.33600000000001</v>
      </c>
      <c r="S15" s="24">
        <f t="shared" si="5"/>
        <v>1.2139500000000001</v>
      </c>
      <c r="T15" s="30">
        <f t="shared" si="6"/>
        <v>359.375</v>
      </c>
      <c r="U15" s="24">
        <f t="shared" si="7"/>
        <v>0.68376099999999995</v>
      </c>
    </row>
    <row r="16" spans="1:22">
      <c r="B16" s="2">
        <v>369.709</v>
      </c>
      <c r="C16" s="1">
        <v>1196.83</v>
      </c>
      <c r="D16" s="2"/>
      <c r="E16" s="1"/>
      <c r="F16" s="2">
        <v>368.613</v>
      </c>
      <c r="G16" s="1">
        <v>-175.86</v>
      </c>
      <c r="H16" s="56">
        <v>672.82100000000003</v>
      </c>
      <c r="I16" s="56">
        <v>1.1369400000000001</v>
      </c>
      <c r="J16" s="2">
        <v>368.75</v>
      </c>
      <c r="K16" s="1">
        <v>0.70512799999999998</v>
      </c>
      <c r="N16" s="30">
        <f t="shared" si="1"/>
        <v>369.709</v>
      </c>
      <c r="O16" s="21">
        <f t="shared" si="2"/>
        <v>119683</v>
      </c>
      <c r="P16" s="30">
        <f t="shared" si="3"/>
        <v>368.613</v>
      </c>
      <c r="Q16" s="17">
        <f t="shared" si="4"/>
        <v>-1.7586000000000001E-4</v>
      </c>
      <c r="R16" s="30">
        <f t="shared" si="5"/>
        <v>672.82100000000003</v>
      </c>
      <c r="S16" s="24">
        <f t="shared" si="5"/>
        <v>1.1369400000000001</v>
      </c>
      <c r="T16" s="30">
        <f t="shared" si="6"/>
        <v>368.75</v>
      </c>
      <c r="U16" s="24">
        <f t="shared" si="7"/>
        <v>0.70512799999999998</v>
      </c>
    </row>
    <row r="17" spans="2:21">
      <c r="B17" s="2">
        <v>379.97699999999998</v>
      </c>
      <c r="C17" s="1">
        <v>1123.26</v>
      </c>
      <c r="D17" s="2"/>
      <c r="E17" s="1"/>
      <c r="F17" s="2">
        <v>380.16500000000002</v>
      </c>
      <c r="G17" s="1">
        <v>-180.97399999999999</v>
      </c>
      <c r="H17" s="56">
        <v>722.428</v>
      </c>
      <c r="I17" s="56">
        <v>1.0736699999999999</v>
      </c>
      <c r="J17" s="2">
        <v>380.20800000000003</v>
      </c>
      <c r="K17" s="1">
        <v>0.74074099999999998</v>
      </c>
      <c r="N17" s="30">
        <f t="shared" si="1"/>
        <v>379.97699999999998</v>
      </c>
      <c r="O17" s="21">
        <f t="shared" si="2"/>
        <v>112326</v>
      </c>
      <c r="P17" s="30">
        <f t="shared" si="3"/>
        <v>380.16500000000002</v>
      </c>
      <c r="Q17" s="17">
        <f t="shared" si="4"/>
        <v>-1.8097399999999998E-4</v>
      </c>
      <c r="R17" s="30">
        <f t="shared" si="5"/>
        <v>722.428</v>
      </c>
      <c r="S17" s="24">
        <f t="shared" si="5"/>
        <v>1.0736699999999999</v>
      </c>
      <c r="T17" s="30">
        <f t="shared" si="6"/>
        <v>380.20800000000003</v>
      </c>
      <c r="U17" s="24">
        <f t="shared" si="7"/>
        <v>0.74074099999999998</v>
      </c>
    </row>
    <row r="18" spans="2:21">
      <c r="B18" s="2">
        <v>391.51799999999997</v>
      </c>
      <c r="C18" s="1">
        <v>1066.7</v>
      </c>
      <c r="D18" s="2"/>
      <c r="E18" s="1"/>
      <c r="F18" s="2">
        <v>389.149</v>
      </c>
      <c r="G18" s="1">
        <v>-184.38200000000001</v>
      </c>
      <c r="H18" s="56">
        <v>772.005</v>
      </c>
      <c r="I18" s="56">
        <v>1.0562400000000001</v>
      </c>
      <c r="J18" s="2">
        <v>390.625</v>
      </c>
      <c r="K18" s="1">
        <v>0.78347599999999995</v>
      </c>
      <c r="N18" s="30">
        <f t="shared" si="1"/>
        <v>391.51799999999997</v>
      </c>
      <c r="O18" s="21">
        <f t="shared" si="2"/>
        <v>106670</v>
      </c>
      <c r="P18" s="30">
        <f t="shared" si="3"/>
        <v>389.149</v>
      </c>
      <c r="Q18" s="17">
        <f t="shared" si="4"/>
        <v>-1.84382E-4</v>
      </c>
      <c r="R18" s="30">
        <f t="shared" si="5"/>
        <v>772.005</v>
      </c>
      <c r="S18" s="24">
        <f t="shared" si="5"/>
        <v>1.0562400000000001</v>
      </c>
      <c r="T18" s="30">
        <f t="shared" si="6"/>
        <v>390.625</v>
      </c>
      <c r="U18" s="24">
        <f t="shared" si="7"/>
        <v>0.78347599999999995</v>
      </c>
    </row>
    <row r="19" spans="2:21">
      <c r="B19" s="2">
        <v>400.50599999999997</v>
      </c>
      <c r="C19" s="1">
        <v>993.11699999999996</v>
      </c>
      <c r="D19" s="2"/>
      <c r="E19" s="1"/>
      <c r="F19" s="2">
        <v>400.70800000000003</v>
      </c>
      <c r="G19" s="1">
        <v>-192.06</v>
      </c>
      <c r="H19" s="2"/>
      <c r="I19" s="1"/>
      <c r="J19" s="2">
        <v>398.95800000000003</v>
      </c>
      <c r="K19" s="1">
        <v>0.82621100000000003</v>
      </c>
      <c r="N19" s="30">
        <f t="shared" si="1"/>
        <v>400.50599999999997</v>
      </c>
      <c r="O19" s="21">
        <f t="shared" si="2"/>
        <v>99311.7</v>
      </c>
      <c r="P19" s="30">
        <f t="shared" si="3"/>
        <v>400.70800000000003</v>
      </c>
      <c r="Q19" s="17">
        <f t="shared" si="4"/>
        <v>-1.9206E-4</v>
      </c>
      <c r="R19" s="30"/>
      <c r="S19" s="24"/>
      <c r="T19" s="30">
        <f t="shared" si="6"/>
        <v>398.95800000000003</v>
      </c>
      <c r="U19" s="24">
        <f t="shared" si="7"/>
        <v>0.82621100000000003</v>
      </c>
    </row>
    <row r="20" spans="2:21">
      <c r="B20" s="2">
        <v>410.75799999999998</v>
      </c>
      <c r="C20" s="1">
        <v>959.20600000000002</v>
      </c>
      <c r="D20" s="2"/>
      <c r="E20" s="1"/>
      <c r="F20" s="2">
        <v>409.69900000000001</v>
      </c>
      <c r="G20" s="1">
        <v>-198.03200000000001</v>
      </c>
      <c r="H20" s="2"/>
      <c r="I20" s="1"/>
      <c r="J20" s="2">
        <v>410.41699999999997</v>
      </c>
      <c r="K20" s="1">
        <v>0.85470100000000004</v>
      </c>
      <c r="N20" s="30">
        <f t="shared" si="1"/>
        <v>410.75799999999998</v>
      </c>
      <c r="O20" s="21">
        <f t="shared" si="2"/>
        <v>95920.6</v>
      </c>
      <c r="P20" s="30">
        <f t="shared" si="3"/>
        <v>409.69900000000001</v>
      </c>
      <c r="Q20" s="17">
        <f t="shared" si="4"/>
        <v>-1.98032E-4</v>
      </c>
      <c r="R20" s="30"/>
      <c r="S20" s="24"/>
      <c r="T20" s="30">
        <f t="shared" si="6"/>
        <v>410.41699999999997</v>
      </c>
      <c r="U20" s="24">
        <f t="shared" si="7"/>
        <v>0.85470100000000004</v>
      </c>
    </row>
    <row r="21" spans="2:21">
      <c r="B21" s="2">
        <v>421.024</v>
      </c>
      <c r="C21" s="1">
        <v>891.3</v>
      </c>
      <c r="D21" s="2"/>
      <c r="E21" s="1"/>
      <c r="F21" s="2">
        <v>421.25200000000001</v>
      </c>
      <c r="G21" s="1">
        <v>-203.14599999999999</v>
      </c>
      <c r="H21" s="2"/>
      <c r="I21" s="1"/>
      <c r="J21" s="2">
        <v>418.75</v>
      </c>
      <c r="K21" s="1">
        <v>0.89031300000000002</v>
      </c>
      <c r="N21" s="30">
        <f t="shared" si="1"/>
        <v>421.024</v>
      </c>
      <c r="O21" s="21">
        <f t="shared" si="2"/>
        <v>89130</v>
      </c>
      <c r="P21" s="30">
        <f t="shared" si="3"/>
        <v>421.25200000000001</v>
      </c>
      <c r="Q21" s="17">
        <f t="shared" si="4"/>
        <v>-2.0314599999999997E-4</v>
      </c>
      <c r="R21" s="30"/>
      <c r="S21" s="24"/>
      <c r="T21" s="30">
        <f t="shared" si="6"/>
        <v>418.75</v>
      </c>
      <c r="U21" s="24">
        <f t="shared" si="7"/>
        <v>0.89031300000000002</v>
      </c>
    </row>
    <row r="22" spans="2:21">
      <c r="B22" s="2">
        <v>429.99599999999998</v>
      </c>
      <c r="C22" s="1">
        <v>857.37800000000004</v>
      </c>
      <c r="D22" s="2"/>
      <c r="E22" s="1"/>
      <c r="F22" s="2">
        <v>430.24</v>
      </c>
      <c r="G22" s="1">
        <v>-208.26400000000001</v>
      </c>
      <c r="H22" s="2"/>
      <c r="I22" s="1"/>
      <c r="J22" s="2">
        <v>430.20800000000003</v>
      </c>
      <c r="K22" s="1">
        <v>0.94017099999999998</v>
      </c>
      <c r="N22" s="30">
        <f t="shared" si="1"/>
        <v>429.99599999999998</v>
      </c>
      <c r="O22" s="21">
        <f t="shared" si="2"/>
        <v>85737.8</v>
      </c>
      <c r="P22" s="30">
        <f t="shared" si="3"/>
        <v>430.24</v>
      </c>
      <c r="Q22" s="17">
        <f t="shared" si="4"/>
        <v>-2.08264E-4</v>
      </c>
      <c r="R22" s="30"/>
      <c r="S22" s="24"/>
      <c r="T22" s="30">
        <f t="shared" si="6"/>
        <v>430.20800000000003</v>
      </c>
      <c r="U22" s="24">
        <f t="shared" si="7"/>
        <v>0.94017099999999998</v>
      </c>
    </row>
    <row r="23" spans="2:21">
      <c r="B23" s="2">
        <v>438.96800000000002</v>
      </c>
      <c r="C23" s="1">
        <v>823.45600000000002</v>
      </c>
      <c r="D23" s="2"/>
      <c r="E23" s="1"/>
      <c r="F23" s="2">
        <v>440.50599999999997</v>
      </c>
      <c r="G23" s="1">
        <v>-211.67</v>
      </c>
      <c r="H23" s="2"/>
      <c r="I23" s="1"/>
      <c r="J23" s="2">
        <v>439.58300000000003</v>
      </c>
      <c r="K23" s="1">
        <v>0.99002900000000005</v>
      </c>
      <c r="N23" s="30">
        <f t="shared" si="1"/>
        <v>438.96800000000002</v>
      </c>
      <c r="O23" s="21">
        <f t="shared" si="2"/>
        <v>82345.600000000006</v>
      </c>
      <c r="P23" s="30">
        <f t="shared" si="3"/>
        <v>440.50599999999997</v>
      </c>
      <c r="Q23" s="17">
        <f t="shared" si="4"/>
        <v>-2.1166999999999998E-4</v>
      </c>
      <c r="R23" s="30"/>
      <c r="S23" s="24"/>
      <c r="T23" s="30">
        <f t="shared" si="6"/>
        <v>439.58300000000003</v>
      </c>
      <c r="U23" s="24">
        <f t="shared" si="7"/>
        <v>0.99002900000000005</v>
      </c>
    </row>
    <row r="24" spans="2:21">
      <c r="B24" s="2">
        <v>450.49900000000002</v>
      </c>
      <c r="C24" s="1">
        <v>789.55499999999995</v>
      </c>
      <c r="D24" s="2"/>
      <c r="E24" s="1"/>
      <c r="F24" s="2">
        <v>448.21199999999999</v>
      </c>
      <c r="G24" s="1">
        <v>-216.78899999999999</v>
      </c>
      <c r="H24" s="2"/>
      <c r="I24" s="1"/>
      <c r="J24" s="2">
        <v>451.04199999999997</v>
      </c>
      <c r="K24" s="1">
        <v>1.0256400000000001</v>
      </c>
      <c r="N24" s="30">
        <f t="shared" si="1"/>
        <v>450.49900000000002</v>
      </c>
      <c r="O24" s="21">
        <f t="shared" si="2"/>
        <v>78955.5</v>
      </c>
      <c r="P24" s="30">
        <f t="shared" si="3"/>
        <v>448.21199999999999</v>
      </c>
      <c r="Q24" s="17">
        <f t="shared" si="4"/>
        <v>-2.1678899999999997E-4</v>
      </c>
      <c r="R24" s="30"/>
      <c r="S24" s="24"/>
      <c r="T24" s="30">
        <f t="shared" si="6"/>
        <v>451.04199999999997</v>
      </c>
      <c r="U24" s="24">
        <f t="shared" si="7"/>
        <v>1.0256400000000001</v>
      </c>
    </row>
    <row r="25" spans="2:21">
      <c r="B25" s="2">
        <v>460.755</v>
      </c>
      <c r="C25" s="1">
        <v>744.31200000000001</v>
      </c>
      <c r="D25" s="2"/>
      <c r="E25" s="1"/>
      <c r="F25" s="2">
        <v>457.19099999999997</v>
      </c>
      <c r="G25" s="1">
        <v>-218.48699999999999</v>
      </c>
      <c r="H25" s="2"/>
      <c r="I25" s="1"/>
      <c r="J25" s="2">
        <v>458.33300000000003</v>
      </c>
      <c r="K25" s="1">
        <v>1.0256400000000001</v>
      </c>
      <c r="N25" s="30">
        <f t="shared" si="1"/>
        <v>460.755</v>
      </c>
      <c r="O25" s="21">
        <f t="shared" si="2"/>
        <v>74431.199999999997</v>
      </c>
      <c r="P25" s="30">
        <f t="shared" si="3"/>
        <v>457.19099999999997</v>
      </c>
      <c r="Q25" s="17">
        <f t="shared" si="4"/>
        <v>-2.1848699999999998E-4</v>
      </c>
      <c r="R25" s="30"/>
      <c r="S25" s="24"/>
      <c r="T25" s="30">
        <f t="shared" si="6"/>
        <v>458.33300000000003</v>
      </c>
      <c r="U25" s="24">
        <f t="shared" si="7"/>
        <v>1.0256400000000001</v>
      </c>
    </row>
    <row r="26" spans="2:21">
      <c r="B26" s="2">
        <v>468.47300000000001</v>
      </c>
      <c r="C26" s="1">
        <v>648.05700000000002</v>
      </c>
      <c r="D26" s="2"/>
      <c r="E26" s="1"/>
      <c r="F26" s="2">
        <v>468.75099999999998</v>
      </c>
      <c r="G26" s="1">
        <v>-226.16499999999999</v>
      </c>
      <c r="H26" s="2"/>
      <c r="I26" s="1"/>
      <c r="J26" s="2">
        <v>488.54199999999997</v>
      </c>
      <c r="K26" s="1">
        <v>1.1253599999999999</v>
      </c>
      <c r="N26" s="30">
        <f t="shared" si="1"/>
        <v>468.47300000000001</v>
      </c>
      <c r="O26" s="21">
        <f t="shared" si="2"/>
        <v>64805.700000000004</v>
      </c>
      <c r="P26" s="30">
        <f t="shared" si="3"/>
        <v>468.75099999999998</v>
      </c>
      <c r="Q26" s="17">
        <f t="shared" si="4"/>
        <v>-2.2616499999999999E-4</v>
      </c>
      <c r="R26" s="30"/>
      <c r="S26" s="24"/>
      <c r="T26" s="30">
        <f t="shared" si="6"/>
        <v>488.54199999999997</v>
      </c>
      <c r="U26" s="24">
        <f t="shared" si="7"/>
        <v>1.1253599999999999</v>
      </c>
    </row>
    <row r="27" spans="2:21">
      <c r="B27" s="2">
        <v>478.72500000000002</v>
      </c>
      <c r="C27" s="1">
        <v>614.14599999999996</v>
      </c>
      <c r="D27" s="2"/>
      <c r="E27" s="1"/>
      <c r="F27" s="2">
        <v>477.73700000000002</v>
      </c>
      <c r="G27" s="1">
        <v>-230.428</v>
      </c>
      <c r="H27" s="2"/>
      <c r="I27" s="1"/>
      <c r="J27" s="2">
        <v>496.875</v>
      </c>
      <c r="K27" s="1">
        <v>1.1324799999999999</v>
      </c>
      <c r="N27" s="30">
        <f t="shared" si="1"/>
        <v>478.72500000000002</v>
      </c>
      <c r="O27" s="21">
        <f t="shared" si="2"/>
        <v>61414.6</v>
      </c>
      <c r="P27" s="30">
        <f t="shared" si="3"/>
        <v>477.73700000000002</v>
      </c>
      <c r="Q27" s="17">
        <f t="shared" si="4"/>
        <v>-2.30428E-4</v>
      </c>
      <c r="R27" s="30"/>
      <c r="S27" s="24"/>
      <c r="T27" s="30">
        <f t="shared" si="6"/>
        <v>496.875</v>
      </c>
      <c r="U27" s="24">
        <f t="shared" si="7"/>
        <v>1.1324799999999999</v>
      </c>
    </row>
    <row r="28" spans="2:21">
      <c r="B28" s="2">
        <v>491.53399999999999</v>
      </c>
      <c r="C28" s="1">
        <v>585.92100000000005</v>
      </c>
      <c r="D28" s="2"/>
      <c r="E28" s="1"/>
      <c r="F28" s="2">
        <v>490.59300000000002</v>
      </c>
      <c r="G28" s="1">
        <v>-243.233</v>
      </c>
      <c r="H28" s="2"/>
      <c r="I28" s="1"/>
      <c r="J28" s="2">
        <v>501.04199999999997</v>
      </c>
      <c r="K28" s="1">
        <v>1.15385</v>
      </c>
      <c r="N28" s="30">
        <f t="shared" si="1"/>
        <v>491.53399999999999</v>
      </c>
      <c r="O28" s="21">
        <f t="shared" si="2"/>
        <v>58592.100000000006</v>
      </c>
      <c r="P28" s="30">
        <f t="shared" si="3"/>
        <v>490.59300000000002</v>
      </c>
      <c r="Q28" s="17">
        <f t="shared" si="4"/>
        <v>-2.4323299999999998E-4</v>
      </c>
      <c r="R28" s="31"/>
      <c r="S28" s="25"/>
      <c r="T28" s="30">
        <f t="shared" si="6"/>
        <v>501.04199999999997</v>
      </c>
      <c r="U28" s="24">
        <f t="shared" si="7"/>
        <v>1.15385</v>
      </c>
    </row>
    <row r="29" spans="2:21">
      <c r="B29" s="2">
        <v>500.50099999999998</v>
      </c>
      <c r="C29" s="1">
        <v>563.33000000000004</v>
      </c>
      <c r="D29" s="2"/>
      <c r="E29" s="1"/>
      <c r="F29" s="2">
        <v>499.56900000000002</v>
      </c>
      <c r="G29" s="1">
        <v>-244.077</v>
      </c>
      <c r="H29" s="2"/>
      <c r="I29" s="1"/>
      <c r="J29" s="2">
        <v>508.33300000000003</v>
      </c>
      <c r="K29" s="1">
        <v>1.1752100000000001</v>
      </c>
      <c r="N29" s="30">
        <f t="shared" si="1"/>
        <v>500.50099999999998</v>
      </c>
      <c r="O29" s="21">
        <f t="shared" si="2"/>
        <v>56333.000000000007</v>
      </c>
      <c r="P29" s="30">
        <f t="shared" si="3"/>
        <v>499.56900000000002</v>
      </c>
      <c r="Q29" s="17">
        <f t="shared" si="4"/>
        <v>-2.4407699999999999E-4</v>
      </c>
      <c r="R29" s="31"/>
      <c r="S29" s="25"/>
      <c r="T29" s="30">
        <f t="shared" si="6"/>
        <v>508.33300000000003</v>
      </c>
      <c r="U29" s="24">
        <f t="shared" si="7"/>
        <v>1.1752100000000001</v>
      </c>
    </row>
    <row r="30" spans="2:21">
      <c r="B30" s="2">
        <v>506.90899999999999</v>
      </c>
      <c r="C30" s="1">
        <v>540.71900000000005</v>
      </c>
      <c r="D30" s="2"/>
      <c r="E30" s="1"/>
      <c r="F30" s="2">
        <v>505.99599999999998</v>
      </c>
      <c r="G30" s="1">
        <v>-250.05199999999999</v>
      </c>
      <c r="H30" s="2"/>
      <c r="I30" s="1"/>
      <c r="J30" s="2">
        <v>511.45800000000003</v>
      </c>
      <c r="K30" s="1">
        <v>1.19658</v>
      </c>
      <c r="N30" s="30">
        <f t="shared" si="1"/>
        <v>506.90899999999999</v>
      </c>
      <c r="O30" s="21">
        <f t="shared" si="2"/>
        <v>54071.900000000009</v>
      </c>
      <c r="P30" s="30">
        <f t="shared" si="3"/>
        <v>505.99599999999998</v>
      </c>
      <c r="Q30" s="17">
        <f t="shared" si="4"/>
        <v>-2.5005199999999996E-4</v>
      </c>
      <c r="R30" s="31"/>
      <c r="S30" s="25"/>
      <c r="T30" s="30">
        <f t="shared" si="6"/>
        <v>511.45800000000003</v>
      </c>
      <c r="U30" s="24">
        <f t="shared" si="7"/>
        <v>1.19658</v>
      </c>
    </row>
    <row r="31" spans="2:21">
      <c r="B31" s="2">
        <v>515.87400000000002</v>
      </c>
      <c r="C31" s="1">
        <v>523.79399999999998</v>
      </c>
      <c r="D31" s="2"/>
      <c r="E31" s="1"/>
      <c r="F31" s="2">
        <v>516.26599999999996</v>
      </c>
      <c r="G31" s="1">
        <v>-255.167</v>
      </c>
      <c r="H31" s="2"/>
      <c r="I31" s="1"/>
      <c r="J31" s="2">
        <v>515.625</v>
      </c>
      <c r="K31" s="1">
        <v>1.2179500000000001</v>
      </c>
      <c r="N31" s="31">
        <f t="shared" si="1"/>
        <v>515.87400000000002</v>
      </c>
      <c r="O31" s="35">
        <f t="shared" si="2"/>
        <v>52379.4</v>
      </c>
      <c r="P31" s="31">
        <f t="shared" si="3"/>
        <v>516.26599999999996</v>
      </c>
      <c r="Q31" s="36">
        <f t="shared" si="4"/>
        <v>-2.5516699999999999E-4</v>
      </c>
      <c r="R31" s="31"/>
      <c r="S31" s="25"/>
      <c r="T31" s="31">
        <f t="shared" si="6"/>
        <v>515.625</v>
      </c>
      <c r="U31" s="25">
        <f t="shared" si="7"/>
        <v>1.2179500000000001</v>
      </c>
    </row>
    <row r="32" spans="2:21">
      <c r="B32" s="2">
        <v>523.56100000000004</v>
      </c>
      <c r="C32" s="1">
        <v>501.19400000000002</v>
      </c>
      <c r="D32" s="2"/>
      <c r="E32" s="1"/>
      <c r="F32" s="2">
        <v>523.97299999999996</v>
      </c>
      <c r="G32" s="1">
        <v>-260.286</v>
      </c>
      <c r="H32" s="2"/>
      <c r="I32" s="1"/>
      <c r="J32" s="2">
        <v>521.875</v>
      </c>
      <c r="K32" s="1">
        <v>1.23932</v>
      </c>
      <c r="N32" s="31">
        <f t="shared" si="1"/>
        <v>523.56100000000004</v>
      </c>
      <c r="O32" s="35">
        <f t="shared" si="2"/>
        <v>50119.4</v>
      </c>
      <c r="P32" s="31">
        <f t="shared" si="3"/>
        <v>523.97299999999996</v>
      </c>
      <c r="Q32" s="36">
        <f t="shared" si="4"/>
        <v>-2.6028599999999998E-4</v>
      </c>
      <c r="R32" s="31"/>
      <c r="S32" s="25"/>
      <c r="T32" s="31">
        <f t="shared" si="6"/>
        <v>521.875</v>
      </c>
      <c r="U32" s="25">
        <f t="shared" si="7"/>
        <v>1.23932</v>
      </c>
    </row>
    <row r="33" spans="2:21">
      <c r="B33" s="2">
        <v>533.80799999999999</v>
      </c>
      <c r="C33" s="1">
        <v>478.61399999999998</v>
      </c>
      <c r="D33" s="2"/>
      <c r="E33" s="1"/>
      <c r="F33" s="2">
        <v>532.96400000000006</v>
      </c>
      <c r="G33" s="1">
        <v>-266.25799999999998</v>
      </c>
      <c r="H33" s="2"/>
      <c r="I33" s="1"/>
      <c r="J33" s="2">
        <v>527.08299999999997</v>
      </c>
      <c r="K33" s="1">
        <v>1.26068</v>
      </c>
      <c r="N33" s="31">
        <f t="shared" si="1"/>
        <v>533.80799999999999</v>
      </c>
      <c r="O33" s="35">
        <f t="shared" si="2"/>
        <v>47861.399999999994</v>
      </c>
      <c r="P33" s="31">
        <f t="shared" si="3"/>
        <v>532.96400000000006</v>
      </c>
      <c r="Q33" s="36">
        <f t="shared" si="4"/>
        <v>-2.6625799999999996E-4</v>
      </c>
      <c r="R33" s="31"/>
      <c r="S33" s="25"/>
      <c r="T33" s="31">
        <f t="shared" si="6"/>
        <v>527.08299999999997</v>
      </c>
      <c r="U33" s="25">
        <f t="shared" si="7"/>
        <v>1.26068</v>
      </c>
    </row>
    <row r="34" spans="2:21">
      <c r="B34" s="2">
        <v>542.77800000000002</v>
      </c>
      <c r="C34" s="1">
        <v>450.358</v>
      </c>
      <c r="D34" s="2"/>
      <c r="E34" s="1"/>
      <c r="F34" s="2">
        <v>541.95000000000005</v>
      </c>
      <c r="G34" s="1">
        <v>-270.52100000000002</v>
      </c>
      <c r="H34" s="2"/>
      <c r="I34" s="1"/>
      <c r="J34" s="2">
        <v>535.41700000000003</v>
      </c>
      <c r="K34" s="1">
        <v>1.2749299999999999</v>
      </c>
      <c r="N34" s="31">
        <f t="shared" si="1"/>
        <v>542.77800000000002</v>
      </c>
      <c r="O34" s="35">
        <f t="shared" si="2"/>
        <v>45035.8</v>
      </c>
      <c r="P34" s="31">
        <f t="shared" si="3"/>
        <v>541.95000000000005</v>
      </c>
      <c r="Q34" s="36">
        <f t="shared" si="4"/>
        <v>-2.7052100000000002E-4</v>
      </c>
      <c r="R34" s="31"/>
      <c r="S34" s="25"/>
      <c r="T34" s="31">
        <f t="shared" si="6"/>
        <v>535.41700000000003</v>
      </c>
      <c r="U34" s="25">
        <f t="shared" si="7"/>
        <v>1.2749299999999999</v>
      </c>
    </row>
    <row r="35" spans="2:21">
      <c r="B35" s="2">
        <v>551.74300000000005</v>
      </c>
      <c r="C35" s="1">
        <v>433.43299999999999</v>
      </c>
      <c r="D35" s="2"/>
      <c r="E35" s="1"/>
      <c r="F35" s="2">
        <v>549.654</v>
      </c>
      <c r="G35" s="1">
        <v>-274.78500000000003</v>
      </c>
      <c r="H35" s="2"/>
      <c r="I35" s="1"/>
      <c r="J35" s="2">
        <v>542.70799999999997</v>
      </c>
      <c r="K35" s="1">
        <v>1.31054</v>
      </c>
      <c r="N35" s="31">
        <f t="shared" si="1"/>
        <v>551.74300000000005</v>
      </c>
      <c r="O35" s="35">
        <f t="shared" si="2"/>
        <v>43343.3</v>
      </c>
      <c r="P35" s="31">
        <f t="shared" si="3"/>
        <v>549.654</v>
      </c>
      <c r="Q35" s="36">
        <f t="shared" si="4"/>
        <v>-2.7478499999999999E-4</v>
      </c>
      <c r="R35" s="31"/>
      <c r="S35" s="25"/>
      <c r="T35" s="31">
        <f t="shared" si="6"/>
        <v>542.70799999999997</v>
      </c>
      <c r="U35" s="25">
        <f t="shared" si="7"/>
        <v>1.31054</v>
      </c>
    </row>
    <row r="36" spans="2:21">
      <c r="B36" s="2">
        <v>563.27</v>
      </c>
      <c r="C36" s="1">
        <v>410.863</v>
      </c>
      <c r="D36" s="2"/>
      <c r="E36" s="1"/>
      <c r="F36" s="2">
        <v>556.07799999999997</v>
      </c>
      <c r="G36" s="1">
        <v>-279.90499999999997</v>
      </c>
      <c r="H36" s="2"/>
      <c r="I36" s="1"/>
      <c r="J36" s="2">
        <v>548.95799999999997</v>
      </c>
      <c r="K36" s="1">
        <v>1.3390299999999999</v>
      </c>
      <c r="N36" s="31">
        <f t="shared" si="1"/>
        <v>563.27</v>
      </c>
      <c r="O36" s="35">
        <f t="shared" si="2"/>
        <v>41086.300000000003</v>
      </c>
      <c r="P36" s="31">
        <f t="shared" si="3"/>
        <v>556.07799999999997</v>
      </c>
      <c r="Q36" s="36">
        <f t="shared" si="4"/>
        <v>-2.7990499999999994E-4</v>
      </c>
      <c r="R36" s="31"/>
      <c r="S36" s="25"/>
      <c r="T36" s="31">
        <f t="shared" si="6"/>
        <v>548.95799999999997</v>
      </c>
      <c r="U36" s="25">
        <f t="shared" si="7"/>
        <v>1.3390299999999999</v>
      </c>
    </row>
    <row r="37" spans="2:21">
      <c r="B37" s="2">
        <v>574.79600000000005</v>
      </c>
      <c r="C37" s="1">
        <v>388.29399999999998</v>
      </c>
      <c r="D37" s="2"/>
      <c r="E37" s="1"/>
      <c r="F37" s="2">
        <v>563.78200000000004</v>
      </c>
      <c r="G37" s="1">
        <v>-284.16899999999998</v>
      </c>
      <c r="H37" s="2"/>
      <c r="I37" s="1"/>
      <c r="J37" s="2">
        <v>556.25</v>
      </c>
      <c r="K37" s="1">
        <v>1.3390299999999999</v>
      </c>
      <c r="N37" s="31">
        <f t="shared" si="1"/>
        <v>574.79600000000005</v>
      </c>
      <c r="O37" s="35">
        <f t="shared" si="2"/>
        <v>38829.4</v>
      </c>
      <c r="P37" s="31">
        <f t="shared" si="3"/>
        <v>563.78200000000004</v>
      </c>
      <c r="Q37" s="36">
        <f t="shared" si="4"/>
        <v>-2.8416899999999997E-4</v>
      </c>
      <c r="R37" s="31"/>
      <c r="S37" s="25"/>
      <c r="T37" s="31">
        <f t="shared" si="6"/>
        <v>556.25</v>
      </c>
      <c r="U37" s="25">
        <f t="shared" si="7"/>
        <v>1.3390299999999999</v>
      </c>
    </row>
    <row r="38" spans="2:21">
      <c r="B38" s="2">
        <v>583.76400000000001</v>
      </c>
      <c r="C38" s="1">
        <v>365.70299999999997</v>
      </c>
      <c r="D38" s="2"/>
      <c r="E38" s="1"/>
      <c r="F38" s="2">
        <v>571.48400000000004</v>
      </c>
      <c r="G38" s="1">
        <v>-287.57900000000001</v>
      </c>
      <c r="H38" s="2"/>
      <c r="I38" s="1"/>
      <c r="J38" s="2">
        <v>563.54200000000003</v>
      </c>
      <c r="K38" s="1">
        <v>1.35328</v>
      </c>
      <c r="N38" s="31">
        <f t="shared" si="1"/>
        <v>583.76400000000001</v>
      </c>
      <c r="O38" s="35">
        <f t="shared" si="2"/>
        <v>36570.299999999996</v>
      </c>
      <c r="P38" s="31">
        <f t="shared" si="3"/>
        <v>571.48400000000004</v>
      </c>
      <c r="Q38" s="36">
        <f t="shared" si="4"/>
        <v>-2.8757899999999999E-4</v>
      </c>
      <c r="R38" s="31"/>
      <c r="S38" s="25"/>
      <c r="T38" s="31">
        <f t="shared" si="6"/>
        <v>563.54200000000003</v>
      </c>
      <c r="U38" s="25">
        <f t="shared" si="7"/>
        <v>1.35328</v>
      </c>
    </row>
    <row r="39" spans="2:21">
      <c r="B39" s="2">
        <v>594.00800000000004</v>
      </c>
      <c r="C39" s="1">
        <v>348.78899999999999</v>
      </c>
      <c r="D39" s="2"/>
      <c r="E39" s="1"/>
      <c r="F39" s="2">
        <v>580.47400000000005</v>
      </c>
      <c r="G39" s="1">
        <v>-293.55099999999999</v>
      </c>
      <c r="H39" s="2"/>
      <c r="I39" s="1"/>
      <c r="J39" s="2">
        <v>569.79200000000003</v>
      </c>
      <c r="K39" s="1">
        <v>1.3817699999999999</v>
      </c>
      <c r="N39" s="31">
        <f t="shared" si="1"/>
        <v>594.00800000000004</v>
      </c>
      <c r="O39" s="35">
        <f t="shared" si="2"/>
        <v>34878.9</v>
      </c>
      <c r="P39" s="31">
        <f t="shared" si="3"/>
        <v>580.47400000000005</v>
      </c>
      <c r="Q39" s="36">
        <f t="shared" si="4"/>
        <v>-2.9355099999999997E-4</v>
      </c>
      <c r="R39" s="31"/>
      <c r="S39" s="25"/>
      <c r="T39" s="31">
        <f t="shared" si="6"/>
        <v>569.79200000000003</v>
      </c>
      <c r="U39" s="25">
        <f t="shared" si="7"/>
        <v>1.3817699999999999</v>
      </c>
    </row>
    <row r="40" spans="2:21">
      <c r="B40" s="2">
        <v>599.13400000000001</v>
      </c>
      <c r="C40" s="1">
        <v>331.83300000000003</v>
      </c>
      <c r="D40" s="2"/>
      <c r="E40" s="1"/>
      <c r="F40" s="2">
        <v>588.17600000000004</v>
      </c>
      <c r="G40" s="1">
        <v>-296.95999999999998</v>
      </c>
      <c r="H40" s="2"/>
      <c r="I40" s="1"/>
      <c r="J40" s="2">
        <v>578.125</v>
      </c>
      <c r="K40" s="1">
        <v>1.40313</v>
      </c>
      <c r="N40" s="31">
        <f t="shared" si="1"/>
        <v>599.13400000000001</v>
      </c>
      <c r="O40" s="35">
        <f t="shared" si="2"/>
        <v>33183.300000000003</v>
      </c>
      <c r="P40" s="31">
        <f t="shared" si="3"/>
        <v>588.17600000000004</v>
      </c>
      <c r="Q40" s="36">
        <f t="shared" si="4"/>
        <v>-2.9695999999999998E-4</v>
      </c>
      <c r="R40" s="31"/>
      <c r="S40" s="25"/>
      <c r="T40" s="31">
        <f t="shared" si="6"/>
        <v>578.125</v>
      </c>
      <c r="U40" s="25">
        <f t="shared" si="7"/>
        <v>1.40313</v>
      </c>
    </row>
    <row r="41" spans="2:21">
      <c r="B41" s="2">
        <v>610.65800000000002</v>
      </c>
      <c r="C41" s="1">
        <v>314.92899999999997</v>
      </c>
      <c r="D41" s="2"/>
      <c r="E41" s="1"/>
      <c r="F41" s="2">
        <v>597.16700000000003</v>
      </c>
      <c r="G41" s="1">
        <v>-302.93200000000002</v>
      </c>
      <c r="H41" s="2"/>
      <c r="I41" s="1"/>
      <c r="J41" s="2">
        <v>582.29200000000003</v>
      </c>
      <c r="K41" s="1">
        <v>1.4173800000000001</v>
      </c>
      <c r="N41" s="31">
        <f t="shared" si="1"/>
        <v>610.65800000000002</v>
      </c>
      <c r="O41" s="35">
        <f t="shared" si="2"/>
        <v>31492.899999999998</v>
      </c>
      <c r="P41" s="31">
        <f t="shared" si="3"/>
        <v>597.16700000000003</v>
      </c>
      <c r="Q41" s="36">
        <f t="shared" si="4"/>
        <v>-3.0293200000000001E-4</v>
      </c>
      <c r="R41" s="31"/>
      <c r="S41" s="25"/>
      <c r="T41" s="31">
        <f t="shared" si="6"/>
        <v>582.29200000000003</v>
      </c>
      <c r="U41" s="25">
        <f t="shared" si="7"/>
        <v>1.4173800000000001</v>
      </c>
    </row>
    <row r="42" spans="2:21">
      <c r="B42" s="2">
        <v>618.34100000000001</v>
      </c>
      <c r="C42" s="1">
        <v>303.66000000000003</v>
      </c>
      <c r="D42" s="2"/>
      <c r="E42" s="1"/>
      <c r="F42" s="2">
        <v>604.86900000000003</v>
      </c>
      <c r="G42" s="1">
        <v>-306.34100000000001</v>
      </c>
      <c r="H42" s="2"/>
      <c r="I42" s="1"/>
      <c r="J42" s="2">
        <v>589.58299999999997</v>
      </c>
      <c r="K42" s="1">
        <v>1.4316199999999999</v>
      </c>
      <c r="N42" s="31">
        <f t="shared" si="1"/>
        <v>618.34100000000001</v>
      </c>
      <c r="O42" s="35">
        <f t="shared" si="2"/>
        <v>30366.000000000004</v>
      </c>
      <c r="P42" s="31">
        <f t="shared" si="3"/>
        <v>604.86900000000003</v>
      </c>
      <c r="Q42" s="36">
        <f t="shared" si="4"/>
        <v>-3.0634100000000001E-4</v>
      </c>
      <c r="R42" s="31"/>
      <c r="S42" s="25"/>
      <c r="T42" s="31">
        <f t="shared" si="6"/>
        <v>589.58299999999997</v>
      </c>
      <c r="U42" s="25">
        <f t="shared" si="7"/>
        <v>1.4316199999999999</v>
      </c>
    </row>
    <row r="43" spans="2:21">
      <c r="B43" s="2">
        <v>627.30200000000002</v>
      </c>
      <c r="C43" s="1">
        <v>298.06700000000001</v>
      </c>
      <c r="D43" s="2"/>
      <c r="E43" s="1"/>
      <c r="F43" s="2">
        <v>613.85699999999997</v>
      </c>
      <c r="G43" s="1">
        <v>-311.459</v>
      </c>
      <c r="H43" s="2"/>
      <c r="I43" s="1"/>
      <c r="J43" s="2">
        <v>595.83299999999997</v>
      </c>
      <c r="K43" s="1">
        <v>1.4316199999999999</v>
      </c>
      <c r="N43" s="31">
        <f t="shared" si="1"/>
        <v>627.30200000000002</v>
      </c>
      <c r="O43" s="35">
        <f t="shared" si="2"/>
        <v>29806.7</v>
      </c>
      <c r="P43" s="31">
        <f t="shared" si="3"/>
        <v>613.85699999999997</v>
      </c>
      <c r="Q43" s="36">
        <f t="shared" si="4"/>
        <v>-3.1145899999999999E-4</v>
      </c>
      <c r="R43" s="31"/>
      <c r="S43" s="25"/>
      <c r="T43" s="31">
        <f t="shared" si="6"/>
        <v>595.83299999999997</v>
      </c>
      <c r="U43" s="25">
        <f t="shared" si="7"/>
        <v>1.4316199999999999</v>
      </c>
    </row>
    <row r="44" spans="2:21">
      <c r="B44" s="2">
        <v>636.26400000000001</v>
      </c>
      <c r="C44" s="1">
        <v>286.80799999999999</v>
      </c>
      <c r="D44" s="2"/>
      <c r="E44" s="1"/>
      <c r="F44" s="2">
        <v>620.27700000000004</v>
      </c>
      <c r="G44" s="1">
        <v>-314.87</v>
      </c>
      <c r="H44" s="2"/>
      <c r="I44" s="1"/>
      <c r="J44" s="2">
        <v>601.04200000000003</v>
      </c>
      <c r="K44" s="1">
        <v>1.46011</v>
      </c>
      <c r="N44" s="31">
        <f t="shared" si="1"/>
        <v>636.26400000000001</v>
      </c>
      <c r="O44" s="35">
        <f t="shared" si="2"/>
        <v>28680.799999999999</v>
      </c>
      <c r="P44" s="31">
        <f t="shared" si="3"/>
        <v>620.27700000000004</v>
      </c>
      <c r="Q44" s="36">
        <f t="shared" si="4"/>
        <v>-3.1486999999999997E-4</v>
      </c>
      <c r="R44" s="31"/>
      <c r="S44" s="25"/>
      <c r="T44" s="31">
        <f t="shared" si="6"/>
        <v>601.04200000000003</v>
      </c>
      <c r="U44" s="25">
        <f t="shared" si="7"/>
        <v>1.46011</v>
      </c>
    </row>
    <row r="45" spans="2:21">
      <c r="B45" s="2">
        <v>647.78599999999994</v>
      </c>
      <c r="C45" s="1">
        <v>275.57</v>
      </c>
      <c r="D45" s="2"/>
      <c r="E45" s="1"/>
      <c r="F45" s="2">
        <v>631.82399999999996</v>
      </c>
      <c r="G45" s="1">
        <v>-318.274</v>
      </c>
      <c r="H45" s="2"/>
      <c r="I45" s="1"/>
      <c r="J45" s="2">
        <v>608.33299999999997</v>
      </c>
      <c r="K45" s="1">
        <v>1.4743599999999999</v>
      </c>
      <c r="N45" s="31">
        <f t="shared" si="1"/>
        <v>647.78599999999994</v>
      </c>
      <c r="O45" s="35">
        <f t="shared" si="2"/>
        <v>27557</v>
      </c>
      <c r="P45" s="31">
        <f t="shared" si="3"/>
        <v>631.82399999999996</v>
      </c>
      <c r="Q45" s="36">
        <f t="shared" si="4"/>
        <v>-3.1827400000000001E-4</v>
      </c>
      <c r="R45" s="31"/>
      <c r="S45" s="25"/>
      <c r="T45" s="31">
        <f t="shared" si="6"/>
        <v>608.33299999999997</v>
      </c>
      <c r="U45" s="25">
        <f t="shared" si="7"/>
        <v>1.4743599999999999</v>
      </c>
    </row>
    <row r="46" spans="2:21">
      <c r="B46" s="2">
        <v>655.46900000000005</v>
      </c>
      <c r="C46" s="1">
        <v>264.3</v>
      </c>
      <c r="D46" s="2"/>
      <c r="E46" s="1"/>
      <c r="F46" s="2">
        <v>639.52800000000002</v>
      </c>
      <c r="G46" s="1">
        <v>-322.53800000000001</v>
      </c>
      <c r="H46" s="2"/>
      <c r="I46" s="1"/>
      <c r="J46" s="2">
        <v>615.625</v>
      </c>
      <c r="K46" s="1">
        <v>1.4814799999999999</v>
      </c>
      <c r="N46" s="31">
        <f t="shared" si="1"/>
        <v>655.46900000000005</v>
      </c>
      <c r="O46" s="35">
        <f t="shared" si="2"/>
        <v>26430</v>
      </c>
      <c r="P46" s="31">
        <f t="shared" si="3"/>
        <v>639.52800000000002</v>
      </c>
      <c r="Q46" s="36">
        <f t="shared" si="4"/>
        <v>-3.2253799999999998E-4</v>
      </c>
      <c r="R46" s="31"/>
      <c r="S46" s="25"/>
      <c r="T46" s="31">
        <f t="shared" si="6"/>
        <v>615.625</v>
      </c>
      <c r="U46" s="25">
        <f t="shared" si="7"/>
        <v>1.4814799999999999</v>
      </c>
    </row>
    <row r="47" spans="2:21">
      <c r="B47" s="2">
        <v>666.98599999999999</v>
      </c>
      <c r="C47" s="1">
        <v>264.39299999999997</v>
      </c>
      <c r="D47" s="2"/>
      <c r="E47" s="1"/>
      <c r="F47" s="2">
        <v>649.79899999999998</v>
      </c>
      <c r="G47" s="1">
        <v>-327.654</v>
      </c>
      <c r="H47" s="2"/>
      <c r="I47" s="1"/>
      <c r="J47" s="2">
        <v>623.95799999999997</v>
      </c>
      <c r="K47" s="1">
        <v>1.49573</v>
      </c>
      <c r="N47" s="31">
        <f t="shared" si="1"/>
        <v>666.98599999999999</v>
      </c>
      <c r="O47" s="35">
        <f t="shared" si="2"/>
        <v>26439.299999999996</v>
      </c>
      <c r="P47" s="31">
        <f t="shared" si="3"/>
        <v>649.79899999999998</v>
      </c>
      <c r="Q47" s="36">
        <f t="shared" si="4"/>
        <v>-3.2765399999999998E-4</v>
      </c>
      <c r="R47" s="31"/>
      <c r="S47" s="25"/>
      <c r="T47" s="31">
        <f t="shared" si="6"/>
        <v>623.95799999999997</v>
      </c>
      <c r="U47" s="25">
        <f t="shared" si="7"/>
        <v>1.49573</v>
      </c>
    </row>
    <row r="48" spans="2:21">
      <c r="B48" s="2">
        <v>674.66499999999996</v>
      </c>
      <c r="C48" s="1">
        <v>264.45600000000002</v>
      </c>
      <c r="D48" s="2"/>
      <c r="E48" s="1"/>
      <c r="F48" s="2">
        <v>658.78</v>
      </c>
      <c r="G48" s="1">
        <v>-330.20699999999999</v>
      </c>
      <c r="H48" s="2"/>
      <c r="I48" s="1"/>
      <c r="J48" s="2">
        <v>629.16700000000003</v>
      </c>
      <c r="K48" s="1">
        <v>1.5242199999999999</v>
      </c>
      <c r="N48" s="31">
        <f t="shared" si="1"/>
        <v>674.66499999999996</v>
      </c>
      <c r="O48" s="35">
        <f t="shared" si="2"/>
        <v>26445.600000000002</v>
      </c>
      <c r="P48" s="31">
        <f t="shared" si="3"/>
        <v>658.78</v>
      </c>
      <c r="Q48" s="36">
        <f t="shared" si="4"/>
        <v>-3.30207E-4</v>
      </c>
      <c r="R48" s="31"/>
      <c r="S48" s="25"/>
      <c r="T48" s="31">
        <f t="shared" si="6"/>
        <v>629.16700000000003</v>
      </c>
      <c r="U48" s="25">
        <f t="shared" si="7"/>
        <v>1.5242199999999999</v>
      </c>
    </row>
    <row r="49" spans="2:21">
      <c r="B49" s="2">
        <v>683.62699999999995</v>
      </c>
      <c r="C49" s="1">
        <v>253.197</v>
      </c>
      <c r="D49" s="2"/>
      <c r="E49" s="1"/>
      <c r="F49" s="2">
        <v>662.63300000000004</v>
      </c>
      <c r="G49" s="1">
        <v>-332.767</v>
      </c>
      <c r="H49" s="2"/>
      <c r="I49" s="1"/>
      <c r="J49" s="2">
        <v>636.45799999999997</v>
      </c>
      <c r="K49" s="1">
        <v>1.5384599999999999</v>
      </c>
      <c r="N49" s="31">
        <f t="shared" si="1"/>
        <v>683.62699999999995</v>
      </c>
      <c r="O49" s="35">
        <f t="shared" si="2"/>
        <v>25319.7</v>
      </c>
      <c r="P49" s="31">
        <f t="shared" si="3"/>
        <v>662.63300000000004</v>
      </c>
      <c r="Q49" s="36">
        <f t="shared" si="4"/>
        <v>-3.3276699999999998E-4</v>
      </c>
      <c r="R49" s="31"/>
      <c r="S49" s="25"/>
      <c r="T49" s="31">
        <f t="shared" si="6"/>
        <v>636.45799999999997</v>
      </c>
      <c r="U49" s="25">
        <f t="shared" si="7"/>
        <v>1.5384599999999999</v>
      </c>
    </row>
    <row r="50" spans="2:21">
      <c r="B50" s="2">
        <v>687.46900000000005</v>
      </c>
      <c r="C50" s="1">
        <v>247.56200000000001</v>
      </c>
      <c r="D50" s="2"/>
      <c r="E50" s="1"/>
      <c r="F50" s="2">
        <v>666.48199999999997</v>
      </c>
      <c r="G50" s="1">
        <v>-333.61700000000002</v>
      </c>
      <c r="H50" s="2"/>
      <c r="I50" s="1"/>
      <c r="J50" s="2">
        <v>639.58299999999997</v>
      </c>
      <c r="K50" s="1">
        <v>1.55983</v>
      </c>
      <c r="N50" s="31">
        <f t="shared" si="1"/>
        <v>687.46900000000005</v>
      </c>
      <c r="O50" s="35">
        <f t="shared" si="2"/>
        <v>24756.2</v>
      </c>
      <c r="P50" s="31">
        <f t="shared" si="3"/>
        <v>666.48199999999997</v>
      </c>
      <c r="Q50" s="36">
        <f t="shared" si="4"/>
        <v>-3.3361700000000003E-4</v>
      </c>
      <c r="R50" s="31"/>
      <c r="S50" s="25"/>
      <c r="T50" s="31">
        <f t="shared" si="6"/>
        <v>639.58299999999997</v>
      </c>
      <c r="U50" s="25">
        <f t="shared" si="7"/>
        <v>1.55983</v>
      </c>
    </row>
    <row r="51" spans="2:21">
      <c r="B51" s="2">
        <v>700.27</v>
      </c>
      <c r="C51" s="1">
        <v>236.334</v>
      </c>
      <c r="D51" s="2"/>
      <c r="E51" s="1"/>
      <c r="F51" s="2">
        <v>671.61699999999996</v>
      </c>
      <c r="G51" s="1">
        <v>-336.17399999999998</v>
      </c>
      <c r="H51" s="2"/>
      <c r="I51" s="1"/>
      <c r="J51" s="2">
        <v>645.83299999999997</v>
      </c>
      <c r="K51" s="1">
        <v>1.5811999999999999</v>
      </c>
      <c r="N51" s="31">
        <f t="shared" si="1"/>
        <v>700.27</v>
      </c>
      <c r="O51" s="35">
        <f t="shared" si="2"/>
        <v>23633.4</v>
      </c>
      <c r="P51" s="31">
        <f t="shared" si="3"/>
        <v>671.61699999999996</v>
      </c>
      <c r="Q51" s="36">
        <f t="shared" si="4"/>
        <v>-3.3617399999999996E-4</v>
      </c>
      <c r="R51" s="31"/>
      <c r="S51" s="25"/>
      <c r="T51" s="31">
        <f t="shared" si="6"/>
        <v>645.83299999999997</v>
      </c>
      <c r="U51" s="25">
        <f t="shared" si="7"/>
        <v>1.5811999999999999</v>
      </c>
    </row>
    <row r="52" spans="2:21">
      <c r="B52" s="2">
        <v>722.03</v>
      </c>
      <c r="C52" s="1">
        <v>225.179</v>
      </c>
      <c r="D52" s="2"/>
      <c r="E52" s="1"/>
      <c r="F52" s="2">
        <v>678.03700000000003</v>
      </c>
      <c r="G52" s="1">
        <v>-339.58499999999998</v>
      </c>
      <c r="H52" s="2"/>
      <c r="I52" s="1"/>
      <c r="J52" s="2">
        <v>650</v>
      </c>
      <c r="K52" s="1">
        <v>1.59544</v>
      </c>
      <c r="N52" s="31">
        <f t="shared" si="1"/>
        <v>722.03</v>
      </c>
      <c r="O52" s="35">
        <f t="shared" si="2"/>
        <v>22517.9</v>
      </c>
      <c r="P52" s="31">
        <f t="shared" si="3"/>
        <v>678.03700000000003</v>
      </c>
      <c r="Q52" s="36">
        <f t="shared" si="4"/>
        <v>-3.3958499999999994E-4</v>
      </c>
      <c r="R52" s="31"/>
      <c r="S52" s="25"/>
      <c r="T52" s="31">
        <f t="shared" si="6"/>
        <v>650</v>
      </c>
      <c r="U52" s="25">
        <f t="shared" si="7"/>
        <v>1.59544</v>
      </c>
    </row>
    <row r="53" spans="2:21">
      <c r="B53" s="2">
        <v>739.95100000000002</v>
      </c>
      <c r="C53" s="1">
        <v>213.99199999999999</v>
      </c>
      <c r="D53" s="2"/>
      <c r="E53" s="1"/>
      <c r="F53" s="2">
        <v>684.45399999999995</v>
      </c>
      <c r="G53" s="1">
        <v>-342.142</v>
      </c>
      <c r="H53" s="2"/>
      <c r="I53" s="1"/>
      <c r="J53" s="2">
        <v>653.125</v>
      </c>
      <c r="K53" s="1">
        <v>1.6168100000000001</v>
      </c>
      <c r="N53" s="31">
        <f t="shared" si="1"/>
        <v>739.95100000000002</v>
      </c>
      <c r="O53" s="35">
        <f t="shared" si="2"/>
        <v>21399.200000000001</v>
      </c>
      <c r="P53" s="31">
        <f t="shared" si="3"/>
        <v>684.45399999999995</v>
      </c>
      <c r="Q53" s="36">
        <f t="shared" si="4"/>
        <v>-3.4214199999999998E-4</v>
      </c>
      <c r="R53" s="31"/>
      <c r="S53" s="25"/>
      <c r="T53" s="31">
        <f t="shared" si="6"/>
        <v>653.125</v>
      </c>
      <c r="U53" s="25">
        <f t="shared" si="7"/>
        <v>1.6168100000000001</v>
      </c>
    </row>
    <row r="54" spans="2:21">
      <c r="B54" s="2">
        <v>760.428</v>
      </c>
      <c r="C54" s="1">
        <v>208.49199999999999</v>
      </c>
      <c r="D54" s="2"/>
      <c r="E54" s="1"/>
      <c r="F54" s="2">
        <v>689.58699999999999</v>
      </c>
      <c r="G54" s="1">
        <v>-343.84500000000003</v>
      </c>
      <c r="H54" s="2"/>
      <c r="I54" s="1"/>
      <c r="J54" s="2">
        <v>662.5</v>
      </c>
      <c r="K54" s="1">
        <v>1.6239300000000001</v>
      </c>
      <c r="N54" s="31">
        <f t="shared" si="1"/>
        <v>760.428</v>
      </c>
      <c r="O54" s="35">
        <f t="shared" si="2"/>
        <v>20849.2</v>
      </c>
      <c r="P54" s="31">
        <f t="shared" si="3"/>
        <v>689.58699999999999</v>
      </c>
      <c r="Q54" s="36">
        <f t="shared" si="4"/>
        <v>-3.4384500000000001E-4</v>
      </c>
      <c r="R54" s="31"/>
      <c r="S54" s="25"/>
      <c r="T54" s="31">
        <f t="shared" si="6"/>
        <v>662.5</v>
      </c>
      <c r="U54" s="25">
        <f t="shared" si="7"/>
        <v>1.6239300000000001</v>
      </c>
    </row>
    <row r="55" spans="2:21">
      <c r="B55" s="56">
        <v>780.90800000000002</v>
      </c>
      <c r="C55" s="56">
        <v>197.327</v>
      </c>
      <c r="D55" s="2"/>
      <c r="E55" s="1"/>
      <c r="F55" s="2">
        <v>699.85500000000002</v>
      </c>
      <c r="G55" s="1">
        <v>-348.10599999999999</v>
      </c>
      <c r="H55" s="2"/>
      <c r="I55" s="1"/>
      <c r="J55" s="2">
        <v>667.70799999999997</v>
      </c>
      <c r="K55" s="1">
        <v>1.63818</v>
      </c>
      <c r="N55" s="31">
        <f t="shared" si="1"/>
        <v>780.90800000000002</v>
      </c>
      <c r="O55" s="35">
        <f t="shared" si="2"/>
        <v>19732.7</v>
      </c>
      <c r="P55" s="31">
        <f t="shared" si="3"/>
        <v>699.85500000000002</v>
      </c>
      <c r="Q55" s="36">
        <f t="shared" si="4"/>
        <v>-3.4810599999999999E-4</v>
      </c>
      <c r="R55" s="31"/>
      <c r="S55" s="25"/>
      <c r="T55" s="31">
        <f t="shared" si="6"/>
        <v>667.70799999999997</v>
      </c>
      <c r="U55" s="25">
        <f t="shared" si="7"/>
        <v>1.63818</v>
      </c>
    </row>
    <row r="56" spans="2:21">
      <c r="B56" s="2"/>
      <c r="C56" s="1"/>
      <c r="D56" s="2"/>
      <c r="E56" s="1"/>
      <c r="F56" s="2">
        <v>717.81799999999998</v>
      </c>
      <c r="G56" s="1">
        <v>-353.21199999999999</v>
      </c>
      <c r="H56" s="2"/>
      <c r="I56" s="1"/>
      <c r="J56" s="2">
        <v>671.875</v>
      </c>
      <c r="K56" s="1">
        <v>1.6453</v>
      </c>
      <c r="N56" s="31"/>
      <c r="O56" s="35"/>
      <c r="P56" s="31">
        <f t="shared" si="3"/>
        <v>717.81799999999998</v>
      </c>
      <c r="Q56" s="36">
        <f t="shared" si="4"/>
        <v>-3.5321199999999999E-4</v>
      </c>
      <c r="R56" s="31"/>
      <c r="S56" s="25"/>
      <c r="T56" s="31">
        <f t="shared" si="6"/>
        <v>671.875</v>
      </c>
      <c r="U56" s="25">
        <f t="shared" si="7"/>
        <v>1.6453</v>
      </c>
    </row>
    <row r="57" spans="2:21">
      <c r="B57" s="2"/>
      <c r="C57" s="1"/>
      <c r="D57" s="2"/>
      <c r="E57" s="1"/>
      <c r="F57" s="2">
        <v>738.34900000000005</v>
      </c>
      <c r="G57" s="1">
        <v>-360.02499999999998</v>
      </c>
      <c r="H57" s="2"/>
      <c r="I57" s="1"/>
      <c r="J57" s="2">
        <v>677.08299999999997</v>
      </c>
      <c r="K57" s="1">
        <v>1.6737899999999999</v>
      </c>
      <c r="N57" s="31"/>
      <c r="O57" s="35"/>
      <c r="P57" s="31">
        <f t="shared" si="3"/>
        <v>738.34900000000005</v>
      </c>
      <c r="Q57" s="36">
        <f t="shared" si="4"/>
        <v>-3.6002499999999998E-4</v>
      </c>
      <c r="R57" s="31"/>
      <c r="S57" s="25"/>
      <c r="T57" s="31">
        <f t="shared" si="6"/>
        <v>677.08299999999997</v>
      </c>
      <c r="U57" s="25">
        <f t="shared" si="7"/>
        <v>1.6737899999999999</v>
      </c>
    </row>
    <row r="58" spans="2:21">
      <c r="B58" s="2"/>
      <c r="C58" s="1"/>
      <c r="D58" s="2"/>
      <c r="E58" s="1"/>
      <c r="F58" s="2">
        <v>761.44</v>
      </c>
      <c r="G58" s="1">
        <v>-365.125</v>
      </c>
      <c r="H58" s="2"/>
      <c r="I58" s="1"/>
      <c r="J58" s="2">
        <v>685.41700000000003</v>
      </c>
      <c r="K58" s="1">
        <v>1.70228</v>
      </c>
      <c r="N58" s="31"/>
      <c r="O58" s="35"/>
      <c r="P58" s="31">
        <f t="shared" si="3"/>
        <v>761.44</v>
      </c>
      <c r="Q58" s="36">
        <f t="shared" si="4"/>
        <v>-3.65125E-4</v>
      </c>
      <c r="R58" s="31"/>
      <c r="S58" s="25"/>
      <c r="T58" s="31">
        <f t="shared" si="6"/>
        <v>685.41700000000003</v>
      </c>
      <c r="U58" s="25">
        <f t="shared" si="7"/>
        <v>1.70228</v>
      </c>
    </row>
    <row r="59" spans="2:21">
      <c r="B59" s="2"/>
      <c r="C59" s="1"/>
      <c r="D59" s="2"/>
      <c r="E59" s="1"/>
      <c r="F59" s="2">
        <v>778.12099999999998</v>
      </c>
      <c r="G59" s="1">
        <v>-370.233</v>
      </c>
      <c r="H59" s="2"/>
      <c r="I59" s="1"/>
      <c r="J59" s="2">
        <v>692.70799999999997</v>
      </c>
      <c r="K59" s="1">
        <v>1.7378899999999999</v>
      </c>
      <c r="N59" s="31"/>
      <c r="O59" s="35"/>
      <c r="P59" s="31">
        <f t="shared" si="3"/>
        <v>778.12099999999998</v>
      </c>
      <c r="Q59" s="36">
        <f t="shared" si="4"/>
        <v>-3.7023299999999998E-4</v>
      </c>
      <c r="R59" s="31"/>
      <c r="S59" s="25"/>
      <c r="T59" s="31">
        <f t="shared" si="6"/>
        <v>692.70799999999997</v>
      </c>
      <c r="U59" s="25">
        <f t="shared" si="7"/>
        <v>1.7378899999999999</v>
      </c>
    </row>
    <row r="60" spans="2:21">
      <c r="B60" s="2"/>
      <c r="C60" s="1"/>
      <c r="D60" s="2"/>
      <c r="E60" s="1"/>
      <c r="F60" s="56">
        <v>798.64300000000003</v>
      </c>
      <c r="G60" s="56">
        <v>-373.62599999999998</v>
      </c>
      <c r="H60" s="2"/>
      <c r="I60" s="1"/>
      <c r="J60" s="2">
        <v>700</v>
      </c>
      <c r="K60" s="1">
        <v>1.7663800000000001</v>
      </c>
      <c r="N60" s="31"/>
      <c r="O60" s="35"/>
      <c r="P60" s="31">
        <f t="shared" si="3"/>
        <v>798.64300000000003</v>
      </c>
      <c r="Q60" s="36">
        <f t="shared" si="4"/>
        <v>-3.7362599999999995E-4</v>
      </c>
      <c r="R60" s="31"/>
      <c r="S60" s="25"/>
      <c r="T60" s="31">
        <f t="shared" si="6"/>
        <v>700</v>
      </c>
      <c r="U60" s="25">
        <f t="shared" si="7"/>
        <v>1.7663800000000001</v>
      </c>
    </row>
    <row r="61" spans="2:21">
      <c r="B61" s="2"/>
      <c r="C61" s="1"/>
      <c r="D61" s="2"/>
      <c r="E61" s="1"/>
      <c r="F61" s="2"/>
      <c r="G61" s="1"/>
      <c r="H61" s="2"/>
      <c r="I61" s="1"/>
      <c r="J61" s="2">
        <v>702.08299999999997</v>
      </c>
      <c r="K61" s="1">
        <v>1.78775</v>
      </c>
      <c r="N61" s="31"/>
      <c r="O61" s="35"/>
      <c r="P61" s="31"/>
      <c r="Q61" s="36"/>
      <c r="R61" s="31"/>
      <c r="S61" s="25"/>
      <c r="T61" s="31">
        <f t="shared" si="6"/>
        <v>702.08299999999997</v>
      </c>
      <c r="U61" s="25">
        <f t="shared" si="7"/>
        <v>1.78775</v>
      </c>
    </row>
    <row r="62" spans="2:21">
      <c r="B62" s="2"/>
      <c r="C62" s="1"/>
      <c r="D62" s="2"/>
      <c r="E62" s="1"/>
      <c r="F62" s="2"/>
      <c r="G62" s="1"/>
      <c r="H62" s="2"/>
      <c r="I62" s="1"/>
      <c r="J62" s="2">
        <v>720.83299999999997</v>
      </c>
      <c r="K62" s="1">
        <v>1.85897</v>
      </c>
      <c r="N62" s="31"/>
      <c r="O62" s="35"/>
      <c r="P62" s="31"/>
      <c r="Q62" s="36"/>
      <c r="R62" s="31"/>
      <c r="S62" s="25"/>
      <c r="T62" s="31">
        <f t="shared" si="6"/>
        <v>720.83299999999997</v>
      </c>
      <c r="U62" s="25">
        <f t="shared" si="7"/>
        <v>1.85897</v>
      </c>
    </row>
    <row r="63" spans="2:21">
      <c r="B63" s="2"/>
      <c r="C63" s="1"/>
      <c r="D63" s="2"/>
      <c r="E63" s="1"/>
      <c r="F63" s="2"/>
      <c r="G63" s="1"/>
      <c r="H63" s="2"/>
      <c r="I63" s="1"/>
      <c r="J63" s="2">
        <v>738.54200000000003</v>
      </c>
      <c r="K63" s="1">
        <v>1.90171</v>
      </c>
      <c r="N63" s="31"/>
      <c r="O63" s="35"/>
      <c r="P63" s="31"/>
      <c r="Q63" s="36"/>
      <c r="R63" s="31"/>
      <c r="S63" s="25"/>
      <c r="T63" s="31">
        <f t="shared" si="6"/>
        <v>738.54200000000003</v>
      </c>
      <c r="U63" s="25">
        <f t="shared" si="7"/>
        <v>1.90171</v>
      </c>
    </row>
    <row r="64" spans="2:21">
      <c r="B64" s="2"/>
      <c r="C64" s="1"/>
      <c r="D64" s="2"/>
      <c r="E64" s="1"/>
      <c r="F64" s="2"/>
      <c r="G64" s="1"/>
      <c r="H64" s="2"/>
      <c r="I64" s="1"/>
      <c r="J64" s="2">
        <v>759.375</v>
      </c>
      <c r="K64" s="1">
        <v>1.9800599999999999</v>
      </c>
      <c r="N64" s="31"/>
      <c r="O64" s="35"/>
      <c r="P64" s="31"/>
      <c r="Q64" s="36"/>
      <c r="R64" s="31"/>
      <c r="S64" s="25"/>
      <c r="T64" s="31">
        <f t="shared" si="6"/>
        <v>759.375</v>
      </c>
      <c r="U64" s="25">
        <f t="shared" si="7"/>
        <v>1.9800599999999999</v>
      </c>
    </row>
    <row r="65" spans="2:22">
      <c r="B65" s="2"/>
      <c r="C65" s="1"/>
      <c r="D65" s="2"/>
      <c r="E65" s="1"/>
      <c r="F65" s="2"/>
      <c r="G65" s="1"/>
      <c r="H65" s="2"/>
      <c r="I65" s="1"/>
      <c r="J65" s="2">
        <v>780.20799999999997</v>
      </c>
      <c r="K65" s="1">
        <v>2.0512800000000002</v>
      </c>
      <c r="N65" s="31"/>
      <c r="O65" s="35"/>
      <c r="P65" s="31"/>
      <c r="Q65" s="36"/>
      <c r="R65" s="31"/>
      <c r="S65" s="25"/>
      <c r="T65" s="31">
        <f t="shared" si="6"/>
        <v>780.20799999999997</v>
      </c>
      <c r="U65" s="25">
        <f t="shared" si="7"/>
        <v>2.0512800000000002</v>
      </c>
    </row>
    <row r="66" spans="2:22">
      <c r="B66" s="2"/>
      <c r="C66" s="1"/>
      <c r="D66" s="2"/>
      <c r="E66" s="1"/>
      <c r="F66" s="2"/>
      <c r="G66" s="1"/>
      <c r="H66" s="2"/>
      <c r="I66" s="1"/>
      <c r="J66" s="56">
        <v>798.95799999999997</v>
      </c>
      <c r="K66" s="56">
        <v>2.11538</v>
      </c>
      <c r="N66" s="31"/>
      <c r="O66" s="35"/>
      <c r="P66" s="31"/>
      <c r="Q66" s="36"/>
      <c r="R66" s="31"/>
      <c r="S66" s="25"/>
      <c r="T66" s="31">
        <f t="shared" ref="T66" si="8">J66</f>
        <v>798.95799999999997</v>
      </c>
      <c r="U66" s="25">
        <f t="shared" ref="U66" si="9">K66</f>
        <v>2.11538</v>
      </c>
      <c r="V66" s="44">
        <f>O55*Q60^2/S18*T66</f>
        <v>2.0836368694771523</v>
      </c>
    </row>
    <row r="76" spans="2:22">
      <c r="F76" s="55">
        <v>321.74900000000002</v>
      </c>
      <c r="G76" s="55">
        <v>2.1024400000000001</v>
      </c>
      <c r="H76">
        <v>322.57829616189701</v>
      </c>
      <c r="I76">
        <v>2.1051682568068699</v>
      </c>
      <c r="J76" s="54">
        <f>F76/H76-1</f>
        <v>-2.5708368224525158E-3</v>
      </c>
      <c r="K76" s="54">
        <f t="shared" ref="K76:K85" si="10">G76/I76-1</f>
        <v>-1.2959804034894384E-3</v>
      </c>
    </row>
    <row r="77" spans="2:22">
      <c r="F77" s="3">
        <v>371.45600000000002</v>
      </c>
      <c r="G77" s="4">
        <v>1.8878699999999999</v>
      </c>
      <c r="H77">
        <v>372.48661063568898</v>
      </c>
      <c r="I77">
        <v>1.88462078244478</v>
      </c>
      <c r="J77" s="54">
        <f t="shared" ref="J77:J85" si="11">F77/H77-1</f>
        <v>-2.766839414523159E-3</v>
      </c>
      <c r="K77" s="54">
        <f t="shared" si="10"/>
        <v>1.7240696831353208E-3</v>
      </c>
    </row>
    <row r="78" spans="2:22">
      <c r="F78" s="2">
        <v>421.142</v>
      </c>
      <c r="G78" s="1">
        <v>1.7054</v>
      </c>
      <c r="H78">
        <v>422.389042445104</v>
      </c>
      <c r="I78">
        <v>1.7012517469412201</v>
      </c>
      <c r="J78" s="54">
        <f t="shared" si="11"/>
        <v>-2.9523551034495998E-3</v>
      </c>
      <c r="K78" s="54">
        <f t="shared" si="10"/>
        <v>2.4383534454781586E-3</v>
      </c>
    </row>
    <row r="79" spans="2:22">
      <c r="F79" s="2">
        <v>471.70299999999997</v>
      </c>
      <c r="G79" s="1">
        <v>1.5137700000000001</v>
      </c>
      <c r="H79">
        <v>472.79843386666602</v>
      </c>
      <c r="I79">
        <v>1.51389796266525</v>
      </c>
      <c r="J79" s="54">
        <f t="shared" si="11"/>
        <v>-2.3169151761085471E-3</v>
      </c>
      <c r="K79" s="54">
        <f t="shared" si="10"/>
        <v>-8.4525290611203729E-5</v>
      </c>
    </row>
    <row r="80" spans="2:22">
      <c r="F80" s="2">
        <v>522.21900000000005</v>
      </c>
      <c r="G80" s="1">
        <v>1.3909199999999999</v>
      </c>
      <c r="H80">
        <v>522.94541643801301</v>
      </c>
      <c r="I80">
        <v>1.3849681117571699</v>
      </c>
      <c r="J80" s="54">
        <f t="shared" si="11"/>
        <v>-1.3890865378664019E-3</v>
      </c>
      <c r="K80" s="54">
        <f t="shared" si="10"/>
        <v>4.2974911785358394E-3</v>
      </c>
    </row>
    <row r="81" spans="6:11">
      <c r="F81" s="2">
        <v>572.71699999999998</v>
      </c>
      <c r="G81" s="1">
        <v>1.2955700000000001</v>
      </c>
      <c r="H81">
        <v>572.57997692314802</v>
      </c>
      <c r="I81">
        <v>1.2945458457044301</v>
      </c>
      <c r="J81" s="54">
        <f t="shared" si="11"/>
        <v>2.3930818815620647E-4</v>
      </c>
      <c r="K81" s="54">
        <f t="shared" si="10"/>
        <v>7.9113018590137862E-4</v>
      </c>
    </row>
    <row r="82" spans="6:11">
      <c r="F82" s="2">
        <v>622.33600000000001</v>
      </c>
      <c r="G82" s="1">
        <v>1.2139500000000001</v>
      </c>
      <c r="H82">
        <v>622.71981625917999</v>
      </c>
      <c r="I82">
        <v>1.21076124198171</v>
      </c>
      <c r="J82" s="54">
        <f t="shared" si="11"/>
        <v>-6.1635465767839737E-4</v>
      </c>
      <c r="K82" s="54">
        <f t="shared" si="10"/>
        <v>2.6336802894937339E-3</v>
      </c>
    </row>
    <row r="83" spans="6:11">
      <c r="F83" s="2">
        <v>672.82100000000003</v>
      </c>
      <c r="G83" s="1">
        <v>1.1369400000000001</v>
      </c>
      <c r="H83">
        <v>672.60565055124698</v>
      </c>
      <c r="I83">
        <v>1.13228851611471</v>
      </c>
      <c r="J83" s="54">
        <f t="shared" si="11"/>
        <v>3.2017192923761151E-4</v>
      </c>
      <c r="K83" s="54">
        <f t="shared" si="10"/>
        <v>4.1080376768731774E-3</v>
      </c>
    </row>
    <row r="84" spans="6:11">
      <c r="F84" s="2">
        <v>722.428</v>
      </c>
      <c r="G84" s="1">
        <v>1.0736699999999999</v>
      </c>
      <c r="H84">
        <v>722.23579903810003</v>
      </c>
      <c r="I84">
        <v>1.0697500792058701</v>
      </c>
      <c r="J84" s="54">
        <f t="shared" si="11"/>
        <v>2.6611940609422291E-4</v>
      </c>
      <c r="K84" s="54">
        <f t="shared" si="10"/>
        <v>3.6643332590728939E-3</v>
      </c>
    </row>
    <row r="85" spans="6:11">
      <c r="F85" s="2">
        <v>772.005</v>
      </c>
      <c r="G85" s="1">
        <v>1.0562400000000001</v>
      </c>
      <c r="H85">
        <v>772.61808818450004</v>
      </c>
      <c r="I85">
        <v>1.05368267395668</v>
      </c>
      <c r="J85" s="54">
        <f t="shared" si="11"/>
        <v>-7.9352036132196435E-4</v>
      </c>
      <c r="K85" s="54">
        <f t="shared" si="10"/>
        <v>2.4270362477509799E-3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  <pageSetUpPr fitToPage="1"/>
  </sheetPr>
  <dimension ref="A1:V25"/>
  <sheetViews>
    <sheetView zoomScale="85" zoomScaleNormal="85" workbookViewId="0">
      <selection activeCell="K28" sqref="K28"/>
    </sheetView>
  </sheetViews>
  <sheetFormatPr defaultRowHeight="16.899999999999999"/>
  <cols>
    <col min="14" max="16" width="9" style="18"/>
    <col min="17" max="17" width="10.5" style="14" customWidth="1"/>
    <col min="18" max="18" width="9" style="18"/>
    <col min="19" max="19" width="9" style="22"/>
    <col min="20" max="20" width="9" style="18"/>
    <col min="21" max="21" width="9" style="22"/>
    <col min="22" max="22" width="13.0625" style="22" customWidth="1"/>
  </cols>
  <sheetData>
    <row r="1" spans="1:22">
      <c r="A1" s="13"/>
      <c r="M1" s="13"/>
    </row>
    <row r="2" spans="1:22">
      <c r="A2" s="13"/>
      <c r="M2" s="13"/>
    </row>
    <row r="3" spans="1:22">
      <c r="A3" s="13"/>
      <c r="M3" s="13"/>
    </row>
    <row r="4" spans="1:22">
      <c r="A4" s="13"/>
      <c r="M4" s="13"/>
    </row>
    <row r="5" spans="1:22">
      <c r="A5" s="13"/>
      <c r="B5" t="s">
        <v>15</v>
      </c>
      <c r="M5" s="13"/>
      <c r="N5" s="84" t="s">
        <v>19</v>
      </c>
      <c r="O5" s="46"/>
    </row>
    <row r="6" spans="1:22" ht="17.25" thickBot="1">
      <c r="A6" s="13"/>
      <c r="M6" s="13"/>
    </row>
    <row r="7" spans="1:22">
      <c r="B7" s="5" t="s">
        <v>3</v>
      </c>
      <c r="C7" s="6" t="s">
        <v>0</v>
      </c>
      <c r="D7" s="7" t="s">
        <v>3</v>
      </c>
      <c r="E7" s="6" t="s">
        <v>10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32" t="s">
        <v>3</v>
      </c>
      <c r="O7" s="19" t="s">
        <v>0</v>
      </c>
      <c r="P7" s="28" t="s">
        <v>3</v>
      </c>
      <c r="Q7" s="15" t="s">
        <v>1</v>
      </c>
      <c r="R7" s="28" t="s">
        <v>3</v>
      </c>
      <c r="S7" s="23" t="s">
        <v>2</v>
      </c>
      <c r="T7" s="28" t="s">
        <v>3</v>
      </c>
      <c r="U7" s="26" t="s">
        <v>6</v>
      </c>
    </row>
    <row r="8" spans="1:22" ht="17.25" thickBot="1">
      <c r="B8" s="37" t="s">
        <v>24</v>
      </c>
      <c r="C8" s="38" t="s">
        <v>25</v>
      </c>
      <c r="D8" s="11" t="s">
        <v>4</v>
      </c>
      <c r="E8" s="10" t="s">
        <v>18</v>
      </c>
      <c r="F8" s="11" t="s">
        <v>4</v>
      </c>
      <c r="G8" s="10" t="s">
        <v>35</v>
      </c>
      <c r="H8" s="11" t="s">
        <v>4</v>
      </c>
      <c r="I8" s="10" t="s">
        <v>42</v>
      </c>
      <c r="J8" s="11" t="s">
        <v>4</v>
      </c>
      <c r="K8" s="12" t="s">
        <v>7</v>
      </c>
      <c r="N8" s="33" t="s">
        <v>4</v>
      </c>
      <c r="O8" s="20" t="s">
        <v>5</v>
      </c>
      <c r="P8" s="29" t="s">
        <v>4</v>
      </c>
      <c r="Q8" s="16" t="s">
        <v>36</v>
      </c>
      <c r="R8" s="29" t="s">
        <v>4</v>
      </c>
      <c r="S8" s="10" t="s">
        <v>56</v>
      </c>
      <c r="T8" s="29" t="s">
        <v>4</v>
      </c>
      <c r="U8" s="27" t="s">
        <v>7</v>
      </c>
    </row>
    <row r="9" spans="1:22">
      <c r="B9" s="56">
        <v>2.4735499999999999</v>
      </c>
      <c r="C9" s="56">
        <v>5.1116000000000001</v>
      </c>
      <c r="D9" s="3"/>
      <c r="E9" s="4"/>
      <c r="F9" s="55">
        <v>297.70100000000002</v>
      </c>
      <c r="G9" s="55">
        <v>186.53399999999999</v>
      </c>
      <c r="H9" s="55">
        <v>297.74900000000002</v>
      </c>
      <c r="I9" s="55">
        <v>1.2207399999999999</v>
      </c>
      <c r="J9" s="55">
        <v>297.58100000000002</v>
      </c>
      <c r="K9" s="55">
        <v>1.09358</v>
      </c>
      <c r="N9" s="30">
        <f>10^(B9)</f>
        <v>297.54317984075487</v>
      </c>
      <c r="O9" s="21">
        <f>10^(C9)</f>
        <v>129300.43917962819</v>
      </c>
      <c r="P9" s="30">
        <f>F9</f>
        <v>297.70100000000002</v>
      </c>
      <c r="Q9" s="17">
        <f>G9*0.000001</f>
        <v>1.8653399999999997E-4</v>
      </c>
      <c r="R9" s="30">
        <f>H9</f>
        <v>297.74900000000002</v>
      </c>
      <c r="S9" s="24">
        <f>I9</f>
        <v>1.2207399999999999</v>
      </c>
      <c r="T9" s="30">
        <f>J9</f>
        <v>297.58100000000002</v>
      </c>
      <c r="U9" s="24">
        <f>K9</f>
        <v>1.09358</v>
      </c>
      <c r="V9" s="22">
        <f>((O9*(Q9)^2)/S9)*T9</f>
        <v>1.0967257238678523</v>
      </c>
    </row>
    <row r="10" spans="1:22">
      <c r="B10" s="2">
        <v>2.4899300000000002</v>
      </c>
      <c r="C10" s="1">
        <v>5.0861000000000001</v>
      </c>
      <c r="D10" s="3"/>
      <c r="E10" s="4"/>
      <c r="F10" s="3">
        <v>309.19499999999999</v>
      </c>
      <c r="G10" s="4">
        <v>188.529</v>
      </c>
      <c r="H10" s="3">
        <v>331.51799999999997</v>
      </c>
      <c r="I10" s="4">
        <v>1.1275299999999999</v>
      </c>
      <c r="J10" s="3">
        <v>309.00400000000002</v>
      </c>
      <c r="K10" s="4">
        <v>1.1289100000000001</v>
      </c>
      <c r="N10" s="30">
        <f t="shared" ref="N10:N25" si="0">10^(B10)</f>
        <v>308.97973758795848</v>
      </c>
      <c r="O10" s="21">
        <f t="shared" ref="O10:O25" si="1">10^(C10)</f>
        <v>121927.03139700425</v>
      </c>
      <c r="P10" s="30">
        <f t="shared" ref="P10:P25" si="2">F10</f>
        <v>309.19499999999999</v>
      </c>
      <c r="Q10" s="17">
        <f t="shared" ref="Q10:Q25" si="3">G10*0.000001</f>
        <v>1.88529E-4</v>
      </c>
      <c r="R10" s="30">
        <f t="shared" ref="R10:U24" si="4">H10</f>
        <v>331.51799999999997</v>
      </c>
      <c r="S10" s="24">
        <f t="shared" si="4"/>
        <v>1.1275299999999999</v>
      </c>
      <c r="T10" s="30">
        <f t="shared" si="4"/>
        <v>309.00400000000002</v>
      </c>
      <c r="U10" s="24">
        <f t="shared" si="4"/>
        <v>1.1289100000000001</v>
      </c>
    </row>
    <row r="11" spans="1:22">
      <c r="B11" s="2">
        <v>2.5058799999999999</v>
      </c>
      <c r="C11" s="1">
        <v>5.0605900000000004</v>
      </c>
      <c r="D11" s="2"/>
      <c r="E11" s="1"/>
      <c r="F11" s="2">
        <v>321.07299999999998</v>
      </c>
      <c r="G11" s="1">
        <v>191.52099999999999</v>
      </c>
      <c r="H11" s="2">
        <v>377.48899999999998</v>
      </c>
      <c r="I11" s="1">
        <v>1.0727500000000001</v>
      </c>
      <c r="J11" s="2">
        <v>320.05900000000003</v>
      </c>
      <c r="K11" s="1">
        <v>1.16934</v>
      </c>
      <c r="N11" s="30">
        <f t="shared" si="0"/>
        <v>320.53835219351635</v>
      </c>
      <c r="O11" s="21">
        <f t="shared" si="1"/>
        <v>114971.44771215433</v>
      </c>
      <c r="P11" s="30">
        <f t="shared" si="2"/>
        <v>321.07299999999998</v>
      </c>
      <c r="Q11" s="17">
        <f t="shared" si="3"/>
        <v>1.9152099999999997E-4</v>
      </c>
      <c r="R11" s="30">
        <f t="shared" si="4"/>
        <v>377.48899999999998</v>
      </c>
      <c r="S11" s="24">
        <f t="shared" si="4"/>
        <v>1.0727500000000001</v>
      </c>
      <c r="T11" s="30">
        <f t="shared" si="4"/>
        <v>320.05900000000003</v>
      </c>
      <c r="U11" s="24">
        <f t="shared" si="4"/>
        <v>1.16934</v>
      </c>
    </row>
    <row r="12" spans="1:22">
      <c r="B12" s="2">
        <v>2.52054</v>
      </c>
      <c r="C12" s="1">
        <v>5.03505</v>
      </c>
      <c r="D12" s="2"/>
      <c r="E12" s="1"/>
      <c r="F12" s="2">
        <v>332.18400000000003</v>
      </c>
      <c r="G12" s="1">
        <v>195.511</v>
      </c>
      <c r="H12" s="2">
        <v>422.72899999999998</v>
      </c>
      <c r="I12" s="1">
        <v>1.0874299999999999</v>
      </c>
      <c r="J12" s="2">
        <v>331.84899999999999</v>
      </c>
      <c r="K12" s="1">
        <v>1.1944900000000001</v>
      </c>
      <c r="N12" s="30">
        <f t="shared" si="0"/>
        <v>331.54310465405854</v>
      </c>
      <c r="O12" s="21">
        <f t="shared" si="1"/>
        <v>108405.17129027736</v>
      </c>
      <c r="P12" s="30">
        <f t="shared" si="2"/>
        <v>332.18400000000003</v>
      </c>
      <c r="Q12" s="17">
        <f t="shared" si="3"/>
        <v>1.9551099999999999E-4</v>
      </c>
      <c r="R12" s="30">
        <f t="shared" si="4"/>
        <v>422.72899999999998</v>
      </c>
      <c r="S12" s="24">
        <f t="shared" si="4"/>
        <v>1.0874299999999999</v>
      </c>
      <c r="T12" s="30">
        <f t="shared" si="4"/>
        <v>331.84899999999999</v>
      </c>
      <c r="U12" s="24">
        <f t="shared" si="4"/>
        <v>1.1944900000000001</v>
      </c>
    </row>
    <row r="13" spans="1:22">
      <c r="B13" s="2">
        <v>2.5356299999999998</v>
      </c>
      <c r="C13" s="1">
        <v>5.0043499999999996</v>
      </c>
      <c r="D13" s="2"/>
      <c r="E13" s="1"/>
      <c r="F13" s="2">
        <v>342.91199999999998</v>
      </c>
      <c r="G13" s="1">
        <v>196.50899999999999</v>
      </c>
      <c r="H13" s="56">
        <v>479.44200000000001</v>
      </c>
      <c r="I13" s="56">
        <v>1.1926399999999999</v>
      </c>
      <c r="J13" s="2">
        <v>343.63799999999998</v>
      </c>
      <c r="K13" s="1">
        <v>1.21963</v>
      </c>
      <c r="N13" s="30">
        <f t="shared" si="0"/>
        <v>343.26537612529825</v>
      </c>
      <c r="O13" s="21">
        <f t="shared" si="1"/>
        <v>101006.65756384894</v>
      </c>
      <c r="P13" s="30">
        <f t="shared" si="2"/>
        <v>342.91199999999998</v>
      </c>
      <c r="Q13" s="17">
        <f t="shared" si="3"/>
        <v>1.9650899999999998E-4</v>
      </c>
      <c r="R13" s="30">
        <f t="shared" si="4"/>
        <v>479.44200000000001</v>
      </c>
      <c r="S13" s="24">
        <f t="shared" si="4"/>
        <v>1.1926399999999999</v>
      </c>
      <c r="T13" s="30">
        <f t="shared" si="4"/>
        <v>343.63799999999998</v>
      </c>
      <c r="U13" s="24">
        <f t="shared" si="4"/>
        <v>1.21963</v>
      </c>
    </row>
    <row r="14" spans="1:22">
      <c r="B14" s="2">
        <v>2.5498599999999998</v>
      </c>
      <c r="C14" s="1">
        <v>4.9788100000000002</v>
      </c>
      <c r="D14" s="2"/>
      <c r="E14" s="1"/>
      <c r="F14" s="2">
        <v>354.78899999999999</v>
      </c>
      <c r="G14" s="1">
        <v>200.499</v>
      </c>
      <c r="H14" s="2"/>
      <c r="I14" s="1"/>
      <c r="J14" s="2">
        <v>354.69</v>
      </c>
      <c r="K14" s="1">
        <v>1.2346200000000001</v>
      </c>
      <c r="N14" s="30">
        <f t="shared" si="0"/>
        <v>354.6990293442841</v>
      </c>
      <c r="O14" s="21">
        <f t="shared" si="1"/>
        <v>95237.941528589785</v>
      </c>
      <c r="P14" s="30">
        <f t="shared" si="2"/>
        <v>354.78899999999999</v>
      </c>
      <c r="Q14" s="17">
        <f t="shared" si="3"/>
        <v>2.0049899999999998E-4</v>
      </c>
      <c r="R14" s="30"/>
      <c r="S14" s="24"/>
      <c r="T14" s="30">
        <f t="shared" si="4"/>
        <v>354.69</v>
      </c>
      <c r="U14" s="24">
        <f t="shared" si="4"/>
        <v>1.2346200000000001</v>
      </c>
    </row>
    <row r="15" spans="1:22">
      <c r="B15" s="2">
        <v>2.56366</v>
      </c>
      <c r="C15" s="1">
        <v>4.9584200000000003</v>
      </c>
      <c r="D15" s="2"/>
      <c r="E15" s="1"/>
      <c r="F15" s="2">
        <v>366.28399999999999</v>
      </c>
      <c r="G15" s="1">
        <v>200.499</v>
      </c>
      <c r="H15" s="2"/>
      <c r="I15" s="1"/>
      <c r="J15" s="2">
        <v>366.47899999999998</v>
      </c>
      <c r="K15" s="1">
        <v>1.25467</v>
      </c>
      <c r="N15" s="30">
        <f t="shared" si="0"/>
        <v>366.15081065627851</v>
      </c>
      <c r="O15" s="21">
        <f t="shared" si="1"/>
        <v>90869.889512519483</v>
      </c>
      <c r="P15" s="30">
        <f t="shared" si="2"/>
        <v>366.28399999999999</v>
      </c>
      <c r="Q15" s="17">
        <f t="shared" si="3"/>
        <v>2.0049899999999998E-4</v>
      </c>
      <c r="R15" s="30"/>
      <c r="S15" s="24"/>
      <c r="T15" s="30">
        <f t="shared" si="4"/>
        <v>366.47899999999998</v>
      </c>
      <c r="U15" s="24">
        <f t="shared" si="4"/>
        <v>1.25467</v>
      </c>
    </row>
    <row r="16" spans="1:22">
      <c r="B16" s="2">
        <v>2.5761599999999998</v>
      </c>
      <c r="C16" s="1">
        <v>4.9380100000000002</v>
      </c>
      <c r="D16" s="2"/>
      <c r="E16" s="1"/>
      <c r="F16" s="2">
        <v>377.77800000000002</v>
      </c>
      <c r="G16" s="1">
        <v>204.489</v>
      </c>
      <c r="H16" s="2"/>
      <c r="I16" s="1"/>
      <c r="J16" s="2">
        <v>377.529</v>
      </c>
      <c r="K16" s="1">
        <v>1.2543899999999999</v>
      </c>
      <c r="N16" s="30">
        <f t="shared" si="0"/>
        <v>376.84260736010907</v>
      </c>
      <c r="O16" s="21">
        <f t="shared" si="1"/>
        <v>86698.183852296046</v>
      </c>
      <c r="P16" s="30">
        <f t="shared" si="2"/>
        <v>377.77800000000002</v>
      </c>
      <c r="Q16" s="17">
        <f t="shared" si="3"/>
        <v>2.04489E-4</v>
      </c>
      <c r="R16" s="30"/>
      <c r="S16" s="24"/>
      <c r="T16" s="30">
        <f t="shared" si="4"/>
        <v>377.529</v>
      </c>
      <c r="U16" s="24">
        <f t="shared" si="4"/>
        <v>1.2543899999999999</v>
      </c>
      <c r="V16" s="22">
        <f>((O16*(Q16)^2)/S11)*T16</f>
        <v>1.2758561070296646</v>
      </c>
    </row>
    <row r="17" spans="2:22">
      <c r="B17" s="2">
        <v>2.5895299999999999</v>
      </c>
      <c r="C17" s="1">
        <v>4.9072800000000001</v>
      </c>
      <c r="D17" s="2"/>
      <c r="E17" s="1"/>
      <c r="F17" s="2">
        <v>388.50599999999997</v>
      </c>
      <c r="G17" s="1">
        <v>205.48599999999999</v>
      </c>
      <c r="H17" s="2"/>
      <c r="I17" s="1"/>
      <c r="J17" s="2">
        <v>388.57799999999997</v>
      </c>
      <c r="K17" s="1">
        <v>1.24902</v>
      </c>
      <c r="N17" s="30">
        <f t="shared" si="0"/>
        <v>388.62434224573099</v>
      </c>
      <c r="O17" s="21">
        <f t="shared" si="1"/>
        <v>80775.56417133272</v>
      </c>
      <c r="P17" s="30">
        <f t="shared" si="2"/>
        <v>388.50599999999997</v>
      </c>
      <c r="Q17" s="17">
        <f t="shared" si="3"/>
        <v>2.0548599999999998E-4</v>
      </c>
      <c r="R17" s="30"/>
      <c r="S17" s="24"/>
      <c r="T17" s="30">
        <f t="shared" si="4"/>
        <v>388.57799999999997</v>
      </c>
      <c r="U17" s="24">
        <f t="shared" si="4"/>
        <v>1.24902</v>
      </c>
      <c r="V17"/>
    </row>
    <row r="18" spans="2:22">
      <c r="B18" s="2">
        <v>2.6020300000000001</v>
      </c>
      <c r="C18" s="1">
        <v>4.8868600000000004</v>
      </c>
      <c r="D18" s="2"/>
      <c r="E18" s="1"/>
      <c r="F18" s="2">
        <v>400</v>
      </c>
      <c r="G18" s="1">
        <v>206.48400000000001</v>
      </c>
      <c r="H18" s="2"/>
      <c r="I18" s="1"/>
      <c r="J18" s="2">
        <v>399.995</v>
      </c>
      <c r="K18" s="1">
        <v>1.23855</v>
      </c>
      <c r="N18" s="30">
        <f t="shared" si="0"/>
        <v>399.97237791989414</v>
      </c>
      <c r="O18" s="21">
        <f t="shared" si="1"/>
        <v>77065.499919815367</v>
      </c>
      <c r="P18" s="30">
        <f t="shared" si="2"/>
        <v>400</v>
      </c>
      <c r="Q18" s="17">
        <f t="shared" si="3"/>
        <v>2.06484E-4</v>
      </c>
      <c r="R18" s="30"/>
      <c r="S18" s="24"/>
      <c r="T18" s="30">
        <f t="shared" si="4"/>
        <v>399.995</v>
      </c>
      <c r="U18" s="24">
        <f t="shared" si="4"/>
        <v>1.23855</v>
      </c>
      <c r="V18"/>
    </row>
    <row r="19" spans="2:22">
      <c r="B19" s="2">
        <v>2.6145299999999998</v>
      </c>
      <c r="C19" s="1">
        <v>4.8664500000000004</v>
      </c>
      <c r="D19" s="2"/>
      <c r="E19" s="1"/>
      <c r="F19" s="2">
        <v>411.49400000000003</v>
      </c>
      <c r="G19" s="1">
        <v>208.47900000000001</v>
      </c>
      <c r="H19" s="2"/>
      <c r="I19" s="1"/>
      <c r="J19" s="2">
        <v>411.77800000000002</v>
      </c>
      <c r="K19" s="1">
        <v>1.2179</v>
      </c>
      <c r="N19" s="30">
        <f t="shared" si="0"/>
        <v>411.65178221836408</v>
      </c>
      <c r="O19" s="21">
        <f t="shared" si="1"/>
        <v>73527.533890054096</v>
      </c>
      <c r="P19" s="30">
        <f t="shared" si="2"/>
        <v>411.49400000000003</v>
      </c>
      <c r="Q19" s="17">
        <f t="shared" si="3"/>
        <v>2.0847899999999999E-4</v>
      </c>
      <c r="R19" s="30"/>
      <c r="S19" s="24"/>
      <c r="T19" s="30">
        <f t="shared" si="4"/>
        <v>411.77800000000002</v>
      </c>
      <c r="U19" s="24">
        <f t="shared" si="4"/>
        <v>1.2179</v>
      </c>
      <c r="V19"/>
    </row>
    <row r="20" spans="2:22">
      <c r="B20" s="2">
        <v>2.6261700000000001</v>
      </c>
      <c r="C20" s="1">
        <v>4.8460200000000002</v>
      </c>
      <c r="D20" s="2"/>
      <c r="E20" s="1"/>
      <c r="F20" s="2">
        <v>422.988</v>
      </c>
      <c r="G20" s="1">
        <v>209.476</v>
      </c>
      <c r="H20" s="2"/>
      <c r="I20" s="1"/>
      <c r="J20" s="2">
        <v>422.82400000000001</v>
      </c>
      <c r="K20" s="1">
        <v>1.1870799999999999</v>
      </c>
      <c r="N20" s="30">
        <f t="shared" si="0"/>
        <v>422.8340958280798</v>
      </c>
      <c r="O20" s="21">
        <f t="shared" si="1"/>
        <v>70148.760237406415</v>
      </c>
      <c r="P20" s="30">
        <f t="shared" si="2"/>
        <v>422.988</v>
      </c>
      <c r="Q20" s="17">
        <f t="shared" si="3"/>
        <v>2.09476E-4</v>
      </c>
      <c r="R20" s="30"/>
      <c r="S20" s="24"/>
      <c r="T20" s="30">
        <f t="shared" si="4"/>
        <v>422.82400000000001</v>
      </c>
      <c r="U20" s="24">
        <f t="shared" si="4"/>
        <v>1.1870799999999999</v>
      </c>
      <c r="V20" s="22">
        <f>((O20*(Q20)^2)/S12)*T20</f>
        <v>1.1968696791962632</v>
      </c>
    </row>
    <row r="21" spans="2:22">
      <c r="B21" s="2">
        <v>2.6373799999999998</v>
      </c>
      <c r="C21" s="1">
        <v>4.8255800000000004</v>
      </c>
      <c r="D21" s="2"/>
      <c r="E21" s="1"/>
      <c r="F21" s="2">
        <v>434.1</v>
      </c>
      <c r="G21" s="1">
        <v>208.47900000000001</v>
      </c>
      <c r="H21" s="2"/>
      <c r="I21" s="1"/>
      <c r="J21" s="2">
        <v>433.86900000000003</v>
      </c>
      <c r="K21" s="1">
        <v>1.1562699999999999</v>
      </c>
      <c r="N21" s="30">
        <f t="shared" si="0"/>
        <v>433.89035874338822</v>
      </c>
      <c r="O21" s="21">
        <f t="shared" si="1"/>
        <v>66923.708671939676</v>
      </c>
      <c r="P21" s="30">
        <f t="shared" si="2"/>
        <v>434.1</v>
      </c>
      <c r="Q21" s="17">
        <f t="shared" si="3"/>
        <v>2.0847899999999999E-4</v>
      </c>
      <c r="R21" s="30"/>
      <c r="S21" s="24"/>
      <c r="T21" s="30">
        <f t="shared" si="4"/>
        <v>433.86900000000003</v>
      </c>
      <c r="U21" s="24">
        <f t="shared" si="4"/>
        <v>1.1562699999999999</v>
      </c>
      <c r="V21"/>
    </row>
    <row r="22" spans="2:22">
      <c r="B22" s="2">
        <v>2.64859</v>
      </c>
      <c r="C22" s="1">
        <v>4.8051399999999997</v>
      </c>
      <c r="D22" s="2"/>
      <c r="E22" s="1"/>
      <c r="F22" s="2">
        <v>445.59399999999999</v>
      </c>
      <c r="G22" s="1">
        <v>207.48099999999999</v>
      </c>
      <c r="H22" s="2"/>
      <c r="I22" s="1"/>
      <c r="J22" s="2">
        <v>445.28199999999998</v>
      </c>
      <c r="K22" s="1">
        <v>1.1152599999999999</v>
      </c>
      <c r="N22" s="30">
        <f t="shared" si="0"/>
        <v>445.23572074237637</v>
      </c>
      <c r="O22" s="21">
        <f>10^(C22)</f>
        <v>63846.927119580956</v>
      </c>
      <c r="P22" s="30">
        <f t="shared" si="2"/>
        <v>445.59399999999999</v>
      </c>
      <c r="Q22" s="17">
        <f t="shared" si="3"/>
        <v>2.0748099999999997E-4</v>
      </c>
      <c r="R22" s="30"/>
      <c r="S22" s="24"/>
      <c r="T22" s="30">
        <f t="shared" si="4"/>
        <v>445.28199999999998</v>
      </c>
      <c r="U22" s="24">
        <f t="shared" si="4"/>
        <v>1.1152599999999999</v>
      </c>
      <c r="V22"/>
    </row>
    <row r="23" spans="2:22">
      <c r="B23" s="2">
        <v>2.6602299999999999</v>
      </c>
      <c r="C23" s="1">
        <v>4.7898699999999996</v>
      </c>
      <c r="D23" s="2"/>
      <c r="E23" s="1"/>
      <c r="F23" s="2">
        <v>456.70499999999998</v>
      </c>
      <c r="G23" s="1">
        <v>207.48099999999999</v>
      </c>
      <c r="H23" s="2"/>
      <c r="I23" s="1"/>
      <c r="J23" s="2">
        <v>457.43</v>
      </c>
      <c r="K23" s="1">
        <v>1.06406</v>
      </c>
      <c r="N23" s="30">
        <f t="shared" si="0"/>
        <v>457.3303251499143</v>
      </c>
      <c r="O23" s="21">
        <f t="shared" si="1"/>
        <v>61641.046036306136</v>
      </c>
      <c r="P23" s="30">
        <f t="shared" si="2"/>
        <v>456.70499999999998</v>
      </c>
      <c r="Q23" s="17">
        <f t="shared" si="3"/>
        <v>2.0748099999999997E-4</v>
      </c>
      <c r="R23" s="30"/>
      <c r="S23" s="24"/>
      <c r="T23" s="30">
        <f t="shared" si="4"/>
        <v>457.43</v>
      </c>
      <c r="U23" s="24">
        <f t="shared" si="4"/>
        <v>1.06406</v>
      </c>
      <c r="V23"/>
    </row>
    <row r="24" spans="2:22">
      <c r="B24" s="2">
        <v>2.6710099999999999</v>
      </c>
      <c r="C24" s="1">
        <v>4.7745899999999999</v>
      </c>
      <c r="D24" s="2"/>
      <c r="E24" s="1"/>
      <c r="F24" s="2">
        <v>468.58199999999999</v>
      </c>
      <c r="G24" s="1">
        <v>204.489</v>
      </c>
      <c r="H24" s="2"/>
      <c r="I24" s="1"/>
      <c r="J24" s="56">
        <v>468.84</v>
      </c>
      <c r="K24" s="56">
        <v>1.00779</v>
      </c>
      <c r="N24" s="30">
        <f t="shared" si="0"/>
        <v>468.82417709659751</v>
      </c>
      <c r="O24" s="21">
        <f t="shared" si="1"/>
        <v>59510.006815058456</v>
      </c>
      <c r="P24" s="30">
        <f t="shared" si="2"/>
        <v>468.58199999999999</v>
      </c>
      <c r="Q24" s="17">
        <f t="shared" si="3"/>
        <v>2.04489E-4</v>
      </c>
      <c r="R24" s="30"/>
      <c r="S24" s="24"/>
      <c r="T24" s="30">
        <f t="shared" si="4"/>
        <v>468.84</v>
      </c>
      <c r="U24" s="24">
        <f t="shared" si="4"/>
        <v>1.00779</v>
      </c>
      <c r="V24" s="22">
        <f>((O24*(Q24)^2)/S13)*T24</f>
        <v>0.97823948511911951</v>
      </c>
    </row>
    <row r="25" spans="2:22">
      <c r="B25" s="56">
        <v>2.68093</v>
      </c>
      <c r="C25" s="56">
        <v>4.75929</v>
      </c>
      <c r="D25" s="2"/>
      <c r="E25" s="1"/>
      <c r="F25" s="56">
        <v>479.69299999999998</v>
      </c>
      <c r="G25" s="56">
        <v>202.494</v>
      </c>
      <c r="H25" s="2"/>
      <c r="I25" s="1"/>
      <c r="J25" s="2"/>
      <c r="K25" s="1"/>
      <c r="N25" s="30">
        <f t="shared" si="0"/>
        <v>479.65613097180358</v>
      </c>
      <c r="O25" s="21">
        <f t="shared" si="1"/>
        <v>57449.995631429265</v>
      </c>
      <c r="P25" s="30">
        <f t="shared" si="2"/>
        <v>479.69299999999998</v>
      </c>
      <c r="Q25" s="17">
        <f t="shared" si="3"/>
        <v>2.02494E-4</v>
      </c>
      <c r="R25" s="30"/>
      <c r="S25" s="24"/>
      <c r="T25" s="30"/>
      <c r="U25" s="24"/>
      <c r="V25"/>
    </row>
  </sheetData>
  <phoneticPr fontId="1" type="noConversion"/>
  <pageMargins left="0.7" right="0.7" top="0.75" bottom="0.75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#00001</vt:lpstr>
      <vt:lpstr>#00002</vt:lpstr>
      <vt:lpstr>#00003</vt:lpstr>
      <vt:lpstr>#00004</vt:lpstr>
      <vt:lpstr>#00005</vt:lpstr>
      <vt:lpstr>#00006</vt:lpstr>
      <vt:lpstr>#00007</vt:lpstr>
      <vt:lpstr>#00008</vt:lpstr>
      <vt:lpstr>#00009</vt:lpstr>
      <vt:lpstr>#00010</vt:lpstr>
      <vt:lpstr>#00011</vt:lpstr>
      <vt:lpstr>#00012</vt:lpstr>
      <vt:lpstr>#00013</vt:lpstr>
      <vt:lpstr>#00014</vt:lpstr>
      <vt:lpstr>#00015</vt:lpstr>
      <vt:lpstr>#00016</vt:lpstr>
      <vt:lpstr>#00017</vt:lpstr>
      <vt:lpstr>#00018</vt:lpstr>
      <vt:lpstr>#00019</vt:lpstr>
      <vt:lpstr>#00020</vt:lpstr>
      <vt:lpstr>#00021</vt:lpstr>
      <vt:lpstr>#00022</vt:lpstr>
      <vt:lpstr>#00023</vt:lpstr>
      <vt:lpstr>#00024</vt:lpstr>
      <vt:lpstr>#00025</vt:lpstr>
      <vt:lpstr>#00026</vt:lpstr>
      <vt:lpstr>#00027</vt:lpstr>
      <vt:lpstr>#00028</vt:lpstr>
      <vt:lpstr>#00029</vt:lpstr>
      <vt:lpstr>#00030</vt:lpstr>
      <vt:lpstr>#00031</vt:lpstr>
      <vt:lpstr>#00032</vt:lpstr>
      <vt:lpstr>#00033</vt:lpstr>
      <vt:lpstr>#00034</vt:lpstr>
      <vt:lpstr>#00035</vt:lpstr>
      <vt:lpstr>#00036</vt:lpstr>
      <vt:lpstr>#00037</vt:lpstr>
      <vt:lpstr>#00038</vt:lpstr>
      <vt:lpstr>#00039</vt:lpstr>
      <vt:lpstr>#00040</vt:lpstr>
      <vt:lpstr>#00041</vt:lpstr>
      <vt:lpstr>#00042</vt:lpstr>
      <vt:lpstr>#00043</vt:lpstr>
      <vt:lpstr>#00044</vt:lpstr>
      <vt:lpstr>#00045</vt:lpstr>
      <vt:lpstr>#00046</vt:lpstr>
      <vt:lpstr>#00047</vt:lpstr>
      <vt:lpstr>#00048</vt:lpstr>
      <vt:lpstr>#00049</vt:lpstr>
      <vt:lpstr>#00050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byungkiryu</dc:creator>
  <cp:lastModifiedBy>Ryu Byungki</cp:lastModifiedBy>
  <cp:lastPrinted>2016-08-11T08:06:03Z</cp:lastPrinted>
  <dcterms:created xsi:type="dcterms:W3CDTF">2016-08-05T02:38:37Z</dcterms:created>
  <dcterms:modified xsi:type="dcterms:W3CDTF">2023-04-11T14:57:00Z</dcterms:modified>
</cp:coreProperties>
</file>