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4" documentId="11_69265B7A0521FA791CFBBC5871C47117000B0F89" xr6:coauthVersionLast="47" xr6:coauthVersionMax="47" xr10:uidLastSave="{9B80BA74-F329-4613-99A0-95F77E9F27AE}"/>
  <bookViews>
    <workbookView xWindow="-98" yWindow="-98" windowWidth="28996" windowHeight="15675" xr2:uid="{00000000-000D-0000-FFFF-FFFF00000000}"/>
  </bookViews>
  <sheets>
    <sheet name="err_cleanse_log_v1.1.0" sheetId="2" r:id="rId1"/>
    <sheet name="Sheet1" sheetId="3" r:id="rId2"/>
  </sheets>
  <definedNames>
    <definedName name="슬라이서_status_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H55" i="2"/>
  <c r="I55" i="2"/>
  <c r="J55" i="2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E50" i="2"/>
  <c r="E51" i="2"/>
  <c r="E52" i="2"/>
  <c r="E53" i="2"/>
  <c r="E54" i="2"/>
  <c r="E55" i="2"/>
  <c r="E56" i="2"/>
  <c r="E57" i="2"/>
  <c r="E58" i="2"/>
  <c r="E59" i="2"/>
  <c r="E60" i="2"/>
  <c r="E61" i="2"/>
  <c r="H25" i="2"/>
  <c r="I25" i="2"/>
  <c r="J25" i="2"/>
  <c r="E25" i="2"/>
  <c r="E24" i="2"/>
  <c r="K55" i="2" l="1"/>
  <c r="D50" i="2" s="1"/>
  <c r="K25" i="2"/>
  <c r="D24" i="2" s="1"/>
  <c r="O4" i="2"/>
  <c r="E16" i="2"/>
  <c r="E17" i="2"/>
  <c r="E18" i="2"/>
  <c r="E19" i="2"/>
  <c r="E20" i="2"/>
  <c r="E21" i="2"/>
  <c r="E22" i="2"/>
  <c r="E23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O9" i="2" l="1"/>
  <c r="O8" i="2"/>
  <c r="O7" i="2"/>
  <c r="O6" i="2"/>
  <c r="O3" i="2"/>
  <c r="O5" i="2" s="1"/>
  <c r="J91" i="2"/>
  <c r="I91" i="2"/>
  <c r="H91" i="2"/>
  <c r="H93" i="2"/>
  <c r="I93" i="2"/>
  <c r="J93" i="2"/>
  <c r="H92" i="2"/>
  <c r="I92" i="2"/>
  <c r="J92" i="2"/>
  <c r="H90" i="2"/>
  <c r="I90" i="2"/>
  <c r="J90" i="2"/>
  <c r="H89" i="2"/>
  <c r="I89" i="2"/>
  <c r="J89" i="2"/>
  <c r="J54" i="2"/>
  <c r="I54" i="2"/>
  <c r="H54" i="2"/>
  <c r="J20" i="2"/>
  <c r="I20" i="2"/>
  <c r="H20" i="2"/>
  <c r="J88" i="2"/>
  <c r="I88" i="2"/>
  <c r="H88" i="2"/>
  <c r="J87" i="2"/>
  <c r="I87" i="2"/>
  <c r="H87" i="2"/>
  <c r="J86" i="2"/>
  <c r="I86" i="2"/>
  <c r="H86" i="2"/>
  <c r="J53" i="2"/>
  <c r="I53" i="2"/>
  <c r="H53" i="2"/>
  <c r="J50" i="2"/>
  <c r="I50" i="2"/>
  <c r="H50" i="2"/>
  <c r="J49" i="2"/>
  <c r="I49" i="2"/>
  <c r="H49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48" i="2"/>
  <c r="I48" i="2"/>
  <c r="H48" i="2"/>
  <c r="J47" i="2"/>
  <c r="I47" i="2"/>
  <c r="H47" i="2"/>
  <c r="J46" i="2"/>
  <c r="I46" i="2"/>
  <c r="H46" i="2"/>
  <c r="J45" i="2"/>
  <c r="I45" i="2"/>
  <c r="H45" i="2"/>
  <c r="J52" i="2"/>
  <c r="I52" i="2"/>
  <c r="H52" i="2"/>
  <c r="J80" i="2"/>
  <c r="I80" i="2"/>
  <c r="H80" i="2"/>
  <c r="J79" i="2"/>
  <c r="I79" i="2"/>
  <c r="H79" i="2"/>
  <c r="J19" i="2"/>
  <c r="I19" i="2"/>
  <c r="H19" i="2"/>
  <c r="J44" i="2"/>
  <c r="I44" i="2"/>
  <c r="H44" i="2"/>
  <c r="J43" i="2"/>
  <c r="I43" i="2"/>
  <c r="H43" i="2"/>
  <c r="J42" i="2"/>
  <c r="I42" i="2"/>
  <c r="H42" i="2"/>
  <c r="J78" i="2"/>
  <c r="I78" i="2"/>
  <c r="H78" i="2"/>
  <c r="J22" i="2"/>
  <c r="I22" i="2"/>
  <c r="H22" i="2"/>
  <c r="J41" i="2"/>
  <c r="I41" i="2"/>
  <c r="H41" i="2"/>
  <c r="J40" i="2"/>
  <c r="I40" i="2"/>
  <c r="H40" i="2"/>
  <c r="J39" i="2"/>
  <c r="I39" i="2"/>
  <c r="H39" i="2"/>
  <c r="J77" i="2"/>
  <c r="I77" i="2"/>
  <c r="H77" i="2"/>
  <c r="J76" i="2"/>
  <c r="I76" i="2"/>
  <c r="H76" i="2"/>
  <c r="J38" i="2"/>
  <c r="I38" i="2"/>
  <c r="H38" i="2"/>
  <c r="J37" i="2"/>
  <c r="I37" i="2"/>
  <c r="H37" i="2"/>
  <c r="J75" i="2"/>
  <c r="I75" i="2"/>
  <c r="H75" i="2"/>
  <c r="J36" i="2"/>
  <c r="I36" i="2"/>
  <c r="H36" i="2"/>
  <c r="J74" i="2"/>
  <c r="I74" i="2"/>
  <c r="H74" i="2"/>
  <c r="J73" i="2"/>
  <c r="I73" i="2"/>
  <c r="H73" i="2"/>
  <c r="J24" i="2"/>
  <c r="I24" i="2"/>
  <c r="H24" i="2"/>
  <c r="J72" i="2"/>
  <c r="I72" i="2"/>
  <c r="H72" i="2"/>
  <c r="J71" i="2"/>
  <c r="I71" i="2"/>
  <c r="H71" i="2"/>
  <c r="J70" i="2"/>
  <c r="I70" i="2"/>
  <c r="H70" i="2"/>
  <c r="J69" i="2"/>
  <c r="I69" i="2"/>
  <c r="H69" i="2"/>
  <c r="J35" i="2"/>
  <c r="I35" i="2"/>
  <c r="H35" i="2"/>
  <c r="J68" i="2"/>
  <c r="I68" i="2"/>
  <c r="H68" i="2"/>
  <c r="J34" i="2"/>
  <c r="I34" i="2"/>
  <c r="H34" i="2"/>
  <c r="J18" i="2"/>
  <c r="I18" i="2"/>
  <c r="H18" i="2"/>
  <c r="J67" i="2"/>
  <c r="I67" i="2"/>
  <c r="H67" i="2"/>
  <c r="J33" i="2"/>
  <c r="I33" i="2"/>
  <c r="H33" i="2"/>
  <c r="J66" i="2"/>
  <c r="I66" i="2"/>
  <c r="H66" i="2"/>
  <c r="J32" i="2"/>
  <c r="I32" i="2"/>
  <c r="H32" i="2"/>
  <c r="J65" i="2"/>
  <c r="I65" i="2"/>
  <c r="H65" i="2"/>
  <c r="J21" i="2"/>
  <c r="I21" i="2"/>
  <c r="H21" i="2"/>
  <c r="J64" i="2"/>
  <c r="I64" i="2"/>
  <c r="H64" i="2"/>
  <c r="J63" i="2"/>
  <c r="I63" i="2"/>
  <c r="H63" i="2"/>
  <c r="J62" i="2"/>
  <c r="I62" i="2"/>
  <c r="H62" i="2"/>
  <c r="J17" i="2"/>
  <c r="I17" i="2"/>
  <c r="H17" i="2"/>
  <c r="J31" i="2"/>
  <c r="I31" i="2"/>
  <c r="H31" i="2"/>
  <c r="J61" i="2"/>
  <c r="I61" i="2"/>
  <c r="H61" i="2"/>
  <c r="J51" i="2"/>
  <c r="I51" i="2"/>
  <c r="H51" i="2"/>
  <c r="J30" i="2"/>
  <c r="I30" i="2"/>
  <c r="H30" i="2"/>
  <c r="J60" i="2"/>
  <c r="I60" i="2"/>
  <c r="H60" i="2"/>
  <c r="J29" i="2"/>
  <c r="I29" i="2"/>
  <c r="H29" i="2"/>
  <c r="J59" i="2"/>
  <c r="I59" i="2"/>
  <c r="H59" i="2"/>
  <c r="J58" i="2"/>
  <c r="I58" i="2"/>
  <c r="H58" i="2"/>
  <c r="J57" i="2"/>
  <c r="I57" i="2"/>
  <c r="H57" i="2"/>
  <c r="J28" i="2"/>
  <c r="I28" i="2"/>
  <c r="H28" i="2"/>
  <c r="J56" i="2"/>
  <c r="I56" i="2"/>
  <c r="H56" i="2"/>
  <c r="J16" i="2"/>
  <c r="I16" i="2"/>
  <c r="H16" i="2"/>
  <c r="J27" i="2"/>
  <c r="I27" i="2"/>
  <c r="H27" i="2"/>
  <c r="J23" i="2"/>
  <c r="I23" i="2"/>
  <c r="H23" i="2"/>
  <c r="J26" i="2"/>
  <c r="I26" i="2"/>
  <c r="H26" i="2"/>
  <c r="J13" i="2" l="1"/>
  <c r="I13" i="2"/>
  <c r="H13" i="2"/>
  <c r="O10" i="2"/>
  <c r="O11" i="2" s="1"/>
  <c r="K26" i="2"/>
  <c r="K23" i="2"/>
  <c r="D20" i="2" s="1"/>
  <c r="K27" i="2"/>
  <c r="K64" i="2"/>
  <c r="D107" i="2" s="1"/>
  <c r="K19" i="2"/>
  <c r="K86" i="2"/>
  <c r="D99" i="2" s="1"/>
  <c r="K28" i="2"/>
  <c r="K32" i="2"/>
  <c r="K75" i="2"/>
  <c r="D96" i="2" s="1"/>
  <c r="K52" i="2"/>
  <c r="D45" i="2" s="1"/>
  <c r="K57" i="2"/>
  <c r="D116" i="2" s="1"/>
  <c r="K66" i="2"/>
  <c r="D114" i="2" s="1"/>
  <c r="K37" i="2"/>
  <c r="K45" i="2"/>
  <c r="K54" i="2"/>
  <c r="D37" i="2" s="1"/>
  <c r="K91" i="2"/>
  <c r="K73" i="2"/>
  <c r="D110" i="2" s="1"/>
  <c r="K90" i="2"/>
  <c r="K20" i="2"/>
  <c r="K61" i="2"/>
  <c r="D122" i="2" s="1"/>
  <c r="K69" i="2"/>
  <c r="D90" i="2" s="1"/>
  <c r="K22" i="2"/>
  <c r="K84" i="2"/>
  <c r="D117" i="2" s="1"/>
  <c r="K59" i="2"/>
  <c r="D121" i="2" s="1"/>
  <c r="K67" i="2"/>
  <c r="D79" i="2" s="1"/>
  <c r="K76" i="2"/>
  <c r="D95" i="2" s="1"/>
  <c r="K47" i="2"/>
  <c r="K16" i="2"/>
  <c r="K21" i="2"/>
  <c r="K74" i="2"/>
  <c r="D72" i="2" s="1"/>
  <c r="K79" i="2"/>
  <c r="D92" i="2" s="1"/>
  <c r="K87" i="2"/>
  <c r="D106" i="2" s="1"/>
  <c r="K31" i="2"/>
  <c r="K70" i="2"/>
  <c r="D63" i="2" s="1"/>
  <c r="K78" i="2"/>
  <c r="D67" i="2" s="1"/>
  <c r="K85" i="2"/>
  <c r="D108" i="2" s="1"/>
  <c r="K29" i="2"/>
  <c r="K18" i="2"/>
  <c r="K77" i="2"/>
  <c r="D94" i="2" s="1"/>
  <c r="K48" i="2"/>
  <c r="K56" i="2"/>
  <c r="D71" i="2" s="1"/>
  <c r="K65" i="2"/>
  <c r="D77" i="2" s="1"/>
  <c r="K36" i="2"/>
  <c r="K80" i="2"/>
  <c r="D115" i="2" s="1"/>
  <c r="K88" i="2"/>
  <c r="D74" i="2" s="1"/>
  <c r="K89" i="2"/>
  <c r="K17" i="2"/>
  <c r="K71" i="2"/>
  <c r="D80" i="2" s="1"/>
  <c r="K42" i="2"/>
  <c r="K49" i="2"/>
  <c r="K60" i="2"/>
  <c r="D119" i="2" s="1"/>
  <c r="K34" i="2"/>
  <c r="K39" i="2"/>
  <c r="K81" i="2"/>
  <c r="D89" i="2" s="1"/>
  <c r="K62" i="2"/>
  <c r="D105" i="2" s="1"/>
  <c r="K72" i="2"/>
  <c r="D73" i="2" s="1"/>
  <c r="K43" i="2"/>
  <c r="K50" i="2"/>
  <c r="K30" i="2"/>
  <c r="K68" i="2"/>
  <c r="D118" i="2" s="1"/>
  <c r="K40" i="2"/>
  <c r="K82" i="2"/>
  <c r="D101" i="2" s="1"/>
  <c r="K92" i="2"/>
  <c r="K63" i="2"/>
  <c r="D78" i="2" s="1"/>
  <c r="K24" i="2"/>
  <c r="D21" i="2" s="1"/>
  <c r="K44" i="2"/>
  <c r="K53" i="2"/>
  <c r="D38" i="2" s="1"/>
  <c r="K51" i="2"/>
  <c r="D33" i="2" s="1"/>
  <c r="K35" i="2"/>
  <c r="K41" i="2"/>
  <c r="K83" i="2"/>
  <c r="D65" i="2" s="1"/>
  <c r="K58" i="2"/>
  <c r="D102" i="2" s="1"/>
  <c r="K33" i="2"/>
  <c r="K38" i="2"/>
  <c r="K46" i="2"/>
  <c r="K93" i="2"/>
  <c r="D111" i="2" l="1"/>
  <c r="D54" i="2"/>
  <c r="D88" i="2"/>
  <c r="D56" i="2"/>
  <c r="D97" i="2"/>
  <c r="D55" i="2"/>
  <c r="D86" i="2"/>
  <c r="D57" i="2"/>
  <c r="D93" i="2"/>
  <c r="D58" i="2"/>
  <c r="D98" i="2"/>
  <c r="D52" i="2"/>
  <c r="D124" i="2"/>
  <c r="D51" i="2"/>
  <c r="D66" i="2"/>
  <c r="D61" i="2"/>
  <c r="D112" i="2"/>
  <c r="D53" i="2"/>
  <c r="D84" i="2"/>
  <c r="D59" i="2"/>
  <c r="D62" i="2"/>
  <c r="D60" i="2"/>
  <c r="D85" i="2"/>
  <c r="D25" i="2"/>
  <c r="D34" i="2"/>
  <c r="D82" i="2"/>
  <c r="D26" i="2"/>
  <c r="D76" i="2"/>
  <c r="D44" i="2"/>
  <c r="D123" i="2"/>
  <c r="D40" i="2"/>
  <c r="D104" i="2"/>
  <c r="D17" i="2"/>
  <c r="D35" i="2"/>
  <c r="D68" i="2"/>
  <c r="D23" i="2"/>
  <c r="D100" i="2"/>
  <c r="D49" i="2"/>
  <c r="D22" i="2"/>
  <c r="D83" i="2"/>
  <c r="D32" i="2"/>
  <c r="D41" i="2"/>
  <c r="D87" i="2"/>
  <c r="D81" i="2"/>
  <c r="D31" i="2"/>
  <c r="D64" i="2"/>
  <c r="D19" i="2"/>
  <c r="D27" i="2"/>
  <c r="D43" i="2"/>
  <c r="D103" i="2"/>
  <c r="D120" i="2"/>
  <c r="D46" i="2"/>
  <c r="D36" i="2"/>
  <c r="D75" i="2"/>
  <c r="D125" i="2"/>
  <c r="D48" i="2"/>
  <c r="D18" i="2"/>
  <c r="D69" i="2"/>
  <c r="D29" i="2"/>
  <c r="D113" i="2"/>
  <c r="D39" i="2"/>
  <c r="D70" i="2"/>
  <c r="D30" i="2"/>
  <c r="D47" i="2"/>
  <c r="D91" i="2"/>
  <c r="D42" i="2"/>
  <c r="D109" i="2"/>
  <c r="D16" i="2"/>
  <c r="D28" i="2"/>
  <c r="K13" i="2"/>
  <c r="O13" i="2" s="1"/>
  <c r="O12" i="2" s="1"/>
</calcChain>
</file>

<file path=xl/sharedStrings.xml><?xml version="1.0" encoding="utf-8"?>
<sst xmlns="http://schemas.openxmlformats.org/spreadsheetml/2006/main" count="213" uniqueCount="43">
  <si>
    <t>sampleid</t>
    <phoneticPr fontId="1" type="noConversion"/>
  </si>
  <si>
    <t>log_1</t>
    <phoneticPr fontId="1" type="noConversion"/>
  </si>
  <si>
    <t>davgZT &gt; 0.1</t>
    <phoneticPr fontId="1" type="noConversion"/>
  </si>
  <si>
    <t>dpeakZT &gt; 0.1</t>
    <phoneticPr fontId="1" type="noConversion"/>
  </si>
  <si>
    <t>Linf &gt; 0.1</t>
    <phoneticPr fontId="1" type="noConversion"/>
  </si>
  <si>
    <t>errlog</t>
    <phoneticPr fontId="1" type="noConversion"/>
  </si>
  <si>
    <t>errcounts</t>
    <phoneticPr fontId="1" type="noConversion"/>
  </si>
  <si>
    <t>#samples</t>
    <phoneticPr fontId="1" type="noConversion"/>
  </si>
  <si>
    <t>error type</t>
    <phoneticPr fontId="1" type="noConversion"/>
  </si>
  <si>
    <t>status_1</t>
    <phoneticPr fontId="1" type="noConversion"/>
  </si>
  <si>
    <t>sigma y axis error corrected</t>
    <phoneticPr fontId="1" type="noConversion"/>
  </si>
  <si>
    <t>biased</t>
    <phoneticPr fontId="1" type="noConversion"/>
  </si>
  <si>
    <t>corrected</t>
    <phoneticPr fontId="1" type="noConversion"/>
  </si>
  <si>
    <t>poor resolution</t>
    <phoneticPr fontId="1" type="noConversion"/>
  </si>
  <si>
    <t>lack_of_data</t>
    <phoneticPr fontId="1" type="noConversion"/>
  </si>
  <si>
    <t>checked, over ZT</t>
    <phoneticPr fontId="1" type="noConversion"/>
  </si>
  <si>
    <t>checked, under ZT</t>
    <phoneticPr fontId="1" type="noConversion"/>
  </si>
  <si>
    <t>extrapolation</t>
    <phoneticPr fontId="1" type="noConversion"/>
  </si>
  <si>
    <t>author fit the data and made extrapolation</t>
    <phoneticPr fontId="1" type="noConversion"/>
  </si>
  <si>
    <t>interpolation</t>
    <phoneticPr fontId="1" type="noConversion"/>
  </si>
  <si>
    <t>phase transition, difficult to reproduce</t>
    <phoneticPr fontId="1" type="noConversion"/>
  </si>
  <si>
    <t>poor resolution, checked, corrected</t>
    <phoneticPr fontId="1" type="noConversion"/>
  </si>
  <si>
    <t>no k_tot</t>
    <phoneticPr fontId="1" type="noConversion"/>
  </si>
  <si>
    <t>poor_resolution</t>
    <phoneticPr fontId="1" type="noConversion"/>
  </si>
  <si>
    <t>extrapolation for sigma and kappa</t>
    <phoneticPr fontId="1" type="noConversion"/>
  </si>
  <si>
    <t>T of K &lt; 800K, T of ZT &gt; 800 K</t>
    <phoneticPr fontId="1" type="noConversion"/>
  </si>
  <si>
    <t>error cases</t>
    <phoneticPr fontId="1" type="noConversion"/>
  </si>
  <si>
    <t>checked cases</t>
    <phoneticPr fontId="1" type="noConversion"/>
  </si>
  <si>
    <t>freq</t>
    <phoneticPr fontId="1" type="noConversion"/>
  </si>
  <si>
    <t>status</t>
    <phoneticPr fontId="1" type="noConversion"/>
  </si>
  <si>
    <t>Remained cases</t>
    <phoneticPr fontId="1" type="noConversion"/>
  </si>
  <si>
    <t>Total cases</t>
    <phoneticPr fontId="1" type="noConversion"/>
  </si>
  <si>
    <t>cleansing_checking_redigitization_1</t>
    <phoneticPr fontId="1" type="noConversion"/>
  </si>
  <si>
    <t>digitize again, but same TEP and ZT values. ZT and TEP mismatch not resolved</t>
    <phoneticPr fontId="1" type="noConversion"/>
  </si>
  <si>
    <t>not_error</t>
    <phoneticPr fontId="1" type="noConversion"/>
  </si>
  <si>
    <t>notErr cases</t>
    <phoneticPr fontId="1" type="noConversion"/>
  </si>
  <si>
    <t>Tc of ZT is higher than Tc of TEP</t>
    <phoneticPr fontId="1" type="noConversion"/>
  </si>
  <si>
    <t>checked, over ZT, publication error</t>
    <phoneticPr fontId="1" type="noConversion"/>
  </si>
  <si>
    <t>redigitized, see axsis and data again. Digitization is ok, but biased</t>
    <phoneticPr fontId="1" type="noConversion"/>
  </si>
  <si>
    <t>v1.1.1</t>
    <phoneticPr fontId="1" type="noConversion"/>
  </si>
  <si>
    <t>v.1.1.0</t>
    <phoneticPr fontId="1" type="noConversion"/>
  </si>
  <si>
    <t>not_error_Trange_mismatch</t>
    <phoneticPr fontId="1" type="noConversion"/>
  </si>
  <si>
    <t>checked, over ZT, not reproducible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</si>
</sst>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14" fontId="4" fillId="0" borderId="5" xfId="0" applyNumberFormat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0" fontId="10" fillId="3" borderId="1" xfId="0" applyFont="1" applyFill="1" applyBorder="1"/>
    <xf numFmtId="0" fontId="4" fillId="5" borderId="1" xfId="0" applyFont="1" applyFill="1" applyBorder="1"/>
    <xf numFmtId="0" fontId="11" fillId="5" borderId="1" xfId="0" applyFont="1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5" fillId="4" borderId="1" xfId="0" applyFont="1" applyFill="1" applyBorder="1"/>
    <xf numFmtId="0" fontId="4" fillId="4" borderId="1" xfId="0" applyFont="1" applyFill="1" applyBorder="1"/>
  </cellXfs>
  <cellStyles count="1">
    <cellStyle name="표준" xfId="0" builtinId="0"/>
  </cellStyles>
  <dxfs count="18"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133350</xdr:colOff>
      <xdr:row>0</xdr:row>
      <xdr:rowOff>171451</xdr:rowOff>
    </xdr:from>
    <xdr:to>
      <xdr:col>18</xdr:col>
      <xdr:colOff>590550</xdr:colOff>
      <xdr:row>15</xdr:row>
      <xdr:rowOff>233368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tatus_1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0363" y="171451"/>
              <a:ext cx="1828800" cy="28813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Excel 이상에서 지원됩니다.
이 도형이 이전 버전의 Excel에서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status_1" xr10:uid="{00000000-0013-0000-FFFF-FFFF01000000}" sourceName="status_1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_1" xr10:uid="{00000000-0014-0000-FFFF-FFFF01000000}" cache="슬라이서_status_1" caption="status_1" rowHeight="28098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G15:O93" totalsRowShown="0" headerRowDxfId="15" dataDxfId="13" headerRowBorderDxfId="14" tableBorderDxfId="12">
  <autoFilter ref="G15:O93" xr:uid="{00000000-0009-0000-0100-000001000000}"/>
  <sortState xmlns:xlrd2="http://schemas.microsoft.com/office/spreadsheetml/2017/richdata2" ref="G17:O94">
    <sortCondition descending="1" ref="H17:H94"/>
    <sortCondition descending="1" ref="I17:I94"/>
    <sortCondition descending="1" ref="J17:J94"/>
  </sortState>
  <tableColumns count="9">
    <tableColumn id="1" xr3:uid="{00000000-0010-0000-0000-000001000000}" name="sampleid" dataDxfId="11"/>
    <tableColumn id="2" xr3:uid="{00000000-0010-0000-0000-000002000000}" name="davgZT &gt; 0.1" dataDxfId="10">
      <calculatedColumnFormula>COUNTIFS($B:$B,$G16,$C:$C,H$15)</calculatedColumnFormula>
    </tableColumn>
    <tableColumn id="3" xr3:uid="{00000000-0010-0000-0000-000003000000}" name="dpeakZT &gt; 0.1" dataDxfId="9">
      <calculatedColumnFormula>COUNTIFS($B:$B,$G16,$C:$C,I$15)</calculatedColumnFormula>
    </tableColumn>
    <tableColumn id="4" xr3:uid="{00000000-0010-0000-0000-000004000000}" name="Linf &gt; 0.1" dataDxfId="8">
      <calculatedColumnFormula>COUNTIFS($B:$B,$G16,$C:$C,J$15)</calculatedColumnFormula>
    </tableColumn>
    <tableColumn id="5" xr3:uid="{00000000-0010-0000-0000-000005000000}" name="errcounts" dataDxfId="7">
      <calculatedColumnFormula>SUM(H16:J16)</calculatedColumnFormula>
    </tableColumn>
    <tableColumn id="6" xr3:uid="{00000000-0010-0000-0000-000006000000}" name="error type" dataDxfId="6"/>
    <tableColumn id="7" xr3:uid="{00000000-0010-0000-0000-000007000000}" name="cleansing_checking_redigitization_1" dataDxfId="5"/>
    <tableColumn id="8" xr3:uid="{00000000-0010-0000-0000-000008000000}" name="log_1" dataDxfId="4"/>
    <tableColumn id="9" xr3:uid="{00000000-0010-0000-0000-000009000000}" name="status_1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B15:E125" totalsRowShown="0" headerRowDxfId="2">
  <autoFilter ref="B15:E125" xr:uid="{00000000-0009-0000-0100-000002000000}"/>
  <sortState xmlns:xlrd2="http://schemas.microsoft.com/office/spreadsheetml/2017/richdata2" ref="B17:E126">
    <sortCondition ref="C17:C126"/>
  </sortState>
  <tableColumns count="4">
    <tableColumn id="1" xr3:uid="{00000000-0010-0000-0100-000001000000}" name="sampleid"/>
    <tableColumn id="2" xr3:uid="{00000000-0010-0000-0100-000002000000}" name="errlog"/>
    <tableColumn id="5" xr3:uid="{00000000-0010-0000-0100-000005000000}" name="errcounts" dataDxfId="1">
      <calculatedColumnFormula>VLOOKUP(표2[[#This Row],[sampleid]],표1[#All],5,)</calculatedColumnFormula>
    </tableColumn>
    <tableColumn id="4" xr3:uid="{00000000-0010-0000-0100-000004000000}" name="status_1" dataDxfId="0">
      <calculatedColumnFormula>VLOOKUP(표2[[#This Row],[sampleid]],표1[#All],9,)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25"/>
  <sheetViews>
    <sheetView tabSelected="1" workbookViewId="0">
      <pane xSplit="7" ySplit="15" topLeftCell="H19" activePane="bottomRight" state="frozen"/>
      <selection pane="topRight" activeCell="F1" sqref="F1"/>
      <selection pane="bottomLeft" activeCell="A7" sqref="A7"/>
      <selection pane="bottomRight" activeCell="M29" sqref="M29"/>
    </sheetView>
  </sheetViews>
  <sheetFormatPr defaultRowHeight="16.899999999999999" x14ac:dyDescent="0.6"/>
  <cols>
    <col min="2" max="2" width="10.1875" customWidth="1"/>
    <col min="3" max="3" width="13.0625" bestFit="1" customWidth="1"/>
    <col min="4" max="5" width="13.0625" customWidth="1"/>
    <col min="8" max="10" width="13.0625" customWidth="1"/>
    <col min="11" max="11" width="10.3125" customWidth="1"/>
    <col min="12" max="12" width="11.8125" customWidth="1"/>
    <col min="13" max="13" width="14.6875" customWidth="1"/>
    <col min="14" max="14" width="14.25" customWidth="1"/>
    <col min="15" max="15" width="10.6875" customWidth="1"/>
  </cols>
  <sheetData>
    <row r="2" spans="2:15" ht="13.5" customHeight="1" x14ac:dyDescent="0.6">
      <c r="N2" s="26" t="s">
        <v>29</v>
      </c>
      <c r="O2" s="26" t="s">
        <v>28</v>
      </c>
    </row>
    <row r="3" spans="2:15" ht="13.5" customHeight="1" x14ac:dyDescent="0.6">
      <c r="N3" s="27" t="s">
        <v>12</v>
      </c>
      <c r="O3" s="27">
        <f>COUNTIF(표1[status_1],N3)</f>
        <v>5</v>
      </c>
    </row>
    <row r="4" spans="2:15" ht="13.5" customHeight="1" x14ac:dyDescent="0.6">
      <c r="N4" s="18" t="s">
        <v>41</v>
      </c>
      <c r="O4" s="27">
        <f>COUNTIF(표1[status_1],N4)</f>
        <v>2</v>
      </c>
    </row>
    <row r="5" spans="2:15" ht="13.5" customHeight="1" x14ac:dyDescent="0.6">
      <c r="N5" s="28" t="s">
        <v>35</v>
      </c>
      <c r="O5" s="28">
        <f>SUM(O3:O4)</f>
        <v>7</v>
      </c>
    </row>
    <row r="6" spans="2:15" ht="13.5" customHeight="1" x14ac:dyDescent="0.6">
      <c r="N6" s="29" t="s">
        <v>11</v>
      </c>
      <c r="O6" s="29">
        <f>COUNTIF(표1[status_1],N6)</f>
        <v>7</v>
      </c>
    </row>
    <row r="7" spans="2:15" ht="13.5" customHeight="1" x14ac:dyDescent="0.6">
      <c r="N7" s="29" t="s">
        <v>17</v>
      </c>
      <c r="O7" s="29">
        <f>COUNTIF(표1[status_1],N7)</f>
        <v>4</v>
      </c>
    </row>
    <row r="8" spans="2:15" ht="13.5" customHeight="1" x14ac:dyDescent="0.6">
      <c r="N8" s="29" t="s">
        <v>19</v>
      </c>
      <c r="O8" s="29">
        <f>COUNTIF(표1[status_1],N8)</f>
        <v>3</v>
      </c>
    </row>
    <row r="9" spans="2:15" ht="13.5" customHeight="1" x14ac:dyDescent="0.6">
      <c r="N9" s="29" t="s">
        <v>14</v>
      </c>
      <c r="O9" s="29">
        <f>COUNTIF(표1[status_1],N9)</f>
        <v>1</v>
      </c>
    </row>
    <row r="10" spans="2:15" ht="13.5" customHeight="1" x14ac:dyDescent="0.6">
      <c r="N10" s="30" t="s">
        <v>26</v>
      </c>
      <c r="O10" s="30">
        <f>SUM(O6:O9)</f>
        <v>15</v>
      </c>
    </row>
    <row r="11" spans="2:15" ht="13.5" customHeight="1" x14ac:dyDescent="0.6">
      <c r="N11" s="31" t="s">
        <v>27</v>
      </c>
      <c r="O11" s="31">
        <f>O5+O10</f>
        <v>22</v>
      </c>
    </row>
    <row r="12" spans="2:15" ht="13.5" customHeight="1" x14ac:dyDescent="0.6">
      <c r="G12" s="1" t="s">
        <v>7</v>
      </c>
      <c r="H12" s="3" t="s">
        <v>2</v>
      </c>
      <c r="I12" s="3" t="s">
        <v>3</v>
      </c>
      <c r="J12" s="3" t="s">
        <v>4</v>
      </c>
      <c r="K12" s="2" t="s">
        <v>6</v>
      </c>
      <c r="M12" s="12"/>
      <c r="N12" s="32" t="s">
        <v>30</v>
      </c>
      <c r="O12" s="32">
        <f>O13-O11</f>
        <v>88</v>
      </c>
    </row>
    <row r="13" spans="2:15" ht="13.5" customHeight="1" x14ac:dyDescent="0.6">
      <c r="G13" s="1">
        <f>COUNTA(표1[sampleid])</f>
        <v>78</v>
      </c>
      <c r="H13" s="1">
        <f>SUM(표1[davgZT &gt; 0.1])</f>
        <v>10</v>
      </c>
      <c r="I13" s="1">
        <f>SUM(표1[dpeakZT &gt; 0.1])</f>
        <v>36</v>
      </c>
      <c r="J13" s="1">
        <f>SUM(표1[Linf &gt; 0.1])</f>
        <v>64</v>
      </c>
      <c r="K13" s="1">
        <f>SUM(표1[errcounts])</f>
        <v>110</v>
      </c>
      <c r="N13" s="32" t="s">
        <v>31</v>
      </c>
      <c r="O13" s="32">
        <f>K13</f>
        <v>110</v>
      </c>
    </row>
    <row r="15" spans="2:15" ht="26.25" x14ac:dyDescent="0.6">
      <c r="B15" s="14" t="s">
        <v>0</v>
      </c>
      <c r="C15" s="14" t="s">
        <v>5</v>
      </c>
      <c r="D15" s="14" t="s">
        <v>6</v>
      </c>
      <c r="E15" s="14" t="s">
        <v>9</v>
      </c>
      <c r="G15" s="5" t="s">
        <v>0</v>
      </c>
      <c r="H15" s="6" t="s">
        <v>2</v>
      </c>
      <c r="I15" s="6" t="s">
        <v>3</v>
      </c>
      <c r="J15" s="6" t="s">
        <v>4</v>
      </c>
      <c r="K15" s="7" t="s">
        <v>6</v>
      </c>
      <c r="L15" s="7" t="s">
        <v>8</v>
      </c>
      <c r="M15" s="6" t="s">
        <v>32</v>
      </c>
      <c r="N15" s="6" t="s">
        <v>1</v>
      </c>
      <c r="O15" s="8" t="s">
        <v>9</v>
      </c>
    </row>
    <row r="16" spans="2:15" ht="19.149999999999999" x14ac:dyDescent="0.6">
      <c r="B16" s="13">
        <v>107</v>
      </c>
      <c r="C16" s="12" t="s">
        <v>2</v>
      </c>
      <c r="D16">
        <f>VLOOKUP(표2[[#This Row],[sampleid]],표1[#All],5,)</f>
        <v>2</v>
      </c>
      <c r="E16" t="str">
        <f>VLOOKUP(표2[[#This Row],[sampleid]],표1[#All],9,)</f>
        <v>extrapolation</v>
      </c>
      <c r="G16" s="23">
        <v>26</v>
      </c>
      <c r="H16" s="24">
        <f t="shared" ref="H16:J35" si="0">COUNTIFS($B:$B,$G16,$C:$C,H$15)</f>
        <v>1</v>
      </c>
      <c r="I16" s="24">
        <f t="shared" si="0"/>
        <v>1</v>
      </c>
      <c r="J16" s="24">
        <f t="shared" si="0"/>
        <v>1</v>
      </c>
      <c r="K16" s="24">
        <f t="shared" ref="K16:K47" si="1">SUM(H16:J16)</f>
        <v>3</v>
      </c>
      <c r="L16" s="9" t="s">
        <v>11</v>
      </c>
      <c r="M16" s="10">
        <v>45027</v>
      </c>
      <c r="N16" s="9" t="s">
        <v>15</v>
      </c>
      <c r="O16" s="11" t="s">
        <v>11</v>
      </c>
    </row>
    <row r="17" spans="2:15" ht="26.25" x14ac:dyDescent="0.6">
      <c r="B17" s="13">
        <v>125</v>
      </c>
      <c r="C17" s="12" t="s">
        <v>2</v>
      </c>
      <c r="D17">
        <f>VLOOKUP(표2[[#This Row],[sampleid]],표1[#All],5,)</f>
        <v>3</v>
      </c>
      <c r="E17" t="str">
        <f>VLOOKUP(표2[[#This Row],[sampleid]],표1[#All],9,)</f>
        <v>biased</v>
      </c>
      <c r="G17" s="23">
        <v>95</v>
      </c>
      <c r="H17" s="24">
        <f t="shared" si="0"/>
        <v>1</v>
      </c>
      <c r="I17" s="24">
        <f t="shared" si="0"/>
        <v>1</v>
      </c>
      <c r="J17" s="24">
        <f t="shared" si="0"/>
        <v>1</v>
      </c>
      <c r="K17" s="24">
        <f t="shared" si="1"/>
        <v>3</v>
      </c>
      <c r="L17" s="9" t="s">
        <v>11</v>
      </c>
      <c r="M17" s="10">
        <v>45027</v>
      </c>
      <c r="N17" s="9" t="s">
        <v>37</v>
      </c>
      <c r="O17" s="11" t="s">
        <v>11</v>
      </c>
    </row>
    <row r="18" spans="2:15" ht="65.650000000000006" x14ac:dyDescent="0.6">
      <c r="B18" s="13">
        <v>95</v>
      </c>
      <c r="C18" s="12" t="s">
        <v>2</v>
      </c>
      <c r="D18">
        <f>VLOOKUP(표2[[#This Row],[sampleid]],표1[#All],5,)</f>
        <v>3</v>
      </c>
      <c r="E18" t="str">
        <f>VLOOKUP(표2[[#This Row],[sampleid]],표1[#All],9,)</f>
        <v>biased</v>
      </c>
      <c r="G18" s="23">
        <v>125</v>
      </c>
      <c r="H18" s="24">
        <f t="shared" si="0"/>
        <v>1</v>
      </c>
      <c r="I18" s="24">
        <f t="shared" si="0"/>
        <v>1</v>
      </c>
      <c r="J18" s="24">
        <f t="shared" si="0"/>
        <v>1</v>
      </c>
      <c r="K18" s="24">
        <f t="shared" si="1"/>
        <v>3</v>
      </c>
      <c r="L18" s="9" t="s">
        <v>11</v>
      </c>
      <c r="M18" s="10">
        <v>45027</v>
      </c>
      <c r="N18" s="9" t="s">
        <v>33</v>
      </c>
      <c r="O18" s="11" t="s">
        <v>11</v>
      </c>
    </row>
    <row r="19" spans="2:15" ht="52.5" x14ac:dyDescent="0.6">
      <c r="B19" s="13">
        <v>415</v>
      </c>
      <c r="C19" s="12" t="s">
        <v>2</v>
      </c>
      <c r="D19">
        <f>VLOOKUP(표2[[#This Row],[sampleid]],표1[#All],5,)</f>
        <v>3</v>
      </c>
      <c r="E19" t="str">
        <f>VLOOKUP(표2[[#This Row],[sampleid]],표1[#All],9,)</f>
        <v>biased</v>
      </c>
      <c r="G19" s="23">
        <v>247</v>
      </c>
      <c r="H19" s="24">
        <f t="shared" si="0"/>
        <v>1</v>
      </c>
      <c r="I19" s="24">
        <f t="shared" si="0"/>
        <v>1</v>
      </c>
      <c r="J19" s="24">
        <f t="shared" si="0"/>
        <v>1</v>
      </c>
      <c r="K19" s="24">
        <f t="shared" si="1"/>
        <v>3</v>
      </c>
      <c r="L19" s="9" t="s">
        <v>11</v>
      </c>
      <c r="M19" s="10">
        <v>45028</v>
      </c>
      <c r="N19" s="9" t="s">
        <v>38</v>
      </c>
      <c r="O19" s="11" t="s">
        <v>11</v>
      </c>
    </row>
    <row r="20" spans="2:15" ht="19.149999999999999" x14ac:dyDescent="0.6">
      <c r="B20">
        <v>5</v>
      </c>
      <c r="C20" s="12" t="s">
        <v>2</v>
      </c>
      <c r="D20">
        <f>VLOOKUP(표2[[#This Row],[sampleid]],표1[#All],5,)</f>
        <v>1</v>
      </c>
      <c r="E20" t="str">
        <f>VLOOKUP(표2[[#This Row],[sampleid]],표1[#All],9,)</f>
        <v>not_error_Trange_mismatch</v>
      </c>
      <c r="G20" s="23">
        <v>415</v>
      </c>
      <c r="H20" s="24">
        <f t="shared" si="0"/>
        <v>1</v>
      </c>
      <c r="I20" s="24">
        <f t="shared" si="0"/>
        <v>1</v>
      </c>
      <c r="J20" s="24">
        <f t="shared" si="0"/>
        <v>1</v>
      </c>
      <c r="K20" s="24">
        <f t="shared" si="1"/>
        <v>3</v>
      </c>
      <c r="L20" s="9" t="s">
        <v>11</v>
      </c>
      <c r="M20" s="10">
        <v>45027</v>
      </c>
      <c r="N20" s="9" t="s">
        <v>15</v>
      </c>
      <c r="O20" s="11" t="s">
        <v>11</v>
      </c>
    </row>
    <row r="21" spans="2:15" ht="26.25" x14ac:dyDescent="0.6">
      <c r="B21">
        <v>156</v>
      </c>
      <c r="C21" s="12" t="s">
        <v>2</v>
      </c>
      <c r="D21">
        <f>VLOOKUP(표2[[#This Row],[sampleid]],표1[#All],5,)</f>
        <v>1</v>
      </c>
      <c r="E21" t="str">
        <f>VLOOKUP(표2[[#This Row],[sampleid]],표1[#All],9,)</f>
        <v>not_error_Trange_mismatch</v>
      </c>
      <c r="G21" s="23">
        <v>107</v>
      </c>
      <c r="H21" s="24">
        <f t="shared" si="0"/>
        <v>1</v>
      </c>
      <c r="I21" s="24">
        <f t="shared" si="0"/>
        <v>1</v>
      </c>
      <c r="J21" s="24">
        <f t="shared" si="0"/>
        <v>0</v>
      </c>
      <c r="K21" s="24">
        <f t="shared" si="1"/>
        <v>2</v>
      </c>
      <c r="L21" s="9" t="s">
        <v>17</v>
      </c>
      <c r="M21" s="10">
        <v>45027</v>
      </c>
      <c r="N21" s="9" t="s">
        <v>24</v>
      </c>
      <c r="O21" s="11" t="s">
        <v>17</v>
      </c>
    </row>
    <row r="22" spans="2:15" ht="19.149999999999999" x14ac:dyDescent="0.6">
      <c r="B22">
        <v>26</v>
      </c>
      <c r="C22" s="12" t="s">
        <v>2</v>
      </c>
      <c r="D22">
        <f>VLOOKUP(표2[[#This Row],[sampleid]],표1[#All],5,)</f>
        <v>3</v>
      </c>
      <c r="E22" t="str">
        <f>VLOOKUP(표2[[#This Row],[sampleid]],표1[#All],9,)</f>
        <v>biased</v>
      </c>
      <c r="G22" s="23">
        <v>210</v>
      </c>
      <c r="H22" s="24">
        <f t="shared" si="0"/>
        <v>1</v>
      </c>
      <c r="I22" s="24">
        <f t="shared" si="0"/>
        <v>0</v>
      </c>
      <c r="J22" s="24">
        <f t="shared" si="0"/>
        <v>1</v>
      </c>
      <c r="K22" s="24">
        <f t="shared" si="1"/>
        <v>2</v>
      </c>
      <c r="L22" s="9"/>
      <c r="M22" s="9"/>
      <c r="N22" s="9"/>
      <c r="O22" s="9"/>
    </row>
    <row r="23" spans="2:15" ht="39.4" x14ac:dyDescent="0.6">
      <c r="B23">
        <v>247</v>
      </c>
      <c r="C23" s="12" t="s">
        <v>2</v>
      </c>
      <c r="D23">
        <f>VLOOKUP(표2[[#This Row],[sampleid]],표1[#All],5,)</f>
        <v>3</v>
      </c>
      <c r="E23" t="str">
        <f>VLOOKUP(표2[[#This Row],[sampleid]],표1[#All],9,)</f>
        <v>biased</v>
      </c>
      <c r="G23" s="23">
        <v>5</v>
      </c>
      <c r="H23" s="24">
        <f t="shared" si="0"/>
        <v>1</v>
      </c>
      <c r="I23" s="24">
        <f t="shared" si="0"/>
        <v>0</v>
      </c>
      <c r="J23" s="24">
        <f t="shared" si="0"/>
        <v>0</v>
      </c>
      <c r="K23" s="24">
        <f t="shared" si="1"/>
        <v>1</v>
      </c>
      <c r="L23" s="11" t="s">
        <v>34</v>
      </c>
      <c r="M23" s="10">
        <v>45027</v>
      </c>
      <c r="N23" s="9" t="s">
        <v>36</v>
      </c>
      <c r="O23" s="11" t="s">
        <v>41</v>
      </c>
    </row>
    <row r="24" spans="2:15" ht="39.4" x14ac:dyDescent="0.6">
      <c r="B24">
        <v>120</v>
      </c>
      <c r="C24" s="12" t="s">
        <v>2</v>
      </c>
      <c r="D24">
        <f>VLOOKUP(표2[[#This Row],[sampleid]],표1[#All],5,)</f>
        <v>1</v>
      </c>
      <c r="E24">
        <f>VLOOKUP(표2[[#This Row],[sampleid]],표1[#All],9,)</f>
        <v>0</v>
      </c>
      <c r="G24" s="23">
        <v>156</v>
      </c>
      <c r="H24" s="24">
        <f t="shared" si="0"/>
        <v>1</v>
      </c>
      <c r="I24" s="24">
        <f t="shared" si="0"/>
        <v>0</v>
      </c>
      <c r="J24" s="24">
        <f t="shared" si="0"/>
        <v>0</v>
      </c>
      <c r="K24" s="24">
        <f t="shared" si="1"/>
        <v>1</v>
      </c>
      <c r="L24" s="15" t="s">
        <v>34</v>
      </c>
      <c r="M24" s="16">
        <v>45027</v>
      </c>
      <c r="N24" s="17" t="s">
        <v>36</v>
      </c>
      <c r="O24" s="11" t="s">
        <v>41</v>
      </c>
    </row>
    <row r="25" spans="2:15" ht="19.149999999999999" x14ac:dyDescent="0.6">
      <c r="B25">
        <v>210</v>
      </c>
      <c r="C25" s="12" t="s">
        <v>2</v>
      </c>
      <c r="D25">
        <f>VLOOKUP(표2[[#This Row],[sampleid]],표1[#All],5,)</f>
        <v>2</v>
      </c>
      <c r="E25">
        <f>VLOOKUP(표2[[#This Row],[sampleid]],표1[#All],9,)</f>
        <v>0</v>
      </c>
      <c r="G25" s="23">
        <v>120</v>
      </c>
      <c r="H25" s="9">
        <f t="shared" si="0"/>
        <v>1</v>
      </c>
      <c r="I25" s="9">
        <f t="shared" si="0"/>
        <v>0</v>
      </c>
      <c r="J25" s="9">
        <f t="shared" si="0"/>
        <v>0</v>
      </c>
      <c r="K25" s="9">
        <f t="shared" si="1"/>
        <v>1</v>
      </c>
      <c r="L25" s="9"/>
      <c r="M25" s="9"/>
      <c r="N25" s="9"/>
      <c r="O25" s="9"/>
    </row>
    <row r="26" spans="2:15" ht="19.149999999999999" x14ac:dyDescent="0.6">
      <c r="B26" s="13">
        <v>113</v>
      </c>
      <c r="C26" t="s">
        <v>3</v>
      </c>
      <c r="D26">
        <f>VLOOKUP(표2[[#This Row],[sampleid]],표1[#All],5,)</f>
        <v>2</v>
      </c>
      <c r="E26" t="str">
        <f>VLOOKUP(표2[[#This Row],[sampleid]],표1[#All],9,)</f>
        <v>extrapolation</v>
      </c>
      <c r="G26" s="23">
        <v>2</v>
      </c>
      <c r="H26" s="24">
        <f t="shared" si="0"/>
        <v>0</v>
      </c>
      <c r="I26" s="24">
        <f t="shared" si="0"/>
        <v>1</v>
      </c>
      <c r="J26" s="24">
        <f t="shared" si="0"/>
        <v>1</v>
      </c>
      <c r="K26" s="24">
        <f t="shared" si="1"/>
        <v>2</v>
      </c>
      <c r="L26" s="9" t="s">
        <v>13</v>
      </c>
      <c r="M26" s="10">
        <v>45027</v>
      </c>
      <c r="N26" s="9" t="s">
        <v>13</v>
      </c>
      <c r="O26" s="11" t="s">
        <v>12</v>
      </c>
    </row>
    <row r="27" spans="2:15" ht="19.149999999999999" x14ac:dyDescent="0.6">
      <c r="B27">
        <v>415</v>
      </c>
      <c r="C27" t="s">
        <v>3</v>
      </c>
      <c r="D27">
        <f>VLOOKUP(표2[[#This Row],[sampleid]],표1[#All],5,)</f>
        <v>3</v>
      </c>
      <c r="E27" t="str">
        <f>VLOOKUP(표2[[#This Row],[sampleid]],표1[#All],9,)</f>
        <v>biased</v>
      </c>
      <c r="G27" s="23">
        <v>8</v>
      </c>
      <c r="H27" s="24">
        <f t="shared" si="0"/>
        <v>0</v>
      </c>
      <c r="I27" s="24">
        <f t="shared" si="0"/>
        <v>1</v>
      </c>
      <c r="J27" s="24">
        <f t="shared" si="0"/>
        <v>1</v>
      </c>
      <c r="K27" s="24">
        <f t="shared" si="1"/>
        <v>2</v>
      </c>
      <c r="L27" s="9"/>
      <c r="M27" s="9"/>
      <c r="N27" s="9"/>
      <c r="O27" s="9"/>
    </row>
    <row r="28" spans="2:15" ht="26.25" x14ac:dyDescent="0.6">
      <c r="B28">
        <v>107</v>
      </c>
      <c r="C28" t="s">
        <v>3</v>
      </c>
      <c r="D28">
        <f>VLOOKUP(표2[[#This Row],[sampleid]],표1[#All],5,)</f>
        <v>2</v>
      </c>
      <c r="E28" t="str">
        <f>VLOOKUP(표2[[#This Row],[sampleid]],표1[#All],9,)</f>
        <v>extrapolation</v>
      </c>
      <c r="G28" s="23">
        <v>64</v>
      </c>
      <c r="H28" s="24">
        <f t="shared" si="0"/>
        <v>0</v>
      </c>
      <c r="I28" s="24">
        <f t="shared" si="0"/>
        <v>1</v>
      </c>
      <c r="J28" s="24">
        <f t="shared" si="0"/>
        <v>1</v>
      </c>
      <c r="K28" s="24">
        <f t="shared" si="1"/>
        <v>2</v>
      </c>
      <c r="L28" s="9" t="s">
        <v>11</v>
      </c>
      <c r="M28" s="10">
        <v>45030</v>
      </c>
      <c r="N28" s="9" t="s">
        <v>42</v>
      </c>
      <c r="O28" s="11" t="s">
        <v>11</v>
      </c>
    </row>
    <row r="29" spans="2:15" ht="19.149999999999999" x14ac:dyDescent="0.6">
      <c r="B29">
        <v>95</v>
      </c>
      <c r="C29" t="s">
        <v>3</v>
      </c>
      <c r="D29">
        <f>VLOOKUP(표2[[#This Row],[sampleid]],표1[#All],5,)</f>
        <v>3</v>
      </c>
      <c r="E29" t="str">
        <f>VLOOKUP(표2[[#This Row],[sampleid]],표1[#All],9,)</f>
        <v>biased</v>
      </c>
      <c r="G29" s="23">
        <v>79</v>
      </c>
      <c r="H29" s="24">
        <f t="shared" si="0"/>
        <v>0</v>
      </c>
      <c r="I29" s="24">
        <f t="shared" si="0"/>
        <v>1</v>
      </c>
      <c r="J29" s="24">
        <f t="shared" si="0"/>
        <v>1</v>
      </c>
      <c r="K29" s="24">
        <f t="shared" si="1"/>
        <v>2</v>
      </c>
      <c r="L29" s="9"/>
      <c r="M29" s="9"/>
      <c r="N29" s="9"/>
      <c r="O29" s="9"/>
    </row>
    <row r="30" spans="2:15" ht="19.149999999999999" x14ac:dyDescent="0.6">
      <c r="B30">
        <v>193</v>
      </c>
      <c r="C30" t="s">
        <v>3</v>
      </c>
      <c r="D30">
        <f>VLOOKUP(표2[[#This Row],[sampleid]],표1[#All],5,)</f>
        <v>2</v>
      </c>
      <c r="E30">
        <f>VLOOKUP(표2[[#This Row],[sampleid]],표1[#All],9,)</f>
        <v>0</v>
      </c>
      <c r="G30" s="23">
        <v>81</v>
      </c>
      <c r="H30" s="24">
        <f t="shared" si="0"/>
        <v>0</v>
      </c>
      <c r="I30" s="24">
        <f t="shared" si="0"/>
        <v>1</v>
      </c>
      <c r="J30" s="24">
        <f t="shared" si="0"/>
        <v>1</v>
      </c>
      <c r="K30" s="24">
        <f t="shared" si="1"/>
        <v>2</v>
      </c>
      <c r="L30" s="9" t="s">
        <v>11</v>
      </c>
      <c r="M30" s="10">
        <v>45027</v>
      </c>
      <c r="N30" s="9" t="s">
        <v>16</v>
      </c>
      <c r="O30" s="11" t="s">
        <v>11</v>
      </c>
    </row>
    <row r="31" spans="2:15" ht="19.149999999999999" x14ac:dyDescent="0.6">
      <c r="B31">
        <v>129</v>
      </c>
      <c r="C31" t="s">
        <v>3</v>
      </c>
      <c r="D31">
        <f>VLOOKUP(표2[[#This Row],[sampleid]],표1[#All],5,)</f>
        <v>2</v>
      </c>
      <c r="E31">
        <f>VLOOKUP(표2[[#This Row],[sampleid]],표1[#All],9,)</f>
        <v>0</v>
      </c>
      <c r="G31" s="23">
        <v>92</v>
      </c>
      <c r="H31" s="24">
        <f t="shared" si="0"/>
        <v>0</v>
      </c>
      <c r="I31" s="24">
        <f t="shared" si="0"/>
        <v>1</v>
      </c>
      <c r="J31" s="24">
        <f t="shared" si="0"/>
        <v>1</v>
      </c>
      <c r="K31" s="24">
        <f t="shared" si="1"/>
        <v>2</v>
      </c>
      <c r="L31" s="9"/>
      <c r="M31" s="9"/>
      <c r="N31" s="9"/>
      <c r="O31" s="9"/>
    </row>
    <row r="32" spans="2:15" ht="39.4" x14ac:dyDescent="0.6">
      <c r="B32">
        <v>26</v>
      </c>
      <c r="C32" t="s">
        <v>3</v>
      </c>
      <c r="D32">
        <f>VLOOKUP(표2[[#This Row],[sampleid]],표1[#All],5,)</f>
        <v>3</v>
      </c>
      <c r="E32" t="str">
        <f>VLOOKUP(표2[[#This Row],[sampleid]],표1[#All],9,)</f>
        <v>biased</v>
      </c>
      <c r="G32" s="23">
        <v>113</v>
      </c>
      <c r="H32" s="24">
        <f t="shared" si="0"/>
        <v>0</v>
      </c>
      <c r="I32" s="24">
        <f t="shared" si="0"/>
        <v>1</v>
      </c>
      <c r="J32" s="24">
        <f t="shared" si="0"/>
        <v>1</v>
      </c>
      <c r="K32" s="24">
        <f t="shared" si="1"/>
        <v>2</v>
      </c>
      <c r="L32" s="9" t="s">
        <v>17</v>
      </c>
      <c r="M32" s="10">
        <v>45027</v>
      </c>
      <c r="N32" s="9" t="s">
        <v>18</v>
      </c>
      <c r="O32" s="11" t="s">
        <v>17</v>
      </c>
    </row>
    <row r="33" spans="2:19" ht="19.149999999999999" x14ac:dyDescent="0.6">
      <c r="B33">
        <v>84</v>
      </c>
      <c r="C33" t="s">
        <v>3</v>
      </c>
      <c r="D33">
        <f>VLOOKUP(표2[[#This Row],[sampleid]],표1[#All],5,)</f>
        <v>1</v>
      </c>
      <c r="E33" t="str">
        <f>VLOOKUP(표2[[#This Row],[sampleid]],표1[#All],9,)</f>
        <v>extrapolation</v>
      </c>
      <c r="G33" s="23">
        <v>122</v>
      </c>
      <c r="H33" s="24">
        <f t="shared" si="0"/>
        <v>0</v>
      </c>
      <c r="I33" s="24">
        <f t="shared" si="0"/>
        <v>1</v>
      </c>
      <c r="J33" s="24">
        <f t="shared" si="0"/>
        <v>1</v>
      </c>
      <c r="K33" s="24">
        <f t="shared" si="1"/>
        <v>2</v>
      </c>
      <c r="L33" s="9"/>
      <c r="M33" s="9"/>
      <c r="N33" s="9"/>
      <c r="O33" s="9"/>
    </row>
    <row r="34" spans="2:19" ht="19.149999999999999" x14ac:dyDescent="0.6">
      <c r="B34">
        <v>285</v>
      </c>
      <c r="C34" t="s">
        <v>3</v>
      </c>
      <c r="D34">
        <f>VLOOKUP(표2[[#This Row],[sampleid]],표1[#All],5,)</f>
        <v>2</v>
      </c>
      <c r="E34">
        <f>VLOOKUP(표2[[#This Row],[sampleid]],표1[#All],9,)</f>
        <v>0</v>
      </c>
      <c r="G34" s="23">
        <v>129</v>
      </c>
      <c r="H34" s="24">
        <f t="shared" si="0"/>
        <v>0</v>
      </c>
      <c r="I34" s="24">
        <f t="shared" si="0"/>
        <v>1</v>
      </c>
      <c r="J34" s="24">
        <f t="shared" si="0"/>
        <v>1</v>
      </c>
      <c r="K34" s="24">
        <f t="shared" si="1"/>
        <v>2</v>
      </c>
      <c r="L34" s="9"/>
      <c r="M34" s="9"/>
      <c r="N34" s="9"/>
      <c r="O34" s="9"/>
    </row>
    <row r="35" spans="2:19" ht="19.149999999999999" x14ac:dyDescent="0.6">
      <c r="B35">
        <v>125</v>
      </c>
      <c r="C35" t="s">
        <v>3</v>
      </c>
      <c r="D35">
        <f>VLOOKUP(표2[[#This Row],[sampleid]],표1[#All],5,)</f>
        <v>3</v>
      </c>
      <c r="E35" t="str">
        <f>VLOOKUP(표2[[#This Row],[sampleid]],표1[#All],9,)</f>
        <v>biased</v>
      </c>
      <c r="G35" s="23">
        <v>135</v>
      </c>
      <c r="H35" s="24">
        <f t="shared" si="0"/>
        <v>0</v>
      </c>
      <c r="I35" s="24">
        <f t="shared" si="0"/>
        <v>1</v>
      </c>
      <c r="J35" s="24">
        <f t="shared" si="0"/>
        <v>1</v>
      </c>
      <c r="K35" s="24">
        <f t="shared" si="1"/>
        <v>2</v>
      </c>
      <c r="L35" s="9"/>
      <c r="M35" s="9"/>
      <c r="N35" s="9"/>
      <c r="O35" s="9"/>
    </row>
    <row r="36" spans="2:19" ht="19.149999999999999" x14ac:dyDescent="0.6">
      <c r="B36">
        <v>92</v>
      </c>
      <c r="C36" t="s">
        <v>3</v>
      </c>
      <c r="D36">
        <f>VLOOKUP(표2[[#This Row],[sampleid]],표1[#All],5,)</f>
        <v>2</v>
      </c>
      <c r="E36">
        <f>VLOOKUP(표2[[#This Row],[sampleid]],표1[#All],9,)</f>
        <v>0</v>
      </c>
      <c r="G36" s="23">
        <v>172</v>
      </c>
      <c r="H36" s="24">
        <f t="shared" ref="H36:J55" si="2">COUNTIFS($B:$B,$G36,$C:$C,H$15)</f>
        <v>0</v>
      </c>
      <c r="I36" s="24">
        <f t="shared" si="2"/>
        <v>1</v>
      </c>
      <c r="J36" s="24">
        <f t="shared" si="2"/>
        <v>1</v>
      </c>
      <c r="K36" s="24">
        <f t="shared" si="1"/>
        <v>2</v>
      </c>
      <c r="L36" s="9"/>
      <c r="M36" s="9"/>
      <c r="N36" s="9"/>
      <c r="O36" s="9"/>
    </row>
    <row r="37" spans="2:19" ht="19.149999999999999" x14ac:dyDescent="0.6">
      <c r="B37">
        <v>417</v>
      </c>
      <c r="C37" t="s">
        <v>3</v>
      </c>
      <c r="D37">
        <f>VLOOKUP(표2[[#This Row],[sampleid]],표1[#All],5,)</f>
        <v>1</v>
      </c>
      <c r="E37">
        <f>VLOOKUP(표2[[#This Row],[sampleid]],표1[#All],9,)</f>
        <v>0</v>
      </c>
      <c r="G37" s="23">
        <v>181</v>
      </c>
      <c r="H37" s="24">
        <f t="shared" si="2"/>
        <v>0</v>
      </c>
      <c r="I37" s="24">
        <f t="shared" si="2"/>
        <v>1</v>
      </c>
      <c r="J37" s="24">
        <f t="shared" si="2"/>
        <v>1</v>
      </c>
      <c r="K37" s="24">
        <f t="shared" si="1"/>
        <v>2</v>
      </c>
      <c r="L37" s="9"/>
      <c r="M37" s="9"/>
      <c r="N37" s="9"/>
      <c r="O37" s="9"/>
    </row>
    <row r="38" spans="2:19" ht="19.149999999999999" x14ac:dyDescent="0.6">
      <c r="B38">
        <v>384</v>
      </c>
      <c r="C38" t="s">
        <v>3</v>
      </c>
      <c r="D38">
        <f>VLOOKUP(표2[[#This Row],[sampleid]],표1[#All],5,)</f>
        <v>1</v>
      </c>
      <c r="E38" t="str">
        <f>VLOOKUP(표2[[#This Row],[sampleid]],표1[#All],9,)</f>
        <v>extrapolation</v>
      </c>
      <c r="G38" s="23">
        <v>186</v>
      </c>
      <c r="H38" s="24">
        <f t="shared" si="2"/>
        <v>0</v>
      </c>
      <c r="I38" s="24">
        <f t="shared" si="2"/>
        <v>1</v>
      </c>
      <c r="J38" s="24">
        <f t="shared" si="2"/>
        <v>1</v>
      </c>
      <c r="K38" s="24">
        <f t="shared" si="1"/>
        <v>2</v>
      </c>
      <c r="L38" s="9"/>
      <c r="M38" s="9"/>
      <c r="N38" s="9"/>
      <c r="O38" s="9"/>
    </row>
    <row r="39" spans="2:19" ht="19.149999999999999" x14ac:dyDescent="0.6">
      <c r="B39">
        <v>271</v>
      </c>
      <c r="C39" t="s">
        <v>3</v>
      </c>
      <c r="D39">
        <f>VLOOKUP(표2[[#This Row],[sampleid]],표1[#All],5,)</f>
        <v>2</v>
      </c>
      <c r="E39">
        <f>VLOOKUP(표2[[#This Row],[sampleid]],표1[#All],9,)</f>
        <v>0</v>
      </c>
      <c r="G39" s="23">
        <v>193</v>
      </c>
      <c r="H39" s="24">
        <f t="shared" si="2"/>
        <v>0</v>
      </c>
      <c r="I39" s="24">
        <f t="shared" si="2"/>
        <v>1</v>
      </c>
      <c r="J39" s="24">
        <f t="shared" si="2"/>
        <v>1</v>
      </c>
      <c r="K39" s="24">
        <f t="shared" si="1"/>
        <v>2</v>
      </c>
      <c r="L39" s="9"/>
      <c r="M39" s="9"/>
      <c r="N39" s="9"/>
      <c r="O39" s="9"/>
    </row>
    <row r="40" spans="2:19" ht="19.149999999999999" x14ac:dyDescent="0.6">
      <c r="B40">
        <v>64</v>
      </c>
      <c r="C40" t="s">
        <v>3</v>
      </c>
      <c r="D40">
        <f>VLOOKUP(표2[[#This Row],[sampleid]],표1[#All],5,)</f>
        <v>2</v>
      </c>
      <c r="E40" t="str">
        <f>VLOOKUP(표2[[#This Row],[sampleid]],표1[#All],9,)</f>
        <v>biased</v>
      </c>
      <c r="G40" s="23">
        <v>195</v>
      </c>
      <c r="H40" s="24">
        <f t="shared" si="2"/>
        <v>0</v>
      </c>
      <c r="I40" s="24">
        <f t="shared" si="2"/>
        <v>1</v>
      </c>
      <c r="J40" s="24">
        <f t="shared" si="2"/>
        <v>1</v>
      </c>
      <c r="K40" s="24">
        <f t="shared" si="1"/>
        <v>2</v>
      </c>
      <c r="L40" s="9"/>
      <c r="M40" s="9"/>
      <c r="N40" s="9"/>
      <c r="O40" s="9"/>
    </row>
    <row r="41" spans="2:19" ht="19.149999999999999" x14ac:dyDescent="0.6">
      <c r="B41">
        <v>381</v>
      </c>
      <c r="C41" t="s">
        <v>3</v>
      </c>
      <c r="D41">
        <f>VLOOKUP(표2[[#This Row],[sampleid]],표1[#All],5,)</f>
        <v>2</v>
      </c>
      <c r="E41">
        <f>VLOOKUP(표2[[#This Row],[sampleid]],표1[#All],9,)</f>
        <v>0</v>
      </c>
      <c r="G41" s="23">
        <v>208</v>
      </c>
      <c r="H41" s="24">
        <f t="shared" si="2"/>
        <v>0</v>
      </c>
      <c r="I41" s="24">
        <f t="shared" si="2"/>
        <v>1</v>
      </c>
      <c r="J41" s="24">
        <f t="shared" si="2"/>
        <v>1</v>
      </c>
      <c r="K41" s="24">
        <f t="shared" si="1"/>
        <v>2</v>
      </c>
      <c r="L41" s="9"/>
      <c r="M41" s="9"/>
      <c r="N41" s="9"/>
      <c r="O41" s="9"/>
    </row>
    <row r="42" spans="2:19" ht="19.149999999999999" x14ac:dyDescent="0.6">
      <c r="B42">
        <v>195</v>
      </c>
      <c r="C42" t="s">
        <v>3</v>
      </c>
      <c r="D42">
        <f>VLOOKUP(표2[[#This Row],[sampleid]],표1[#All],5,)</f>
        <v>2</v>
      </c>
      <c r="E42">
        <f>VLOOKUP(표2[[#This Row],[sampleid]],표1[#All],9,)</f>
        <v>0</v>
      </c>
      <c r="G42" s="23">
        <v>227</v>
      </c>
      <c r="H42" s="24">
        <f t="shared" si="2"/>
        <v>0</v>
      </c>
      <c r="I42" s="24">
        <f t="shared" si="2"/>
        <v>1</v>
      </c>
      <c r="J42" s="24">
        <f t="shared" si="2"/>
        <v>1</v>
      </c>
      <c r="K42" s="24">
        <f t="shared" si="1"/>
        <v>2</v>
      </c>
      <c r="L42" s="9"/>
      <c r="M42" s="9"/>
      <c r="N42" s="9"/>
      <c r="O42" s="9"/>
    </row>
    <row r="43" spans="2:19" ht="19.149999999999999" x14ac:dyDescent="0.6">
      <c r="B43">
        <v>8</v>
      </c>
      <c r="C43" t="s">
        <v>3</v>
      </c>
      <c r="D43">
        <f>VLOOKUP(표2[[#This Row],[sampleid]],표1[#All],5,)</f>
        <v>2</v>
      </c>
      <c r="E43">
        <f>VLOOKUP(표2[[#This Row],[sampleid]],표1[#All],9,)</f>
        <v>0</v>
      </c>
      <c r="G43" s="23">
        <v>238</v>
      </c>
      <c r="H43" s="24">
        <f t="shared" si="2"/>
        <v>0</v>
      </c>
      <c r="I43" s="24">
        <f t="shared" si="2"/>
        <v>1</v>
      </c>
      <c r="J43" s="24">
        <f t="shared" si="2"/>
        <v>1</v>
      </c>
      <c r="K43" s="24">
        <f t="shared" si="1"/>
        <v>2</v>
      </c>
      <c r="L43" s="9"/>
      <c r="M43" s="9"/>
      <c r="N43" s="9"/>
      <c r="O43" s="9"/>
    </row>
    <row r="44" spans="2:19" ht="19.149999999999999" x14ac:dyDescent="0.6">
      <c r="B44">
        <v>287</v>
      </c>
      <c r="C44" t="s">
        <v>3</v>
      </c>
      <c r="D44">
        <f>VLOOKUP(표2[[#This Row],[sampleid]],표1[#All],5,)</f>
        <v>2</v>
      </c>
      <c r="E44">
        <f>VLOOKUP(표2[[#This Row],[sampleid]],표1[#All],9,)</f>
        <v>0</v>
      </c>
      <c r="G44" s="23">
        <v>245</v>
      </c>
      <c r="H44" s="24">
        <f t="shared" si="2"/>
        <v>0</v>
      </c>
      <c r="I44" s="24">
        <f t="shared" si="2"/>
        <v>1</v>
      </c>
      <c r="J44" s="24">
        <f t="shared" si="2"/>
        <v>1</v>
      </c>
      <c r="K44" s="24">
        <f t="shared" si="1"/>
        <v>2</v>
      </c>
      <c r="L44" s="9"/>
      <c r="M44" s="9"/>
      <c r="N44" s="9"/>
      <c r="O44" s="9"/>
    </row>
    <row r="45" spans="2:19" ht="19.149999999999999" x14ac:dyDescent="0.6">
      <c r="B45">
        <v>269</v>
      </c>
      <c r="C45" t="s">
        <v>3</v>
      </c>
      <c r="D45">
        <f>VLOOKUP(표2[[#This Row],[sampleid]],표1[#All],5,)</f>
        <v>1</v>
      </c>
      <c r="E45">
        <f>VLOOKUP(표2[[#This Row],[sampleid]],표1[#All],9,)</f>
        <v>0</v>
      </c>
      <c r="G45" s="23">
        <v>271</v>
      </c>
      <c r="H45" s="24">
        <f t="shared" si="2"/>
        <v>0</v>
      </c>
      <c r="I45" s="24">
        <f t="shared" si="2"/>
        <v>1</v>
      </c>
      <c r="J45" s="24">
        <f t="shared" si="2"/>
        <v>1</v>
      </c>
      <c r="K45" s="24">
        <f t="shared" si="1"/>
        <v>2</v>
      </c>
      <c r="L45" s="9"/>
      <c r="M45" s="9"/>
      <c r="N45" s="9"/>
      <c r="O45" s="9"/>
      <c r="S45">
        <v>113</v>
      </c>
    </row>
    <row r="46" spans="2:19" ht="19.149999999999999" x14ac:dyDescent="0.6">
      <c r="B46">
        <v>227</v>
      </c>
      <c r="C46" t="s">
        <v>3</v>
      </c>
      <c r="D46">
        <f>VLOOKUP(표2[[#This Row],[sampleid]],표1[#All],5,)</f>
        <v>2</v>
      </c>
      <c r="E46">
        <f>VLOOKUP(표2[[#This Row],[sampleid]],표1[#All],9,)</f>
        <v>0</v>
      </c>
      <c r="G46" s="23">
        <v>285</v>
      </c>
      <c r="H46" s="24">
        <f t="shared" si="2"/>
        <v>0</v>
      </c>
      <c r="I46" s="24">
        <f t="shared" si="2"/>
        <v>1</v>
      </c>
      <c r="J46" s="24">
        <f t="shared" si="2"/>
        <v>1</v>
      </c>
      <c r="K46" s="24">
        <f t="shared" si="1"/>
        <v>2</v>
      </c>
      <c r="L46" s="9"/>
      <c r="M46" s="9"/>
      <c r="N46" s="9"/>
      <c r="O46" s="9"/>
      <c r="S46">
        <v>415</v>
      </c>
    </row>
    <row r="47" spans="2:19" ht="19.149999999999999" x14ac:dyDescent="0.6">
      <c r="B47">
        <v>245</v>
      </c>
      <c r="C47" t="s">
        <v>3</v>
      </c>
      <c r="D47">
        <f>VLOOKUP(표2[[#This Row],[sampleid]],표1[#All],5,)</f>
        <v>2</v>
      </c>
      <c r="E47">
        <f>VLOOKUP(표2[[#This Row],[sampleid]],표1[#All],9,)</f>
        <v>0</v>
      </c>
      <c r="G47" s="23">
        <v>287</v>
      </c>
      <c r="H47" s="24">
        <f t="shared" si="2"/>
        <v>0</v>
      </c>
      <c r="I47" s="24">
        <f t="shared" si="2"/>
        <v>1</v>
      </c>
      <c r="J47" s="24">
        <f t="shared" si="2"/>
        <v>1</v>
      </c>
      <c r="K47" s="24">
        <f t="shared" si="1"/>
        <v>2</v>
      </c>
      <c r="L47" s="9"/>
      <c r="M47" s="9"/>
      <c r="N47" s="9"/>
      <c r="O47" s="9"/>
      <c r="S47">
        <v>107</v>
      </c>
    </row>
    <row r="48" spans="2:19" ht="19.149999999999999" x14ac:dyDescent="0.6">
      <c r="B48">
        <v>208</v>
      </c>
      <c r="C48" t="s">
        <v>3</v>
      </c>
      <c r="D48">
        <f>VLOOKUP(표2[[#This Row],[sampleid]],표1[#All],5,)</f>
        <v>2</v>
      </c>
      <c r="E48">
        <f>VLOOKUP(표2[[#This Row],[sampleid]],표1[#All],9,)</f>
        <v>0</v>
      </c>
      <c r="G48" s="23">
        <v>293</v>
      </c>
      <c r="H48" s="24">
        <f t="shared" si="2"/>
        <v>0</v>
      </c>
      <c r="I48" s="24">
        <f t="shared" si="2"/>
        <v>1</v>
      </c>
      <c r="J48" s="24">
        <f t="shared" si="2"/>
        <v>1</v>
      </c>
      <c r="K48" s="24">
        <f t="shared" ref="K48:K79" si="3">SUM(H48:J48)</f>
        <v>2</v>
      </c>
      <c r="L48" s="9"/>
      <c r="M48" s="9"/>
      <c r="N48" s="9"/>
      <c r="O48" s="9"/>
      <c r="S48">
        <v>95</v>
      </c>
    </row>
    <row r="49" spans="2:19" ht="19.149999999999999" x14ac:dyDescent="0.6">
      <c r="B49">
        <v>247</v>
      </c>
      <c r="C49" t="s">
        <v>3</v>
      </c>
      <c r="D49">
        <f>VLOOKUP(표2[[#This Row],[sampleid]],표1[#All],5,)</f>
        <v>3</v>
      </c>
      <c r="E49" t="str">
        <f>VLOOKUP(표2[[#This Row],[sampleid]],표1[#All],9,)</f>
        <v>biased</v>
      </c>
      <c r="G49" s="23">
        <v>370</v>
      </c>
      <c r="H49" s="24">
        <f t="shared" si="2"/>
        <v>0</v>
      </c>
      <c r="I49" s="24">
        <f t="shared" si="2"/>
        <v>1</v>
      </c>
      <c r="J49" s="24">
        <f t="shared" si="2"/>
        <v>1</v>
      </c>
      <c r="K49" s="24">
        <f t="shared" si="3"/>
        <v>2</v>
      </c>
      <c r="L49" s="9"/>
      <c r="M49" s="9"/>
      <c r="N49" s="9"/>
      <c r="O49" s="9"/>
      <c r="S49">
        <v>193</v>
      </c>
    </row>
    <row r="50" spans="2:19" ht="19.149999999999999" x14ac:dyDescent="0.6">
      <c r="B50">
        <v>130</v>
      </c>
      <c r="C50" t="s">
        <v>3</v>
      </c>
      <c r="D50">
        <f>VLOOKUP(표2[[#This Row],[sampleid]],표1[#All],5,)</f>
        <v>1</v>
      </c>
      <c r="E50">
        <f>VLOOKUP(표2[[#This Row],[sampleid]],표1[#All],9,)</f>
        <v>0</v>
      </c>
      <c r="G50" s="23">
        <v>381</v>
      </c>
      <c r="H50" s="24">
        <f t="shared" si="2"/>
        <v>0</v>
      </c>
      <c r="I50" s="24">
        <f t="shared" si="2"/>
        <v>1</v>
      </c>
      <c r="J50" s="24">
        <f t="shared" si="2"/>
        <v>1</v>
      </c>
      <c r="K50" s="24">
        <f t="shared" si="3"/>
        <v>2</v>
      </c>
      <c r="L50" s="9"/>
      <c r="M50" s="9"/>
      <c r="N50" s="9"/>
      <c r="O50" s="9"/>
      <c r="S50">
        <v>129</v>
      </c>
    </row>
    <row r="51" spans="2:19" ht="39.4" x14ac:dyDescent="0.6">
      <c r="B51">
        <v>370</v>
      </c>
      <c r="C51" t="s">
        <v>3</v>
      </c>
      <c r="D51">
        <f>VLOOKUP(표2[[#This Row],[sampleid]],표1[#All],5,)</f>
        <v>2</v>
      </c>
      <c r="E51">
        <f>VLOOKUP(표2[[#This Row],[sampleid]],표1[#All],9,)</f>
        <v>0</v>
      </c>
      <c r="G51" s="23">
        <v>84</v>
      </c>
      <c r="H51" s="24">
        <f t="shared" si="2"/>
        <v>0</v>
      </c>
      <c r="I51" s="24">
        <f t="shared" si="2"/>
        <v>1</v>
      </c>
      <c r="J51" s="24">
        <f t="shared" si="2"/>
        <v>0</v>
      </c>
      <c r="K51" s="24">
        <f t="shared" si="3"/>
        <v>1</v>
      </c>
      <c r="L51" s="9" t="s">
        <v>17</v>
      </c>
      <c r="M51" s="10">
        <v>45027</v>
      </c>
      <c r="N51" s="9" t="s">
        <v>18</v>
      </c>
      <c r="O51" s="11" t="s">
        <v>17</v>
      </c>
      <c r="S51">
        <v>26</v>
      </c>
    </row>
    <row r="52" spans="2:19" ht="19.149999999999999" x14ac:dyDescent="0.6">
      <c r="B52">
        <v>172</v>
      </c>
      <c r="C52" t="s">
        <v>3</v>
      </c>
      <c r="D52">
        <f>VLOOKUP(표2[[#This Row],[sampleid]],표1[#All],5,)</f>
        <v>2</v>
      </c>
      <c r="E52">
        <f>VLOOKUP(표2[[#This Row],[sampleid]],표1[#All],9,)</f>
        <v>0</v>
      </c>
      <c r="G52" s="23">
        <v>269</v>
      </c>
      <c r="H52" s="24">
        <f t="shared" si="2"/>
        <v>0</v>
      </c>
      <c r="I52" s="24">
        <f t="shared" si="2"/>
        <v>1</v>
      </c>
      <c r="J52" s="24">
        <f t="shared" si="2"/>
        <v>0</v>
      </c>
      <c r="K52" s="24">
        <f t="shared" si="3"/>
        <v>1</v>
      </c>
      <c r="L52" s="9"/>
      <c r="M52" s="9"/>
      <c r="N52" s="9"/>
      <c r="O52" s="9"/>
      <c r="S52">
        <v>84</v>
      </c>
    </row>
    <row r="53" spans="2:19" ht="26.25" x14ac:dyDescent="0.6">
      <c r="B53">
        <v>135</v>
      </c>
      <c r="C53" t="s">
        <v>3</v>
      </c>
      <c r="D53">
        <f>VLOOKUP(표2[[#This Row],[sampleid]],표1[#All],5,)</f>
        <v>2</v>
      </c>
      <c r="E53">
        <f>VLOOKUP(표2[[#This Row],[sampleid]],표1[#All],9,)</f>
        <v>0</v>
      </c>
      <c r="G53" s="23">
        <v>384</v>
      </c>
      <c r="H53" s="24">
        <f t="shared" si="2"/>
        <v>0</v>
      </c>
      <c r="I53" s="24">
        <f t="shared" si="2"/>
        <v>1</v>
      </c>
      <c r="J53" s="24">
        <f t="shared" si="2"/>
        <v>0</v>
      </c>
      <c r="K53" s="24">
        <f t="shared" si="3"/>
        <v>1</v>
      </c>
      <c r="L53" s="9" t="s">
        <v>17</v>
      </c>
      <c r="M53" s="10">
        <v>45027</v>
      </c>
      <c r="N53" s="9" t="s">
        <v>25</v>
      </c>
      <c r="O53" s="11" t="s">
        <v>17</v>
      </c>
      <c r="S53">
        <v>285</v>
      </c>
    </row>
    <row r="54" spans="2:19" ht="19.149999999999999" x14ac:dyDescent="0.6">
      <c r="B54">
        <v>186</v>
      </c>
      <c r="C54" t="s">
        <v>3</v>
      </c>
      <c r="D54">
        <f>VLOOKUP(표2[[#This Row],[sampleid]],표1[#All],5,)</f>
        <v>2</v>
      </c>
      <c r="E54">
        <f>VLOOKUP(표2[[#This Row],[sampleid]],표1[#All],9,)</f>
        <v>0</v>
      </c>
      <c r="G54" s="23">
        <v>417</v>
      </c>
      <c r="H54" s="24">
        <f t="shared" si="2"/>
        <v>0</v>
      </c>
      <c r="I54" s="24">
        <f t="shared" si="2"/>
        <v>1</v>
      </c>
      <c r="J54" s="24">
        <f t="shared" si="2"/>
        <v>0</v>
      </c>
      <c r="K54" s="24">
        <f t="shared" si="3"/>
        <v>1</v>
      </c>
      <c r="L54" s="9"/>
      <c r="M54" s="9"/>
      <c r="N54" s="9"/>
      <c r="O54" s="9"/>
      <c r="S54">
        <v>125</v>
      </c>
    </row>
    <row r="55" spans="2:19" ht="19.149999999999999" x14ac:dyDescent="0.6">
      <c r="B55">
        <v>122</v>
      </c>
      <c r="C55" t="s">
        <v>3</v>
      </c>
      <c r="D55">
        <f>VLOOKUP(표2[[#This Row],[sampleid]],표1[#All],5,)</f>
        <v>2</v>
      </c>
      <c r="E55">
        <f>VLOOKUP(표2[[#This Row],[sampleid]],표1[#All],9,)</f>
        <v>0</v>
      </c>
      <c r="G55" s="23">
        <v>130</v>
      </c>
      <c r="H55" s="9">
        <f t="shared" si="2"/>
        <v>0</v>
      </c>
      <c r="I55" s="9">
        <f t="shared" si="2"/>
        <v>1</v>
      </c>
      <c r="J55" s="9">
        <f t="shared" si="2"/>
        <v>0</v>
      </c>
      <c r="K55" s="9">
        <f t="shared" si="3"/>
        <v>1</v>
      </c>
      <c r="L55" s="9"/>
      <c r="M55" s="9"/>
      <c r="N55" s="9"/>
      <c r="O55" s="9"/>
      <c r="S55">
        <v>92</v>
      </c>
    </row>
    <row r="56" spans="2:19" ht="39.4" x14ac:dyDescent="0.6">
      <c r="B56">
        <v>2</v>
      </c>
      <c r="C56" t="s">
        <v>3</v>
      </c>
      <c r="D56">
        <f>VLOOKUP(표2[[#This Row],[sampleid]],표1[#All],5,)</f>
        <v>2</v>
      </c>
      <c r="E56" t="str">
        <f>VLOOKUP(표2[[#This Row],[sampleid]],표1[#All],9,)</f>
        <v>corrected</v>
      </c>
      <c r="G56" s="23">
        <v>27</v>
      </c>
      <c r="H56" s="24">
        <f t="shared" ref="H56:J75" si="4">COUNTIFS($B:$B,$G56,$C:$C,H$15)</f>
        <v>0</v>
      </c>
      <c r="I56" s="24">
        <f t="shared" si="4"/>
        <v>0</v>
      </c>
      <c r="J56" s="24">
        <f t="shared" si="4"/>
        <v>1</v>
      </c>
      <c r="K56" s="24">
        <f t="shared" si="3"/>
        <v>1</v>
      </c>
      <c r="L56" s="9" t="s">
        <v>19</v>
      </c>
      <c r="M56" s="10">
        <v>45027</v>
      </c>
      <c r="N56" s="9" t="s">
        <v>20</v>
      </c>
      <c r="O56" s="11" t="s">
        <v>19</v>
      </c>
      <c r="S56">
        <v>417</v>
      </c>
    </row>
    <row r="57" spans="2:19" ht="19.149999999999999" x14ac:dyDescent="0.6">
      <c r="B57">
        <v>81</v>
      </c>
      <c r="C57" t="s">
        <v>3</v>
      </c>
      <c r="D57">
        <f>VLOOKUP(표2[[#This Row],[sampleid]],표1[#All],5,)</f>
        <v>2</v>
      </c>
      <c r="E57" t="str">
        <f>VLOOKUP(표2[[#This Row],[sampleid]],표1[#All],9,)</f>
        <v>biased</v>
      </c>
      <c r="G57" s="23">
        <v>70</v>
      </c>
      <c r="H57" s="24">
        <f t="shared" si="4"/>
        <v>0</v>
      </c>
      <c r="I57" s="24">
        <f t="shared" si="4"/>
        <v>0</v>
      </c>
      <c r="J57" s="24">
        <f t="shared" si="4"/>
        <v>1</v>
      </c>
      <c r="K57" s="24">
        <f t="shared" si="3"/>
        <v>1</v>
      </c>
      <c r="L57" s="9"/>
      <c r="M57" s="9"/>
      <c r="N57" s="9"/>
      <c r="O57" s="9"/>
      <c r="S57">
        <v>384</v>
      </c>
    </row>
    <row r="58" spans="2:19" ht="19.149999999999999" x14ac:dyDescent="0.6">
      <c r="B58">
        <v>293</v>
      </c>
      <c r="C58" t="s">
        <v>3</v>
      </c>
      <c r="D58">
        <f>VLOOKUP(표2[[#This Row],[sampleid]],표1[#All],5,)</f>
        <v>2</v>
      </c>
      <c r="E58">
        <f>VLOOKUP(표2[[#This Row],[sampleid]],표1[#All],9,)</f>
        <v>0</v>
      </c>
      <c r="G58" s="23">
        <v>76</v>
      </c>
      <c r="H58" s="24">
        <f t="shared" si="4"/>
        <v>0</v>
      </c>
      <c r="I58" s="24">
        <f t="shared" si="4"/>
        <v>0</v>
      </c>
      <c r="J58" s="24">
        <f t="shared" si="4"/>
        <v>1</v>
      </c>
      <c r="K58" s="24">
        <f t="shared" si="3"/>
        <v>1</v>
      </c>
      <c r="L58" s="9"/>
      <c r="M58" s="9"/>
      <c r="N58" s="9"/>
      <c r="O58" s="9"/>
      <c r="S58">
        <v>271</v>
      </c>
    </row>
    <row r="59" spans="2:19" ht="19.149999999999999" x14ac:dyDescent="0.6">
      <c r="B59">
        <v>79</v>
      </c>
      <c r="C59" t="s">
        <v>3</v>
      </c>
      <c r="D59">
        <f>VLOOKUP(표2[[#This Row],[sampleid]],표1[#All],5,)</f>
        <v>2</v>
      </c>
      <c r="E59">
        <f>VLOOKUP(표2[[#This Row],[sampleid]],표1[#All],9,)</f>
        <v>0</v>
      </c>
      <c r="G59" s="23">
        <v>77</v>
      </c>
      <c r="H59" s="24">
        <f t="shared" si="4"/>
        <v>0</v>
      </c>
      <c r="I59" s="24">
        <f t="shared" si="4"/>
        <v>0</v>
      </c>
      <c r="J59" s="24">
        <f t="shared" si="4"/>
        <v>1</v>
      </c>
      <c r="K59" s="24">
        <f t="shared" si="3"/>
        <v>1</v>
      </c>
      <c r="L59" s="9"/>
      <c r="M59" s="9"/>
      <c r="N59" s="9"/>
      <c r="O59" s="9"/>
      <c r="S59">
        <v>64</v>
      </c>
    </row>
    <row r="60" spans="2:19" ht="19.149999999999999" x14ac:dyDescent="0.6">
      <c r="B60">
        <v>181</v>
      </c>
      <c r="C60" t="s">
        <v>3</v>
      </c>
      <c r="D60">
        <f>VLOOKUP(표2[[#This Row],[sampleid]],표1[#All],5,)</f>
        <v>2</v>
      </c>
      <c r="E60">
        <f>VLOOKUP(표2[[#This Row],[sampleid]],표1[#All],9,)</f>
        <v>0</v>
      </c>
      <c r="G60" s="23">
        <v>80</v>
      </c>
      <c r="H60" s="24">
        <f t="shared" si="4"/>
        <v>0</v>
      </c>
      <c r="I60" s="24">
        <f t="shared" si="4"/>
        <v>0</v>
      </c>
      <c r="J60" s="24">
        <f t="shared" si="4"/>
        <v>1</v>
      </c>
      <c r="K60" s="24">
        <f t="shared" si="3"/>
        <v>1</v>
      </c>
      <c r="L60" s="9"/>
      <c r="M60" s="9"/>
      <c r="N60" s="9"/>
      <c r="O60" s="9"/>
      <c r="S60">
        <v>381</v>
      </c>
    </row>
    <row r="61" spans="2:19" ht="19.149999999999999" x14ac:dyDescent="0.6">
      <c r="B61">
        <v>238</v>
      </c>
      <c r="C61" t="s">
        <v>3</v>
      </c>
      <c r="D61">
        <f>VLOOKUP(표2[[#This Row],[sampleid]],표1[#All],5,)</f>
        <v>2</v>
      </c>
      <c r="E61">
        <f>VLOOKUP(표2[[#This Row],[sampleid]],표1[#All],9,)</f>
        <v>0</v>
      </c>
      <c r="G61" s="23">
        <v>85</v>
      </c>
      <c r="H61" s="24">
        <f t="shared" si="4"/>
        <v>0</v>
      </c>
      <c r="I61" s="24">
        <f t="shared" si="4"/>
        <v>0</v>
      </c>
      <c r="J61" s="24">
        <f t="shared" si="4"/>
        <v>1</v>
      </c>
      <c r="K61" s="24">
        <f t="shared" si="3"/>
        <v>1</v>
      </c>
      <c r="L61" s="9"/>
      <c r="M61" s="9"/>
      <c r="N61" s="9"/>
      <c r="O61" s="9"/>
      <c r="S61">
        <v>195</v>
      </c>
    </row>
    <row r="62" spans="2:19" ht="19.149999999999999" x14ac:dyDescent="0.6">
      <c r="B62">
        <v>181</v>
      </c>
      <c r="C62" t="s">
        <v>4</v>
      </c>
      <c r="D62">
        <f>VLOOKUP(표2[[#This Row],[sampleid]],표1[#All],5,)</f>
        <v>2</v>
      </c>
      <c r="E62">
        <f>VLOOKUP(표2[[#This Row],[sampleid]],표1[#All],9,)</f>
        <v>0</v>
      </c>
      <c r="G62" s="23">
        <v>96</v>
      </c>
      <c r="H62" s="24">
        <f t="shared" si="4"/>
        <v>0</v>
      </c>
      <c r="I62" s="24">
        <f t="shared" si="4"/>
        <v>0</v>
      </c>
      <c r="J62" s="24">
        <f t="shared" si="4"/>
        <v>1</v>
      </c>
      <c r="K62" s="24">
        <f t="shared" si="3"/>
        <v>1</v>
      </c>
      <c r="L62" s="9"/>
      <c r="M62" s="9"/>
      <c r="N62" s="9"/>
      <c r="O62" s="9"/>
      <c r="S62">
        <v>8</v>
      </c>
    </row>
    <row r="63" spans="2:19" ht="19.149999999999999" x14ac:dyDescent="0.6">
      <c r="B63">
        <v>140</v>
      </c>
      <c r="C63" t="s">
        <v>4</v>
      </c>
      <c r="D63">
        <f>VLOOKUP(표2[[#This Row],[sampleid]],표1[#All],5,)</f>
        <v>1</v>
      </c>
      <c r="E63">
        <f>VLOOKUP(표2[[#This Row],[sampleid]],표1[#All],9,)</f>
        <v>0</v>
      </c>
      <c r="G63" s="23">
        <v>98</v>
      </c>
      <c r="H63" s="24">
        <f t="shared" si="4"/>
        <v>0</v>
      </c>
      <c r="I63" s="24">
        <f t="shared" si="4"/>
        <v>0</v>
      </c>
      <c r="J63" s="24">
        <f t="shared" si="4"/>
        <v>1</v>
      </c>
      <c r="K63" s="24">
        <f t="shared" si="3"/>
        <v>1</v>
      </c>
      <c r="L63" s="9"/>
      <c r="M63" s="9"/>
      <c r="N63" s="9"/>
      <c r="O63" s="9"/>
      <c r="S63">
        <v>287</v>
      </c>
    </row>
    <row r="64" spans="2:19" ht="19.149999999999999" x14ac:dyDescent="0.6">
      <c r="B64">
        <v>415</v>
      </c>
      <c r="C64" t="s">
        <v>4</v>
      </c>
      <c r="D64">
        <f>VLOOKUP(표2[[#This Row],[sampleid]],표1[#All],5,)</f>
        <v>3</v>
      </c>
      <c r="E64" t="str">
        <f>VLOOKUP(표2[[#This Row],[sampleid]],표1[#All],9,)</f>
        <v>biased</v>
      </c>
      <c r="G64" s="23">
        <v>102</v>
      </c>
      <c r="H64" s="24">
        <f t="shared" si="4"/>
        <v>0</v>
      </c>
      <c r="I64" s="24">
        <f t="shared" si="4"/>
        <v>0</v>
      </c>
      <c r="J64" s="24">
        <f t="shared" si="4"/>
        <v>1</v>
      </c>
      <c r="K64" s="24">
        <f t="shared" si="3"/>
        <v>1</v>
      </c>
      <c r="L64" s="9"/>
      <c r="M64" s="9"/>
      <c r="N64" s="9"/>
      <c r="O64" s="9"/>
      <c r="S64">
        <v>269</v>
      </c>
    </row>
    <row r="65" spans="2:19" ht="19.149999999999999" x14ac:dyDescent="0.6">
      <c r="B65">
        <v>300</v>
      </c>
      <c r="C65" t="s">
        <v>4</v>
      </c>
      <c r="D65">
        <f>VLOOKUP(표2[[#This Row],[sampleid]],표1[#All],5,)</f>
        <v>1</v>
      </c>
      <c r="E65" t="str">
        <f>VLOOKUP(표2[[#This Row],[sampleid]],표1[#All],9,)</f>
        <v>interpolation</v>
      </c>
      <c r="G65" s="23">
        <v>110</v>
      </c>
      <c r="H65" s="24">
        <f t="shared" si="4"/>
        <v>0</v>
      </c>
      <c r="I65" s="24">
        <f t="shared" si="4"/>
        <v>0</v>
      </c>
      <c r="J65" s="24">
        <f t="shared" si="4"/>
        <v>1</v>
      </c>
      <c r="K65" s="24">
        <f t="shared" si="3"/>
        <v>1</v>
      </c>
      <c r="L65" s="9"/>
      <c r="M65" s="9"/>
      <c r="N65" s="9"/>
      <c r="O65" s="9"/>
      <c r="S65">
        <v>227</v>
      </c>
    </row>
    <row r="66" spans="2:19" ht="19.149999999999999" x14ac:dyDescent="0.6">
      <c r="B66">
        <v>238</v>
      </c>
      <c r="C66" t="s">
        <v>4</v>
      </c>
      <c r="D66">
        <f>VLOOKUP(표2[[#This Row],[sampleid]],표1[#All],5,)</f>
        <v>2</v>
      </c>
      <c r="E66">
        <f>VLOOKUP(표2[[#This Row],[sampleid]],표1[#All],9,)</f>
        <v>0</v>
      </c>
      <c r="G66" s="23">
        <v>117</v>
      </c>
      <c r="H66" s="24">
        <f t="shared" si="4"/>
        <v>0</v>
      </c>
      <c r="I66" s="24">
        <f t="shared" si="4"/>
        <v>0</v>
      </c>
      <c r="J66" s="24">
        <f t="shared" si="4"/>
        <v>1</v>
      </c>
      <c r="K66" s="24">
        <f t="shared" si="3"/>
        <v>1</v>
      </c>
      <c r="L66" s="9"/>
      <c r="M66" s="9"/>
      <c r="N66" s="9"/>
      <c r="O66" s="9"/>
      <c r="S66">
        <v>245</v>
      </c>
    </row>
    <row r="67" spans="2:19" ht="19.149999999999999" x14ac:dyDescent="0.6">
      <c r="B67">
        <v>220</v>
      </c>
      <c r="C67" t="s">
        <v>4</v>
      </c>
      <c r="D67">
        <f>VLOOKUP(표2[[#This Row],[sampleid]],표1[#All],5,)</f>
        <v>1</v>
      </c>
      <c r="E67">
        <f>VLOOKUP(표2[[#This Row],[sampleid]],표1[#All],9,)</f>
        <v>0</v>
      </c>
      <c r="G67" s="23">
        <v>124</v>
      </c>
      <c r="H67" s="24">
        <f t="shared" si="4"/>
        <v>0</v>
      </c>
      <c r="I67" s="24">
        <f t="shared" si="4"/>
        <v>0</v>
      </c>
      <c r="J67" s="24">
        <f t="shared" si="4"/>
        <v>1</v>
      </c>
      <c r="K67" s="24">
        <f t="shared" si="3"/>
        <v>1</v>
      </c>
      <c r="L67" s="9"/>
      <c r="M67" s="9"/>
      <c r="N67" s="9"/>
      <c r="O67" s="9"/>
      <c r="S67">
        <v>208</v>
      </c>
    </row>
    <row r="68" spans="2:19" ht="19.149999999999999" x14ac:dyDescent="0.6">
      <c r="B68">
        <v>125</v>
      </c>
      <c r="C68" t="s">
        <v>4</v>
      </c>
      <c r="D68">
        <f>VLOOKUP(표2[[#This Row],[sampleid]],표1[#All],5,)</f>
        <v>3</v>
      </c>
      <c r="E68" t="str">
        <f>VLOOKUP(표2[[#This Row],[sampleid]],표1[#All],9,)</f>
        <v>biased</v>
      </c>
      <c r="G68" s="23">
        <v>133</v>
      </c>
      <c r="H68" s="24">
        <f t="shared" si="4"/>
        <v>0</v>
      </c>
      <c r="I68" s="24">
        <f t="shared" si="4"/>
        <v>0</v>
      </c>
      <c r="J68" s="24">
        <f t="shared" si="4"/>
        <v>1</v>
      </c>
      <c r="K68" s="24">
        <f t="shared" si="3"/>
        <v>1</v>
      </c>
      <c r="L68" s="9"/>
      <c r="M68" s="9"/>
      <c r="N68" s="9"/>
      <c r="O68" s="9"/>
      <c r="S68">
        <v>247</v>
      </c>
    </row>
    <row r="69" spans="2:19" ht="19.149999999999999" x14ac:dyDescent="0.6">
      <c r="B69">
        <v>95</v>
      </c>
      <c r="C69" t="s">
        <v>4</v>
      </c>
      <c r="D69">
        <f>VLOOKUP(표2[[#This Row],[sampleid]],표1[#All],5,)</f>
        <v>3</v>
      </c>
      <c r="E69" t="str">
        <f>VLOOKUP(표2[[#This Row],[sampleid]],표1[#All],9,)</f>
        <v>biased</v>
      </c>
      <c r="G69" s="23">
        <v>139</v>
      </c>
      <c r="H69" s="24">
        <f t="shared" si="4"/>
        <v>0</v>
      </c>
      <c r="I69" s="24">
        <f t="shared" si="4"/>
        <v>0</v>
      </c>
      <c r="J69" s="24">
        <f t="shared" si="4"/>
        <v>1</v>
      </c>
      <c r="K69" s="24">
        <f t="shared" si="3"/>
        <v>1</v>
      </c>
      <c r="L69" s="9"/>
      <c r="M69" s="9"/>
      <c r="N69" s="9"/>
      <c r="O69" s="9"/>
      <c r="S69">
        <v>130</v>
      </c>
    </row>
    <row r="70" spans="2:19" ht="19.149999999999999" x14ac:dyDescent="0.6">
      <c r="B70">
        <v>193</v>
      </c>
      <c r="C70" t="s">
        <v>4</v>
      </c>
      <c r="D70">
        <f>VLOOKUP(표2[[#This Row],[sampleid]],표1[#All],5,)</f>
        <v>2</v>
      </c>
      <c r="E70">
        <f>VLOOKUP(표2[[#This Row],[sampleid]],표1[#All],9,)</f>
        <v>0</v>
      </c>
      <c r="G70" s="23">
        <v>140</v>
      </c>
      <c r="H70" s="24">
        <f t="shared" si="4"/>
        <v>0</v>
      </c>
      <c r="I70" s="24">
        <f t="shared" si="4"/>
        <v>0</v>
      </c>
      <c r="J70" s="24">
        <f t="shared" si="4"/>
        <v>1</v>
      </c>
      <c r="K70" s="24">
        <f t="shared" si="3"/>
        <v>1</v>
      </c>
      <c r="L70" s="9"/>
      <c r="M70" s="9"/>
      <c r="N70" s="9"/>
      <c r="O70" s="9"/>
      <c r="S70">
        <v>370</v>
      </c>
    </row>
    <row r="71" spans="2:19" ht="19.149999999999999" x14ac:dyDescent="0.6">
      <c r="B71">
        <v>27</v>
      </c>
      <c r="C71" t="s">
        <v>4</v>
      </c>
      <c r="D71">
        <f>VLOOKUP(표2[[#This Row],[sampleid]],표1[#All],5,)</f>
        <v>1</v>
      </c>
      <c r="E71" t="str">
        <f>VLOOKUP(표2[[#This Row],[sampleid]],표1[#All],9,)</f>
        <v>interpolation</v>
      </c>
      <c r="G71" s="23">
        <v>151</v>
      </c>
      <c r="H71" s="24">
        <f t="shared" si="4"/>
        <v>0</v>
      </c>
      <c r="I71" s="24">
        <f t="shared" si="4"/>
        <v>0</v>
      </c>
      <c r="J71" s="24">
        <f t="shared" si="4"/>
        <v>1</v>
      </c>
      <c r="K71" s="24">
        <f t="shared" si="3"/>
        <v>1</v>
      </c>
      <c r="L71" s="9"/>
      <c r="M71" s="9"/>
      <c r="N71" s="9"/>
      <c r="O71" s="9"/>
      <c r="S71">
        <v>172</v>
      </c>
    </row>
    <row r="72" spans="2:19" ht="19.149999999999999" x14ac:dyDescent="0.6">
      <c r="B72">
        <v>165</v>
      </c>
      <c r="C72" t="s">
        <v>4</v>
      </c>
      <c r="D72">
        <f>VLOOKUP(표2[[#This Row],[sampleid]],표1[#All],5,)</f>
        <v>1</v>
      </c>
      <c r="E72">
        <f>VLOOKUP(표2[[#This Row],[sampleid]],표1[#All],9,)</f>
        <v>0</v>
      </c>
      <c r="G72" s="23">
        <v>152</v>
      </c>
      <c r="H72" s="24">
        <f t="shared" si="4"/>
        <v>0</v>
      </c>
      <c r="I72" s="24">
        <f t="shared" si="4"/>
        <v>0</v>
      </c>
      <c r="J72" s="24">
        <f t="shared" si="4"/>
        <v>1</v>
      </c>
      <c r="K72" s="24">
        <f t="shared" si="3"/>
        <v>1</v>
      </c>
      <c r="L72" s="9"/>
      <c r="M72" s="9"/>
      <c r="N72" s="9"/>
      <c r="O72" s="9"/>
      <c r="S72">
        <v>135</v>
      </c>
    </row>
    <row r="73" spans="2:19" ht="19.149999999999999" x14ac:dyDescent="0.6">
      <c r="B73">
        <v>152</v>
      </c>
      <c r="C73" t="s">
        <v>4</v>
      </c>
      <c r="D73">
        <f>VLOOKUP(표2[[#This Row],[sampleid]],표1[#All],5,)</f>
        <v>1</v>
      </c>
      <c r="E73">
        <f>VLOOKUP(표2[[#This Row],[sampleid]],표1[#All],9,)</f>
        <v>0</v>
      </c>
      <c r="G73" s="23">
        <v>162</v>
      </c>
      <c r="H73" s="24">
        <f t="shared" si="4"/>
        <v>0</v>
      </c>
      <c r="I73" s="24">
        <f t="shared" si="4"/>
        <v>0</v>
      </c>
      <c r="J73" s="24">
        <f t="shared" si="4"/>
        <v>1</v>
      </c>
      <c r="K73" s="24">
        <f t="shared" si="3"/>
        <v>1</v>
      </c>
      <c r="L73" s="9"/>
      <c r="M73" s="9"/>
      <c r="N73" s="9"/>
      <c r="O73" s="9"/>
      <c r="S73">
        <v>186</v>
      </c>
    </row>
    <row r="74" spans="2:19" ht="19.149999999999999" x14ac:dyDescent="0.6">
      <c r="B74">
        <v>409</v>
      </c>
      <c r="C74" t="s">
        <v>4</v>
      </c>
      <c r="D74">
        <f>VLOOKUP(표2[[#This Row],[sampleid]],표1[#All],5,)</f>
        <v>1</v>
      </c>
      <c r="E74" t="str">
        <f>VLOOKUP(표2[[#This Row],[sampleid]],표1[#All],9,)</f>
        <v>interpolation</v>
      </c>
      <c r="G74" s="23">
        <v>165</v>
      </c>
      <c r="H74" s="24">
        <f t="shared" si="4"/>
        <v>0</v>
      </c>
      <c r="I74" s="24">
        <f t="shared" si="4"/>
        <v>0</v>
      </c>
      <c r="J74" s="24">
        <f t="shared" si="4"/>
        <v>1</v>
      </c>
      <c r="K74" s="24">
        <f t="shared" si="3"/>
        <v>1</v>
      </c>
      <c r="L74" s="9"/>
      <c r="M74" s="9"/>
      <c r="N74" s="9"/>
      <c r="O74" s="9"/>
      <c r="S74">
        <v>122</v>
      </c>
    </row>
    <row r="75" spans="2:19" ht="19.149999999999999" x14ac:dyDescent="0.6">
      <c r="B75">
        <v>92</v>
      </c>
      <c r="C75" t="s">
        <v>4</v>
      </c>
      <c r="D75">
        <f>VLOOKUP(표2[[#This Row],[sampleid]],표1[#All],5,)</f>
        <v>2</v>
      </c>
      <c r="E75">
        <f>VLOOKUP(표2[[#This Row],[sampleid]],표1[#All],9,)</f>
        <v>0</v>
      </c>
      <c r="G75" s="23">
        <v>174</v>
      </c>
      <c r="H75" s="24">
        <f t="shared" si="4"/>
        <v>0</v>
      </c>
      <c r="I75" s="24">
        <f t="shared" si="4"/>
        <v>0</v>
      </c>
      <c r="J75" s="24">
        <f t="shared" si="4"/>
        <v>1</v>
      </c>
      <c r="K75" s="24">
        <f t="shared" si="3"/>
        <v>1</v>
      </c>
      <c r="L75" s="9"/>
      <c r="M75" s="9"/>
      <c r="N75" s="9"/>
      <c r="O75" s="9"/>
      <c r="S75">
        <v>2</v>
      </c>
    </row>
    <row r="76" spans="2:19" ht="19.149999999999999" x14ac:dyDescent="0.6">
      <c r="B76">
        <v>113</v>
      </c>
      <c r="C76" t="s">
        <v>4</v>
      </c>
      <c r="D76">
        <f>VLOOKUP(표2[[#This Row],[sampleid]],표1[#All],5,)</f>
        <v>2</v>
      </c>
      <c r="E76" t="str">
        <f>VLOOKUP(표2[[#This Row],[sampleid]],표1[#All],9,)</f>
        <v>extrapolation</v>
      </c>
      <c r="G76" s="23">
        <v>190</v>
      </c>
      <c r="H76" s="24">
        <f t="shared" ref="H76:J93" si="5">COUNTIFS($B:$B,$G76,$C:$C,H$15)</f>
        <v>0</v>
      </c>
      <c r="I76" s="24">
        <f t="shared" si="5"/>
        <v>0</v>
      </c>
      <c r="J76" s="24">
        <f t="shared" si="5"/>
        <v>1</v>
      </c>
      <c r="K76" s="24">
        <f t="shared" si="3"/>
        <v>1</v>
      </c>
      <c r="L76" s="9"/>
      <c r="M76" s="9"/>
      <c r="N76" s="9"/>
      <c r="O76" s="9"/>
      <c r="S76">
        <v>81</v>
      </c>
    </row>
    <row r="77" spans="2:19" ht="19.149999999999999" x14ac:dyDescent="0.6">
      <c r="B77">
        <v>110</v>
      </c>
      <c r="C77" t="s">
        <v>4</v>
      </c>
      <c r="D77">
        <f>VLOOKUP(표2[[#This Row],[sampleid]],표1[#All],5,)</f>
        <v>1</v>
      </c>
      <c r="E77">
        <f>VLOOKUP(표2[[#This Row],[sampleid]],표1[#All],9,)</f>
        <v>0</v>
      </c>
      <c r="G77" s="23">
        <v>191</v>
      </c>
      <c r="H77" s="24">
        <f t="shared" si="5"/>
        <v>0</v>
      </c>
      <c r="I77" s="24">
        <f t="shared" si="5"/>
        <v>0</v>
      </c>
      <c r="J77" s="24">
        <f t="shared" si="5"/>
        <v>1</v>
      </c>
      <c r="K77" s="24">
        <f t="shared" si="3"/>
        <v>1</v>
      </c>
      <c r="L77" s="9"/>
      <c r="M77" s="9"/>
      <c r="N77" s="9"/>
      <c r="O77" s="9"/>
      <c r="S77">
        <v>293</v>
      </c>
    </row>
    <row r="78" spans="2:19" ht="19.149999999999999" x14ac:dyDescent="0.6">
      <c r="B78">
        <v>98</v>
      </c>
      <c r="C78" t="s">
        <v>4</v>
      </c>
      <c r="D78">
        <f>VLOOKUP(표2[[#This Row],[sampleid]],표1[#All],5,)</f>
        <v>1</v>
      </c>
      <c r="E78">
        <f>VLOOKUP(표2[[#This Row],[sampleid]],표1[#All],9,)</f>
        <v>0</v>
      </c>
      <c r="G78" s="23">
        <v>220</v>
      </c>
      <c r="H78" s="24">
        <f t="shared" si="5"/>
        <v>0</v>
      </c>
      <c r="I78" s="24">
        <f t="shared" si="5"/>
        <v>0</v>
      </c>
      <c r="J78" s="24">
        <f t="shared" si="5"/>
        <v>1</v>
      </c>
      <c r="K78" s="24">
        <f t="shared" si="3"/>
        <v>1</v>
      </c>
      <c r="L78" s="9"/>
      <c r="M78" s="9"/>
      <c r="N78" s="9"/>
      <c r="O78" s="9"/>
      <c r="S78">
        <v>79</v>
      </c>
    </row>
    <row r="79" spans="2:19" ht="19.149999999999999" x14ac:dyDescent="0.6">
      <c r="B79">
        <v>124</v>
      </c>
      <c r="C79" t="s">
        <v>4</v>
      </c>
      <c r="D79">
        <f>VLOOKUP(표2[[#This Row],[sampleid]],표1[#All],5,)</f>
        <v>1</v>
      </c>
      <c r="E79">
        <f>VLOOKUP(표2[[#This Row],[sampleid]],표1[#All],9,)</f>
        <v>0</v>
      </c>
      <c r="G79" s="23">
        <v>254</v>
      </c>
      <c r="H79" s="24">
        <f t="shared" si="5"/>
        <v>0</v>
      </c>
      <c r="I79" s="24">
        <f t="shared" si="5"/>
        <v>0</v>
      </c>
      <c r="J79" s="24">
        <f t="shared" si="5"/>
        <v>1</v>
      </c>
      <c r="K79" s="24">
        <f t="shared" si="3"/>
        <v>1</v>
      </c>
      <c r="L79" s="9"/>
      <c r="M79" s="9"/>
      <c r="N79" s="9"/>
      <c r="O79" s="9"/>
      <c r="S79">
        <v>181</v>
      </c>
    </row>
    <row r="80" spans="2:19" ht="19.149999999999999" x14ac:dyDescent="0.6">
      <c r="B80">
        <v>151</v>
      </c>
      <c r="C80" t="s">
        <v>4</v>
      </c>
      <c r="D80">
        <f>VLOOKUP(표2[[#This Row],[sampleid]],표1[#All],5,)</f>
        <v>1</v>
      </c>
      <c r="E80">
        <f>VLOOKUP(표2[[#This Row],[sampleid]],표1[#All],9,)</f>
        <v>0</v>
      </c>
      <c r="G80" s="23">
        <v>267</v>
      </c>
      <c r="H80" s="24">
        <f t="shared" si="5"/>
        <v>0</v>
      </c>
      <c r="I80" s="24">
        <f t="shared" si="5"/>
        <v>0</v>
      </c>
      <c r="J80" s="24">
        <f t="shared" si="5"/>
        <v>1</v>
      </c>
      <c r="K80" s="24">
        <f t="shared" ref="K80:K111" si="6">SUM(H80:J80)</f>
        <v>1</v>
      </c>
      <c r="L80" s="9"/>
      <c r="M80" s="9"/>
      <c r="N80" s="9"/>
      <c r="O80" s="9"/>
      <c r="S80">
        <v>238</v>
      </c>
    </row>
    <row r="81" spans="2:15" ht="19.149999999999999" x14ac:dyDescent="0.6">
      <c r="B81">
        <v>129</v>
      </c>
      <c r="C81" t="s">
        <v>4</v>
      </c>
      <c r="D81">
        <f>VLOOKUP(표2[[#This Row],[sampleid]],표1[#All],5,)</f>
        <v>2</v>
      </c>
      <c r="E81">
        <f>VLOOKUP(표2[[#This Row],[sampleid]],표1[#All],9,)</f>
        <v>0</v>
      </c>
      <c r="G81" s="23">
        <v>294</v>
      </c>
      <c r="H81" s="24">
        <f t="shared" si="5"/>
        <v>0</v>
      </c>
      <c r="I81" s="24">
        <f t="shared" si="5"/>
        <v>0</v>
      </c>
      <c r="J81" s="24">
        <f t="shared" si="5"/>
        <v>1</v>
      </c>
      <c r="K81" s="24">
        <f t="shared" si="6"/>
        <v>1</v>
      </c>
      <c r="L81" s="9"/>
      <c r="M81" s="9"/>
      <c r="N81" s="9"/>
      <c r="O81" s="9"/>
    </row>
    <row r="82" spans="2:15" ht="19.149999999999999" x14ac:dyDescent="0.6">
      <c r="B82">
        <v>285</v>
      </c>
      <c r="C82" t="s">
        <v>4</v>
      </c>
      <c r="D82">
        <f>VLOOKUP(표2[[#This Row],[sampleid]],표1[#All],5,)</f>
        <v>2</v>
      </c>
      <c r="E82">
        <f>VLOOKUP(표2[[#This Row],[sampleid]],표1[#All],9,)</f>
        <v>0</v>
      </c>
      <c r="G82" s="23">
        <v>297</v>
      </c>
      <c r="H82" s="24">
        <f t="shared" si="5"/>
        <v>0</v>
      </c>
      <c r="I82" s="24">
        <f t="shared" si="5"/>
        <v>0</v>
      </c>
      <c r="J82" s="24">
        <f t="shared" si="5"/>
        <v>1</v>
      </c>
      <c r="K82" s="24">
        <f t="shared" si="6"/>
        <v>1</v>
      </c>
      <c r="L82" s="9"/>
      <c r="M82" s="9"/>
      <c r="N82" s="9"/>
      <c r="O82" s="9"/>
    </row>
    <row r="83" spans="2:15" ht="39.4" x14ac:dyDescent="0.6">
      <c r="B83">
        <v>26</v>
      </c>
      <c r="C83" t="s">
        <v>4</v>
      </c>
      <c r="D83">
        <f>VLOOKUP(표2[[#This Row],[sampleid]],표1[#All],5,)</f>
        <v>3</v>
      </c>
      <c r="E83" t="str">
        <f>VLOOKUP(표2[[#This Row],[sampleid]],표1[#All],9,)</f>
        <v>biased</v>
      </c>
      <c r="G83" s="23">
        <v>300</v>
      </c>
      <c r="H83" s="24">
        <f t="shared" si="5"/>
        <v>0</v>
      </c>
      <c r="I83" s="24">
        <f t="shared" si="5"/>
        <v>0</v>
      </c>
      <c r="J83" s="24">
        <f t="shared" si="5"/>
        <v>1</v>
      </c>
      <c r="K83" s="24">
        <f t="shared" si="6"/>
        <v>1</v>
      </c>
      <c r="L83" s="9" t="s">
        <v>19</v>
      </c>
      <c r="M83" s="10">
        <v>45027</v>
      </c>
      <c r="N83" s="9" t="s">
        <v>20</v>
      </c>
      <c r="O83" s="11" t="s">
        <v>19</v>
      </c>
    </row>
    <row r="84" spans="2:15" ht="19.149999999999999" x14ac:dyDescent="0.6">
      <c r="B84">
        <v>79</v>
      </c>
      <c r="C84" t="s">
        <v>4</v>
      </c>
      <c r="D84">
        <f>VLOOKUP(표2[[#This Row],[sampleid]],표1[#All],5,)</f>
        <v>2</v>
      </c>
      <c r="E84">
        <f>VLOOKUP(표2[[#This Row],[sampleid]],표1[#All],9,)</f>
        <v>0</v>
      </c>
      <c r="G84" s="23">
        <v>333</v>
      </c>
      <c r="H84" s="24">
        <f t="shared" si="5"/>
        <v>0</v>
      </c>
      <c r="I84" s="24">
        <f t="shared" si="5"/>
        <v>0</v>
      </c>
      <c r="J84" s="24">
        <f t="shared" si="5"/>
        <v>1</v>
      </c>
      <c r="K84" s="24">
        <f t="shared" si="6"/>
        <v>1</v>
      </c>
      <c r="L84" s="9"/>
      <c r="M84" s="9"/>
      <c r="N84" s="9"/>
      <c r="O84" s="9"/>
    </row>
    <row r="85" spans="2:15" ht="19.149999999999999" x14ac:dyDescent="0.6">
      <c r="B85">
        <v>210</v>
      </c>
      <c r="C85" t="s">
        <v>4</v>
      </c>
      <c r="D85">
        <f>VLOOKUP(표2[[#This Row],[sampleid]],표1[#All],5,)</f>
        <v>2</v>
      </c>
      <c r="E85">
        <f>VLOOKUP(표2[[#This Row],[sampleid]],표1[#All],9,)</f>
        <v>0</v>
      </c>
      <c r="G85" s="23">
        <v>357</v>
      </c>
      <c r="H85" s="24">
        <f t="shared" si="5"/>
        <v>0</v>
      </c>
      <c r="I85" s="24">
        <f t="shared" si="5"/>
        <v>0</v>
      </c>
      <c r="J85" s="24">
        <f t="shared" si="5"/>
        <v>1</v>
      </c>
      <c r="K85" s="24">
        <f t="shared" si="6"/>
        <v>1</v>
      </c>
      <c r="L85" s="9"/>
      <c r="M85" s="9"/>
      <c r="N85" s="9"/>
      <c r="O85" s="9"/>
    </row>
    <row r="86" spans="2:15" ht="19.149999999999999" x14ac:dyDescent="0.6">
      <c r="B86">
        <v>81</v>
      </c>
      <c r="C86" t="s">
        <v>4</v>
      </c>
      <c r="D86">
        <f>VLOOKUP(표2[[#This Row],[sampleid]],표1[#All],5,)</f>
        <v>2</v>
      </c>
      <c r="E86" t="str">
        <f>VLOOKUP(표2[[#This Row],[sampleid]],표1[#All],9,)</f>
        <v>biased</v>
      </c>
      <c r="G86" s="23">
        <v>386</v>
      </c>
      <c r="H86" s="24">
        <f t="shared" si="5"/>
        <v>0</v>
      </c>
      <c r="I86" s="24">
        <f t="shared" si="5"/>
        <v>0</v>
      </c>
      <c r="J86" s="24">
        <f t="shared" si="5"/>
        <v>1</v>
      </c>
      <c r="K86" s="24">
        <f t="shared" si="6"/>
        <v>1</v>
      </c>
      <c r="L86" s="9"/>
      <c r="M86" s="9"/>
      <c r="N86" s="9"/>
      <c r="O86" s="9"/>
    </row>
    <row r="87" spans="2:15" ht="19.149999999999999" x14ac:dyDescent="0.6">
      <c r="B87">
        <v>381</v>
      </c>
      <c r="C87" t="s">
        <v>4</v>
      </c>
      <c r="D87">
        <f>VLOOKUP(표2[[#This Row],[sampleid]],표1[#All],5,)</f>
        <v>2</v>
      </c>
      <c r="E87">
        <f>VLOOKUP(표2[[#This Row],[sampleid]],표1[#All],9,)</f>
        <v>0</v>
      </c>
      <c r="G87" s="23">
        <v>394</v>
      </c>
      <c r="H87" s="24">
        <f t="shared" si="5"/>
        <v>0</v>
      </c>
      <c r="I87" s="24">
        <f t="shared" si="5"/>
        <v>0</v>
      </c>
      <c r="J87" s="24">
        <f t="shared" si="5"/>
        <v>1</v>
      </c>
      <c r="K87" s="24">
        <f t="shared" si="6"/>
        <v>1</v>
      </c>
      <c r="L87" s="9"/>
      <c r="M87" s="9"/>
      <c r="N87" s="9"/>
      <c r="O87" s="9"/>
    </row>
    <row r="88" spans="2:15" ht="39.4" x14ac:dyDescent="0.6">
      <c r="B88">
        <v>2</v>
      </c>
      <c r="C88" t="s">
        <v>4</v>
      </c>
      <c r="D88">
        <f>VLOOKUP(표2[[#This Row],[sampleid]],표1[#All],5,)</f>
        <v>2</v>
      </c>
      <c r="E88" t="str">
        <f>VLOOKUP(표2[[#This Row],[sampleid]],표1[#All],9,)</f>
        <v>corrected</v>
      </c>
      <c r="G88" s="23">
        <v>409</v>
      </c>
      <c r="H88" s="24">
        <f t="shared" si="5"/>
        <v>0</v>
      </c>
      <c r="I88" s="24">
        <f t="shared" si="5"/>
        <v>0</v>
      </c>
      <c r="J88" s="24">
        <f t="shared" si="5"/>
        <v>1</v>
      </c>
      <c r="K88" s="24">
        <f t="shared" si="6"/>
        <v>1</v>
      </c>
      <c r="L88" s="9" t="s">
        <v>19</v>
      </c>
      <c r="M88" s="10">
        <v>45027</v>
      </c>
      <c r="N88" s="9" t="s">
        <v>20</v>
      </c>
      <c r="O88" s="11" t="s">
        <v>19</v>
      </c>
    </row>
    <row r="89" spans="2:15" ht="26.25" x14ac:dyDescent="0.6">
      <c r="B89">
        <v>294</v>
      </c>
      <c r="C89" t="s">
        <v>4</v>
      </c>
      <c r="D89">
        <f>VLOOKUP(표2[[#This Row],[sampleid]],표1[#All],5,)</f>
        <v>1</v>
      </c>
      <c r="E89">
        <f>VLOOKUP(표2[[#This Row],[sampleid]],표1[#All],9,)</f>
        <v>0</v>
      </c>
      <c r="G89" s="23">
        <v>1</v>
      </c>
      <c r="H89" s="9">
        <f t="shared" si="5"/>
        <v>0</v>
      </c>
      <c r="I89" s="9">
        <f t="shared" si="5"/>
        <v>0</v>
      </c>
      <c r="J89" s="9">
        <f t="shared" si="5"/>
        <v>0</v>
      </c>
      <c r="K89" s="9">
        <f t="shared" si="6"/>
        <v>0</v>
      </c>
      <c r="L89" s="9" t="s">
        <v>11</v>
      </c>
      <c r="M89" s="10">
        <v>45027</v>
      </c>
      <c r="N89" s="9" t="s">
        <v>10</v>
      </c>
      <c r="O89" s="11" t="s">
        <v>12</v>
      </c>
    </row>
    <row r="90" spans="2:15" ht="26.25" x14ac:dyDescent="0.6">
      <c r="B90">
        <v>139</v>
      </c>
      <c r="C90" t="s">
        <v>4</v>
      </c>
      <c r="D90">
        <f>VLOOKUP(표2[[#This Row],[sampleid]],표1[#All],5,)</f>
        <v>1</v>
      </c>
      <c r="E90">
        <f>VLOOKUP(표2[[#This Row],[sampleid]],표1[#All],9,)</f>
        <v>0</v>
      </c>
      <c r="G90" s="23">
        <v>28</v>
      </c>
      <c r="H90" s="9">
        <f t="shared" si="5"/>
        <v>0</v>
      </c>
      <c r="I90" s="9">
        <f t="shared" si="5"/>
        <v>0</v>
      </c>
      <c r="J90" s="9">
        <f t="shared" si="5"/>
        <v>0</v>
      </c>
      <c r="K90" s="9">
        <f t="shared" si="6"/>
        <v>0</v>
      </c>
      <c r="L90" s="9" t="s">
        <v>13</v>
      </c>
      <c r="M90" s="10">
        <v>45027</v>
      </c>
      <c r="N90" s="9" t="s">
        <v>21</v>
      </c>
      <c r="O90" s="11" t="s">
        <v>12</v>
      </c>
    </row>
    <row r="91" spans="2:15" ht="19.149999999999999" x14ac:dyDescent="0.6">
      <c r="B91">
        <v>245</v>
      </c>
      <c r="C91" t="s">
        <v>4</v>
      </c>
      <c r="D91">
        <f>VLOOKUP(표2[[#This Row],[sampleid]],표1[#All],5,)</f>
        <v>2</v>
      </c>
      <c r="E91">
        <f>VLOOKUP(표2[[#This Row],[sampleid]],표1[#All],9,)</f>
        <v>0</v>
      </c>
      <c r="G91" s="23">
        <v>235</v>
      </c>
      <c r="H91" s="24">
        <f t="shared" si="5"/>
        <v>0</v>
      </c>
      <c r="I91" s="24">
        <f t="shared" si="5"/>
        <v>0</v>
      </c>
      <c r="J91" s="24">
        <f t="shared" si="5"/>
        <v>0</v>
      </c>
      <c r="K91" s="24">
        <f t="shared" si="6"/>
        <v>0</v>
      </c>
      <c r="L91" s="11" t="s">
        <v>14</v>
      </c>
      <c r="M91" s="10">
        <v>45027</v>
      </c>
      <c r="N91" s="9" t="s">
        <v>22</v>
      </c>
      <c r="O91" s="11" t="s">
        <v>14</v>
      </c>
    </row>
    <row r="92" spans="2:15" ht="19.149999999999999" x14ac:dyDescent="0.6">
      <c r="B92">
        <v>254</v>
      </c>
      <c r="C92" t="s">
        <v>4</v>
      </c>
      <c r="D92">
        <f>VLOOKUP(표2[[#This Row],[sampleid]],표1[#All],5,)</f>
        <v>1</v>
      </c>
      <c r="E92">
        <f>VLOOKUP(표2[[#This Row],[sampleid]],표1[#All],9,)</f>
        <v>0</v>
      </c>
      <c r="G92" s="25">
        <v>253</v>
      </c>
      <c r="H92" s="20">
        <f t="shared" si="5"/>
        <v>0</v>
      </c>
      <c r="I92" s="20">
        <f t="shared" si="5"/>
        <v>0</v>
      </c>
      <c r="J92" s="20">
        <f t="shared" si="5"/>
        <v>0</v>
      </c>
      <c r="K92" s="20">
        <f t="shared" si="6"/>
        <v>0</v>
      </c>
      <c r="L92" s="20" t="s">
        <v>23</v>
      </c>
      <c r="M92" s="21">
        <v>45027</v>
      </c>
      <c r="N92" s="20" t="s">
        <v>13</v>
      </c>
      <c r="O92" s="22" t="s">
        <v>12</v>
      </c>
    </row>
    <row r="93" spans="2:15" ht="19.149999999999999" x14ac:dyDescent="0.6">
      <c r="B93">
        <v>293</v>
      </c>
      <c r="C93" t="s">
        <v>4</v>
      </c>
      <c r="D93">
        <f>VLOOKUP(표2[[#This Row],[sampleid]],표1[#All],5,)</f>
        <v>2</v>
      </c>
      <c r="E93">
        <f>VLOOKUP(표2[[#This Row],[sampleid]],표1[#All],9,)</f>
        <v>0</v>
      </c>
      <c r="G93" s="25">
        <v>355</v>
      </c>
      <c r="H93" s="20">
        <f t="shared" si="5"/>
        <v>0</v>
      </c>
      <c r="I93" s="20">
        <f t="shared" si="5"/>
        <v>0</v>
      </c>
      <c r="J93" s="20">
        <f t="shared" si="5"/>
        <v>0</v>
      </c>
      <c r="K93" s="20">
        <f t="shared" si="6"/>
        <v>0</v>
      </c>
      <c r="L93" s="20" t="s">
        <v>23</v>
      </c>
      <c r="M93" s="21">
        <v>45027</v>
      </c>
      <c r="N93" s="20" t="s">
        <v>13</v>
      </c>
      <c r="O93" s="22" t="s">
        <v>12</v>
      </c>
    </row>
    <row r="94" spans="2:15" x14ac:dyDescent="0.6">
      <c r="B94">
        <v>191</v>
      </c>
      <c r="C94" t="s">
        <v>4</v>
      </c>
      <c r="D94">
        <f>VLOOKUP(표2[[#This Row],[sampleid]],표1[#All],5,)</f>
        <v>1</v>
      </c>
      <c r="E94">
        <f>VLOOKUP(표2[[#This Row],[sampleid]],표1[#All],9,)</f>
        <v>0</v>
      </c>
    </row>
    <row r="95" spans="2:15" x14ac:dyDescent="0.6">
      <c r="B95">
        <v>190</v>
      </c>
      <c r="C95" t="s">
        <v>4</v>
      </c>
      <c r="D95">
        <f>VLOOKUP(표2[[#This Row],[sampleid]],표1[#All],5,)</f>
        <v>1</v>
      </c>
      <c r="E95">
        <f>VLOOKUP(표2[[#This Row],[sampleid]],표1[#All],9,)</f>
        <v>0</v>
      </c>
    </row>
    <row r="96" spans="2:15" x14ac:dyDescent="0.6">
      <c r="B96">
        <v>174</v>
      </c>
      <c r="C96" t="s">
        <v>4</v>
      </c>
      <c r="D96">
        <f>VLOOKUP(표2[[#This Row],[sampleid]],표1[#All],5,)</f>
        <v>1</v>
      </c>
      <c r="E96">
        <f>VLOOKUP(표2[[#This Row],[sampleid]],표1[#All],9,)</f>
        <v>0</v>
      </c>
    </row>
    <row r="97" spans="2:5" x14ac:dyDescent="0.6">
      <c r="B97">
        <v>122</v>
      </c>
      <c r="C97" t="s">
        <v>4</v>
      </c>
      <c r="D97">
        <f>VLOOKUP(표2[[#This Row],[sampleid]],표1[#All],5,)</f>
        <v>2</v>
      </c>
      <c r="E97">
        <f>VLOOKUP(표2[[#This Row],[sampleid]],표1[#All],9,)</f>
        <v>0</v>
      </c>
    </row>
    <row r="98" spans="2:5" x14ac:dyDescent="0.6">
      <c r="B98">
        <v>172</v>
      </c>
      <c r="C98" t="s">
        <v>4</v>
      </c>
      <c r="D98">
        <f>VLOOKUP(표2[[#This Row],[sampleid]],표1[#All],5,)</f>
        <v>2</v>
      </c>
      <c r="E98">
        <f>VLOOKUP(표2[[#This Row],[sampleid]],표1[#All],9,)</f>
        <v>0</v>
      </c>
    </row>
    <row r="99" spans="2:5" x14ac:dyDescent="0.6">
      <c r="B99">
        <v>386</v>
      </c>
      <c r="C99" t="s">
        <v>4</v>
      </c>
      <c r="D99">
        <f>VLOOKUP(표2[[#This Row],[sampleid]],표1[#All],5,)</f>
        <v>1</v>
      </c>
      <c r="E99">
        <f>VLOOKUP(표2[[#This Row],[sampleid]],표1[#All],9,)</f>
        <v>0</v>
      </c>
    </row>
    <row r="100" spans="2:5" x14ac:dyDescent="0.6">
      <c r="B100">
        <v>247</v>
      </c>
      <c r="C100" t="s">
        <v>4</v>
      </c>
      <c r="D100">
        <f>VLOOKUP(표2[[#This Row],[sampleid]],표1[#All],5,)</f>
        <v>3</v>
      </c>
      <c r="E100" t="str">
        <f>VLOOKUP(표2[[#This Row],[sampleid]],표1[#All],9,)</f>
        <v>biased</v>
      </c>
    </row>
    <row r="101" spans="2:5" x14ac:dyDescent="0.6">
      <c r="B101">
        <v>297</v>
      </c>
      <c r="C101" t="s">
        <v>4</v>
      </c>
      <c r="D101">
        <f>VLOOKUP(표2[[#This Row],[sampleid]],표1[#All],5,)</f>
        <v>1</v>
      </c>
      <c r="E101">
        <f>VLOOKUP(표2[[#This Row],[sampleid]],표1[#All],9,)</f>
        <v>0</v>
      </c>
    </row>
    <row r="102" spans="2:5" x14ac:dyDescent="0.6">
      <c r="B102">
        <v>76</v>
      </c>
      <c r="C102" t="s">
        <v>4</v>
      </c>
      <c r="D102">
        <f>VLOOKUP(표2[[#This Row],[sampleid]],표1[#All],5,)</f>
        <v>1</v>
      </c>
      <c r="E102">
        <f>VLOOKUP(표2[[#This Row],[sampleid]],표1[#All],9,)</f>
        <v>0</v>
      </c>
    </row>
    <row r="103" spans="2:5" x14ac:dyDescent="0.6">
      <c r="B103">
        <v>8</v>
      </c>
      <c r="C103" t="s">
        <v>4</v>
      </c>
      <c r="D103">
        <f>VLOOKUP(표2[[#This Row],[sampleid]],표1[#All],5,)</f>
        <v>2</v>
      </c>
      <c r="E103">
        <f>VLOOKUP(표2[[#This Row],[sampleid]],표1[#All],9,)</f>
        <v>0</v>
      </c>
    </row>
    <row r="104" spans="2:5" x14ac:dyDescent="0.6">
      <c r="B104">
        <v>64</v>
      </c>
      <c r="C104" t="s">
        <v>4</v>
      </c>
      <c r="D104">
        <f>VLOOKUP(표2[[#This Row],[sampleid]],표1[#All],5,)</f>
        <v>2</v>
      </c>
      <c r="E104" t="str">
        <f>VLOOKUP(표2[[#This Row],[sampleid]],표1[#All],9,)</f>
        <v>biased</v>
      </c>
    </row>
    <row r="105" spans="2:5" x14ac:dyDescent="0.6">
      <c r="B105">
        <v>96</v>
      </c>
      <c r="C105" t="s">
        <v>4</v>
      </c>
      <c r="D105">
        <f>VLOOKUP(표2[[#This Row],[sampleid]],표1[#All],5,)</f>
        <v>1</v>
      </c>
      <c r="E105">
        <f>VLOOKUP(표2[[#This Row],[sampleid]],표1[#All],9,)</f>
        <v>0</v>
      </c>
    </row>
    <row r="106" spans="2:5" x14ac:dyDescent="0.6">
      <c r="B106">
        <v>394</v>
      </c>
      <c r="C106" t="s">
        <v>4</v>
      </c>
      <c r="D106">
        <f>VLOOKUP(표2[[#This Row],[sampleid]],표1[#All],5,)</f>
        <v>1</v>
      </c>
      <c r="E106">
        <f>VLOOKUP(표2[[#This Row],[sampleid]],표1[#All],9,)</f>
        <v>0</v>
      </c>
    </row>
    <row r="107" spans="2:5" x14ac:dyDescent="0.6">
      <c r="B107">
        <v>102</v>
      </c>
      <c r="C107" t="s">
        <v>4</v>
      </c>
      <c r="D107">
        <f>VLOOKUP(표2[[#This Row],[sampleid]],표1[#All],5,)</f>
        <v>1</v>
      </c>
      <c r="E107">
        <f>VLOOKUP(표2[[#This Row],[sampleid]],표1[#All],9,)</f>
        <v>0</v>
      </c>
    </row>
    <row r="108" spans="2:5" x14ac:dyDescent="0.6">
      <c r="B108">
        <v>357</v>
      </c>
      <c r="C108" t="s">
        <v>4</v>
      </c>
      <c r="D108">
        <f>VLOOKUP(표2[[#This Row],[sampleid]],표1[#All],5,)</f>
        <v>1</v>
      </c>
      <c r="E108">
        <f>VLOOKUP(표2[[#This Row],[sampleid]],표1[#All],9,)</f>
        <v>0</v>
      </c>
    </row>
    <row r="109" spans="2:5" x14ac:dyDescent="0.6">
      <c r="B109">
        <v>195</v>
      </c>
      <c r="C109" t="s">
        <v>4</v>
      </c>
      <c r="D109">
        <f>VLOOKUP(표2[[#This Row],[sampleid]],표1[#All],5,)</f>
        <v>2</v>
      </c>
      <c r="E109">
        <f>VLOOKUP(표2[[#This Row],[sampleid]],표1[#All],9,)</f>
        <v>0</v>
      </c>
    </row>
    <row r="110" spans="2:5" x14ac:dyDescent="0.6">
      <c r="B110">
        <v>162</v>
      </c>
      <c r="C110" t="s">
        <v>4</v>
      </c>
      <c r="D110">
        <f>VLOOKUP(표2[[#This Row],[sampleid]],표1[#All],5,)</f>
        <v>1</v>
      </c>
      <c r="E110">
        <f>VLOOKUP(표2[[#This Row],[sampleid]],표1[#All],9,)</f>
        <v>0</v>
      </c>
    </row>
    <row r="111" spans="2:5" x14ac:dyDescent="0.6">
      <c r="B111">
        <v>186</v>
      </c>
      <c r="C111" t="s">
        <v>4</v>
      </c>
      <c r="D111">
        <f>VLOOKUP(표2[[#This Row],[sampleid]],표1[#All],5,)</f>
        <v>2</v>
      </c>
      <c r="E111">
        <f>VLOOKUP(표2[[#This Row],[sampleid]],표1[#All],9,)</f>
        <v>0</v>
      </c>
    </row>
    <row r="112" spans="2:5" x14ac:dyDescent="0.6">
      <c r="B112">
        <v>135</v>
      </c>
      <c r="C112" t="s">
        <v>4</v>
      </c>
      <c r="D112">
        <f>VLOOKUP(표2[[#This Row],[sampleid]],표1[#All],5,)</f>
        <v>2</v>
      </c>
      <c r="E112">
        <f>VLOOKUP(표2[[#This Row],[sampleid]],표1[#All],9,)</f>
        <v>0</v>
      </c>
    </row>
    <row r="113" spans="2:5" x14ac:dyDescent="0.6">
      <c r="B113">
        <v>271</v>
      </c>
      <c r="C113" t="s">
        <v>4</v>
      </c>
      <c r="D113">
        <f>VLOOKUP(표2[[#This Row],[sampleid]],표1[#All],5,)</f>
        <v>2</v>
      </c>
      <c r="E113">
        <f>VLOOKUP(표2[[#This Row],[sampleid]],표1[#All],9,)</f>
        <v>0</v>
      </c>
    </row>
    <row r="114" spans="2:5" x14ac:dyDescent="0.6">
      <c r="B114">
        <v>117</v>
      </c>
      <c r="C114" t="s">
        <v>4</v>
      </c>
      <c r="D114">
        <f>VLOOKUP(표2[[#This Row],[sampleid]],표1[#All],5,)</f>
        <v>1</v>
      </c>
      <c r="E114">
        <f>VLOOKUP(표2[[#This Row],[sampleid]],표1[#All],9,)</f>
        <v>0</v>
      </c>
    </row>
    <row r="115" spans="2:5" x14ac:dyDescent="0.6">
      <c r="B115">
        <v>267</v>
      </c>
      <c r="C115" t="s">
        <v>4</v>
      </c>
      <c r="D115">
        <f>VLOOKUP(표2[[#This Row],[sampleid]],표1[#All],5,)</f>
        <v>1</v>
      </c>
      <c r="E115">
        <f>VLOOKUP(표2[[#This Row],[sampleid]],표1[#All],9,)</f>
        <v>0</v>
      </c>
    </row>
    <row r="116" spans="2:5" x14ac:dyDescent="0.6">
      <c r="B116">
        <v>70</v>
      </c>
      <c r="C116" t="s">
        <v>4</v>
      </c>
      <c r="D116">
        <f>VLOOKUP(표2[[#This Row],[sampleid]],표1[#All],5,)</f>
        <v>1</v>
      </c>
      <c r="E116">
        <f>VLOOKUP(표2[[#This Row],[sampleid]],표1[#All],9,)</f>
        <v>0</v>
      </c>
    </row>
    <row r="117" spans="2:5" x14ac:dyDescent="0.6">
      <c r="B117">
        <v>333</v>
      </c>
      <c r="C117" t="s">
        <v>4</v>
      </c>
      <c r="D117">
        <f>VLOOKUP(표2[[#This Row],[sampleid]],표1[#All],5,)</f>
        <v>1</v>
      </c>
      <c r="E117">
        <f>VLOOKUP(표2[[#This Row],[sampleid]],표1[#All],9,)</f>
        <v>0</v>
      </c>
    </row>
    <row r="118" spans="2:5" x14ac:dyDescent="0.6">
      <c r="B118">
        <v>133</v>
      </c>
      <c r="C118" t="s">
        <v>4</v>
      </c>
      <c r="D118">
        <f>VLOOKUP(표2[[#This Row],[sampleid]],표1[#All],5,)</f>
        <v>1</v>
      </c>
      <c r="E118">
        <f>VLOOKUP(표2[[#This Row],[sampleid]],표1[#All],9,)</f>
        <v>0</v>
      </c>
    </row>
    <row r="119" spans="2:5" x14ac:dyDescent="0.6">
      <c r="B119">
        <v>80</v>
      </c>
      <c r="C119" t="s">
        <v>4</v>
      </c>
      <c r="D119">
        <f>VLOOKUP(표2[[#This Row],[sampleid]],표1[#All],5,)</f>
        <v>1</v>
      </c>
      <c r="E119">
        <f>VLOOKUP(표2[[#This Row],[sampleid]],표1[#All],9,)</f>
        <v>0</v>
      </c>
    </row>
    <row r="120" spans="2:5" x14ac:dyDescent="0.6">
      <c r="B120">
        <v>227</v>
      </c>
      <c r="C120" t="s">
        <v>4</v>
      </c>
      <c r="D120">
        <f>VLOOKUP(표2[[#This Row],[sampleid]],표1[#All],5,)</f>
        <v>2</v>
      </c>
      <c r="E120">
        <f>VLOOKUP(표2[[#This Row],[sampleid]],표1[#All],9,)</f>
        <v>0</v>
      </c>
    </row>
    <row r="121" spans="2:5" x14ac:dyDescent="0.6">
      <c r="B121">
        <v>77</v>
      </c>
      <c r="C121" t="s">
        <v>4</v>
      </c>
      <c r="D121">
        <f>VLOOKUP(표2[[#This Row],[sampleid]],표1[#All],5,)</f>
        <v>1</v>
      </c>
      <c r="E121">
        <f>VLOOKUP(표2[[#This Row],[sampleid]],표1[#All],9,)</f>
        <v>0</v>
      </c>
    </row>
    <row r="122" spans="2:5" x14ac:dyDescent="0.6">
      <c r="B122">
        <v>85</v>
      </c>
      <c r="C122" t="s">
        <v>4</v>
      </c>
      <c r="D122">
        <f>VLOOKUP(표2[[#This Row],[sampleid]],표1[#All],5,)</f>
        <v>1</v>
      </c>
      <c r="E122">
        <f>VLOOKUP(표2[[#This Row],[sampleid]],표1[#All],9,)</f>
        <v>0</v>
      </c>
    </row>
    <row r="123" spans="2:5" x14ac:dyDescent="0.6">
      <c r="B123">
        <v>287</v>
      </c>
      <c r="C123" t="s">
        <v>4</v>
      </c>
      <c r="D123">
        <f>VLOOKUP(표2[[#This Row],[sampleid]],표1[#All],5,)</f>
        <v>2</v>
      </c>
      <c r="E123">
        <f>VLOOKUP(표2[[#This Row],[sampleid]],표1[#All],9,)</f>
        <v>0</v>
      </c>
    </row>
    <row r="124" spans="2:5" x14ac:dyDescent="0.6">
      <c r="B124">
        <v>370</v>
      </c>
      <c r="C124" t="s">
        <v>4</v>
      </c>
      <c r="D124">
        <f>VLOOKUP(표2[[#This Row],[sampleid]],표1[#All],5,)</f>
        <v>2</v>
      </c>
      <c r="E124">
        <f>VLOOKUP(표2[[#This Row],[sampleid]],표1[#All],9,)</f>
        <v>0</v>
      </c>
    </row>
    <row r="125" spans="2:5" x14ac:dyDescent="0.6">
      <c r="B125">
        <v>208</v>
      </c>
      <c r="C125" t="s">
        <v>4</v>
      </c>
      <c r="D125">
        <f>VLOOKUP(표2[[#This Row],[sampleid]],표1[#All],5,)</f>
        <v>2</v>
      </c>
      <c r="E125">
        <f>VLOOKUP(표2[[#This Row],[sampleid]],표1[#All],9,)</f>
        <v>0</v>
      </c>
    </row>
  </sheetData>
  <sortState xmlns:xlrd2="http://schemas.microsoft.com/office/spreadsheetml/2017/richdata2" ref="G7:P82">
    <sortCondition ref="G7:G82"/>
  </sortState>
  <phoneticPr fontId="1" type="noConversion"/>
  <conditionalFormatting sqref="H16:J90">
    <cfRule type="cellIs" dxfId="17" priority="2" operator="greaterThan">
      <formula>0</formula>
    </cfRule>
  </conditionalFormatting>
  <conditionalFormatting sqref="H91:J91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3:M94"/>
  <sheetViews>
    <sheetView topLeftCell="A73" workbookViewId="0">
      <selection activeCell="E47" sqref="E47"/>
    </sheetView>
  </sheetViews>
  <sheetFormatPr defaultRowHeight="16.899999999999999" x14ac:dyDescent="0.6"/>
  <cols>
    <col min="5" max="5" width="10.1875" customWidth="1"/>
  </cols>
  <sheetData>
    <row r="13" spans="5:13" x14ac:dyDescent="0.6">
      <c r="E13" s="1"/>
    </row>
    <row r="14" spans="5:13" x14ac:dyDescent="0.6">
      <c r="E14" t="s">
        <v>39</v>
      </c>
      <c r="H14" t="s">
        <v>40</v>
      </c>
      <c r="M14" t="s">
        <v>40</v>
      </c>
    </row>
    <row r="15" spans="5:13" x14ac:dyDescent="0.6">
      <c r="E15" s="14" t="s">
        <v>0</v>
      </c>
      <c r="H15" s="14" t="s">
        <v>0</v>
      </c>
      <c r="M15" s="14" t="s">
        <v>0</v>
      </c>
    </row>
    <row r="17" spans="5:13" ht="19.149999999999999" x14ac:dyDescent="0.6">
      <c r="H17" s="4">
        <v>1</v>
      </c>
      <c r="M17" s="4">
        <v>1</v>
      </c>
    </row>
    <row r="18" spans="5:13" ht="19.149999999999999" x14ac:dyDescent="0.6">
      <c r="E18">
        <v>2</v>
      </c>
      <c r="H18" s="4">
        <v>2</v>
      </c>
      <c r="J18">
        <f>E18-H18</f>
        <v>0</v>
      </c>
      <c r="M18" s="4">
        <v>2</v>
      </c>
    </row>
    <row r="19" spans="5:13" ht="19.149999999999999" x14ac:dyDescent="0.6">
      <c r="E19">
        <v>5</v>
      </c>
      <c r="H19" s="4">
        <v>5</v>
      </c>
      <c r="J19">
        <f t="shared" ref="J19:J82" si="0">E19-H19</f>
        <v>0</v>
      </c>
      <c r="M19" s="4">
        <v>5</v>
      </c>
    </row>
    <row r="20" spans="5:13" ht="19.149999999999999" x14ac:dyDescent="0.6">
      <c r="E20">
        <v>8</v>
      </c>
      <c r="H20" s="4">
        <v>8</v>
      </c>
      <c r="J20">
        <f t="shared" si="0"/>
        <v>0</v>
      </c>
      <c r="M20" s="4">
        <v>8</v>
      </c>
    </row>
    <row r="21" spans="5:13" ht="19.149999999999999" x14ac:dyDescent="0.6">
      <c r="E21">
        <v>26</v>
      </c>
      <c r="H21" s="4">
        <v>26</v>
      </c>
      <c r="J21">
        <f t="shared" si="0"/>
        <v>0</v>
      </c>
      <c r="M21" s="4">
        <v>26</v>
      </c>
    </row>
    <row r="22" spans="5:13" ht="19.149999999999999" x14ac:dyDescent="0.6">
      <c r="E22">
        <v>27</v>
      </c>
      <c r="H22" s="4">
        <v>27</v>
      </c>
      <c r="J22">
        <f t="shared" si="0"/>
        <v>0</v>
      </c>
      <c r="M22" s="4">
        <v>27</v>
      </c>
    </row>
    <row r="23" spans="5:13" ht="19.149999999999999" x14ac:dyDescent="0.6">
      <c r="H23" s="4">
        <v>28</v>
      </c>
      <c r="J23">
        <f t="shared" si="0"/>
        <v>-28</v>
      </c>
      <c r="M23" s="4">
        <v>28</v>
      </c>
    </row>
    <row r="24" spans="5:13" ht="19.149999999999999" x14ac:dyDescent="0.6">
      <c r="E24">
        <v>64</v>
      </c>
      <c r="H24" s="4">
        <v>64</v>
      </c>
      <c r="J24">
        <f t="shared" si="0"/>
        <v>0</v>
      </c>
      <c r="M24" s="4">
        <v>64</v>
      </c>
    </row>
    <row r="25" spans="5:13" ht="19.149999999999999" x14ac:dyDescent="0.6">
      <c r="E25">
        <v>70</v>
      </c>
      <c r="H25" s="4">
        <v>70</v>
      </c>
      <c r="J25">
        <f t="shared" si="0"/>
        <v>0</v>
      </c>
      <c r="M25" s="4">
        <v>70</v>
      </c>
    </row>
    <row r="26" spans="5:13" ht="19.149999999999999" x14ac:dyDescent="0.6">
      <c r="E26">
        <v>76</v>
      </c>
      <c r="H26" s="4">
        <v>76</v>
      </c>
      <c r="J26">
        <f t="shared" si="0"/>
        <v>0</v>
      </c>
      <c r="M26" s="4">
        <v>76</v>
      </c>
    </row>
    <row r="27" spans="5:13" ht="19.149999999999999" x14ac:dyDescent="0.6">
      <c r="E27">
        <v>77</v>
      </c>
      <c r="H27" s="4">
        <v>77</v>
      </c>
      <c r="J27">
        <f t="shared" si="0"/>
        <v>0</v>
      </c>
      <c r="M27" s="4">
        <v>77</v>
      </c>
    </row>
    <row r="28" spans="5:13" ht="19.149999999999999" x14ac:dyDescent="0.6">
      <c r="E28">
        <v>79</v>
      </c>
      <c r="H28" s="4">
        <v>79</v>
      </c>
      <c r="J28">
        <f t="shared" si="0"/>
        <v>0</v>
      </c>
      <c r="M28" s="4">
        <v>79</v>
      </c>
    </row>
    <row r="29" spans="5:13" ht="19.149999999999999" x14ac:dyDescent="0.6">
      <c r="E29">
        <v>80</v>
      </c>
      <c r="H29" s="4">
        <v>80</v>
      </c>
      <c r="J29">
        <f t="shared" si="0"/>
        <v>0</v>
      </c>
      <c r="M29" s="4">
        <v>80</v>
      </c>
    </row>
    <row r="30" spans="5:13" ht="19.149999999999999" x14ac:dyDescent="0.6">
      <c r="E30">
        <v>81</v>
      </c>
      <c r="H30" s="4">
        <v>81</v>
      </c>
      <c r="J30">
        <f t="shared" si="0"/>
        <v>0</v>
      </c>
      <c r="M30" s="4">
        <v>81</v>
      </c>
    </row>
    <row r="31" spans="5:13" ht="19.149999999999999" x14ac:dyDescent="0.6">
      <c r="E31">
        <v>84</v>
      </c>
      <c r="H31" s="4">
        <v>84</v>
      </c>
      <c r="J31">
        <f t="shared" si="0"/>
        <v>0</v>
      </c>
      <c r="M31" s="4">
        <v>84</v>
      </c>
    </row>
    <row r="32" spans="5:13" ht="19.149999999999999" x14ac:dyDescent="0.6">
      <c r="E32">
        <v>85</v>
      </c>
      <c r="H32" s="4">
        <v>85</v>
      </c>
      <c r="J32">
        <f t="shared" si="0"/>
        <v>0</v>
      </c>
      <c r="M32" s="4">
        <v>85</v>
      </c>
    </row>
    <row r="33" spans="5:13" ht="19.149999999999999" x14ac:dyDescent="0.6">
      <c r="E33">
        <v>92</v>
      </c>
      <c r="H33" s="4">
        <v>92</v>
      </c>
      <c r="J33">
        <f t="shared" si="0"/>
        <v>0</v>
      </c>
      <c r="M33" s="4">
        <v>92</v>
      </c>
    </row>
    <row r="34" spans="5:13" ht="19.149999999999999" x14ac:dyDescent="0.6">
      <c r="E34" s="13">
        <v>95</v>
      </c>
      <c r="H34" s="4">
        <v>95</v>
      </c>
      <c r="J34">
        <f t="shared" si="0"/>
        <v>0</v>
      </c>
      <c r="M34" s="4">
        <v>95</v>
      </c>
    </row>
    <row r="35" spans="5:13" ht="19.149999999999999" x14ac:dyDescent="0.6">
      <c r="E35">
        <v>96</v>
      </c>
      <c r="H35" s="4">
        <v>96</v>
      </c>
      <c r="J35">
        <f t="shared" si="0"/>
        <v>0</v>
      </c>
      <c r="M35" s="4">
        <v>96</v>
      </c>
    </row>
    <row r="36" spans="5:13" ht="19.149999999999999" x14ac:dyDescent="0.6">
      <c r="E36">
        <v>98</v>
      </c>
      <c r="H36" s="4">
        <v>98</v>
      </c>
      <c r="J36">
        <f t="shared" si="0"/>
        <v>0</v>
      </c>
      <c r="M36" s="4">
        <v>98</v>
      </c>
    </row>
    <row r="37" spans="5:13" ht="19.149999999999999" x14ac:dyDescent="0.6">
      <c r="E37">
        <v>102</v>
      </c>
      <c r="H37" s="4">
        <v>102</v>
      </c>
      <c r="J37">
        <f t="shared" si="0"/>
        <v>0</v>
      </c>
      <c r="M37" s="4">
        <v>102</v>
      </c>
    </row>
    <row r="38" spans="5:13" ht="19.149999999999999" x14ac:dyDescent="0.6">
      <c r="E38" s="13">
        <v>107</v>
      </c>
      <c r="H38" s="4">
        <v>107</v>
      </c>
      <c r="J38">
        <f t="shared" si="0"/>
        <v>0</v>
      </c>
      <c r="M38" s="4">
        <v>107</v>
      </c>
    </row>
    <row r="39" spans="5:13" ht="19.149999999999999" x14ac:dyDescent="0.6">
      <c r="E39">
        <v>110</v>
      </c>
      <c r="H39" s="4">
        <v>110</v>
      </c>
      <c r="J39">
        <f t="shared" si="0"/>
        <v>0</v>
      </c>
      <c r="M39" s="4">
        <v>110</v>
      </c>
    </row>
    <row r="40" spans="5:13" ht="19.149999999999999" x14ac:dyDescent="0.6">
      <c r="E40" s="13">
        <v>113</v>
      </c>
      <c r="H40" s="4">
        <v>113</v>
      </c>
      <c r="J40">
        <f t="shared" si="0"/>
        <v>0</v>
      </c>
      <c r="M40" s="4">
        <v>113</v>
      </c>
    </row>
    <row r="41" spans="5:13" ht="19.149999999999999" x14ac:dyDescent="0.6">
      <c r="E41">
        <v>117</v>
      </c>
      <c r="H41" s="4">
        <v>117</v>
      </c>
      <c r="J41">
        <f t="shared" si="0"/>
        <v>0</v>
      </c>
      <c r="M41" s="4">
        <v>117</v>
      </c>
    </row>
    <row r="42" spans="5:13" ht="19.149999999999999" x14ac:dyDescent="0.6">
      <c r="E42">
        <v>120</v>
      </c>
      <c r="H42" s="4">
        <v>120</v>
      </c>
      <c r="J42">
        <f t="shared" si="0"/>
        <v>0</v>
      </c>
      <c r="M42" s="4">
        <v>120</v>
      </c>
    </row>
    <row r="43" spans="5:13" ht="19.149999999999999" x14ac:dyDescent="0.6">
      <c r="E43">
        <v>122</v>
      </c>
      <c r="H43" s="4">
        <v>122</v>
      </c>
      <c r="J43">
        <f t="shared" si="0"/>
        <v>0</v>
      </c>
      <c r="M43" s="4">
        <v>122</v>
      </c>
    </row>
    <row r="44" spans="5:13" ht="19.149999999999999" x14ac:dyDescent="0.6">
      <c r="E44">
        <v>124</v>
      </c>
      <c r="H44" s="4">
        <v>124</v>
      </c>
      <c r="J44">
        <f t="shared" si="0"/>
        <v>0</v>
      </c>
      <c r="M44" s="4">
        <v>124</v>
      </c>
    </row>
    <row r="45" spans="5:13" ht="19.149999999999999" x14ac:dyDescent="0.6">
      <c r="E45" s="13">
        <v>125</v>
      </c>
      <c r="H45" s="4">
        <v>125</v>
      </c>
      <c r="J45">
        <f t="shared" si="0"/>
        <v>0</v>
      </c>
      <c r="M45" s="4">
        <v>125</v>
      </c>
    </row>
    <row r="46" spans="5:13" ht="19.149999999999999" x14ac:dyDescent="0.6">
      <c r="E46">
        <v>129</v>
      </c>
      <c r="H46" s="4">
        <v>129</v>
      </c>
      <c r="J46">
        <f t="shared" si="0"/>
        <v>0</v>
      </c>
      <c r="M46" s="4">
        <v>129</v>
      </c>
    </row>
    <row r="47" spans="5:13" ht="19.149999999999999" x14ac:dyDescent="0.6">
      <c r="E47">
        <v>130</v>
      </c>
      <c r="H47" s="4"/>
      <c r="J47">
        <f t="shared" si="0"/>
        <v>130</v>
      </c>
      <c r="M47" s="4">
        <v>130</v>
      </c>
    </row>
    <row r="48" spans="5:13" ht="19.149999999999999" x14ac:dyDescent="0.6">
      <c r="E48">
        <v>133</v>
      </c>
      <c r="H48" s="4">
        <v>133</v>
      </c>
      <c r="J48">
        <f t="shared" si="0"/>
        <v>0</v>
      </c>
      <c r="M48" s="4">
        <v>133</v>
      </c>
    </row>
    <row r="49" spans="5:13" ht="19.149999999999999" x14ac:dyDescent="0.6">
      <c r="E49">
        <v>135</v>
      </c>
      <c r="H49" s="4">
        <v>135</v>
      </c>
      <c r="J49">
        <f t="shared" si="0"/>
        <v>0</v>
      </c>
      <c r="M49" s="4">
        <v>135</v>
      </c>
    </row>
    <row r="50" spans="5:13" ht="19.149999999999999" x14ac:dyDescent="0.6">
      <c r="E50">
        <v>139</v>
      </c>
      <c r="H50" s="4">
        <v>139</v>
      </c>
      <c r="J50">
        <f t="shared" si="0"/>
        <v>0</v>
      </c>
      <c r="M50" s="4">
        <v>139</v>
      </c>
    </row>
    <row r="51" spans="5:13" ht="19.149999999999999" x14ac:dyDescent="0.6">
      <c r="E51">
        <v>140</v>
      </c>
      <c r="H51" s="4">
        <v>140</v>
      </c>
      <c r="J51">
        <f t="shared" si="0"/>
        <v>0</v>
      </c>
      <c r="M51" s="4">
        <v>140</v>
      </c>
    </row>
    <row r="52" spans="5:13" ht="19.149999999999999" x14ac:dyDescent="0.6">
      <c r="E52">
        <v>151</v>
      </c>
      <c r="H52" s="4">
        <v>151</v>
      </c>
      <c r="J52">
        <f t="shared" si="0"/>
        <v>0</v>
      </c>
      <c r="M52" s="4">
        <v>151</v>
      </c>
    </row>
    <row r="53" spans="5:13" ht="19.149999999999999" x14ac:dyDescent="0.6">
      <c r="E53">
        <v>152</v>
      </c>
      <c r="H53" s="4">
        <v>152</v>
      </c>
      <c r="J53">
        <f t="shared" si="0"/>
        <v>0</v>
      </c>
      <c r="M53" s="4">
        <v>152</v>
      </c>
    </row>
    <row r="54" spans="5:13" ht="19.149999999999999" x14ac:dyDescent="0.6">
      <c r="E54">
        <v>156</v>
      </c>
      <c r="H54" s="4">
        <v>156</v>
      </c>
      <c r="J54">
        <f t="shared" si="0"/>
        <v>0</v>
      </c>
      <c r="M54" s="4">
        <v>156</v>
      </c>
    </row>
    <row r="55" spans="5:13" ht="19.149999999999999" x14ac:dyDescent="0.6">
      <c r="E55">
        <v>162</v>
      </c>
      <c r="H55" s="4">
        <v>162</v>
      </c>
      <c r="J55">
        <f t="shared" si="0"/>
        <v>0</v>
      </c>
      <c r="M55" s="4">
        <v>162</v>
      </c>
    </row>
    <row r="56" spans="5:13" ht="19.149999999999999" x14ac:dyDescent="0.6">
      <c r="E56">
        <v>165</v>
      </c>
      <c r="H56" s="4">
        <v>165</v>
      </c>
      <c r="J56">
        <f t="shared" si="0"/>
        <v>0</v>
      </c>
      <c r="M56" s="4">
        <v>165</v>
      </c>
    </row>
    <row r="57" spans="5:13" ht="19.149999999999999" x14ac:dyDescent="0.6">
      <c r="E57">
        <v>172</v>
      </c>
      <c r="H57" s="4">
        <v>172</v>
      </c>
      <c r="J57">
        <f t="shared" si="0"/>
        <v>0</v>
      </c>
      <c r="M57" s="4">
        <v>172</v>
      </c>
    </row>
    <row r="58" spans="5:13" ht="19.149999999999999" x14ac:dyDescent="0.6">
      <c r="E58">
        <v>174</v>
      </c>
      <c r="H58" s="4">
        <v>174</v>
      </c>
      <c r="J58">
        <f t="shared" si="0"/>
        <v>0</v>
      </c>
      <c r="M58" s="4">
        <v>174</v>
      </c>
    </row>
    <row r="59" spans="5:13" ht="19.149999999999999" x14ac:dyDescent="0.6">
      <c r="E59">
        <v>181</v>
      </c>
      <c r="H59" s="4">
        <v>181</v>
      </c>
      <c r="J59">
        <f t="shared" si="0"/>
        <v>0</v>
      </c>
      <c r="M59" s="4">
        <v>181</v>
      </c>
    </row>
    <row r="60" spans="5:13" ht="19.149999999999999" x14ac:dyDescent="0.6">
      <c r="E60">
        <v>186</v>
      </c>
      <c r="H60" s="4">
        <v>186</v>
      </c>
      <c r="J60">
        <f t="shared" si="0"/>
        <v>0</v>
      </c>
      <c r="M60" s="4">
        <v>186</v>
      </c>
    </row>
    <row r="61" spans="5:13" ht="19.149999999999999" x14ac:dyDescent="0.6">
      <c r="E61">
        <v>190</v>
      </c>
      <c r="H61" s="4">
        <v>190</v>
      </c>
      <c r="J61">
        <f t="shared" si="0"/>
        <v>0</v>
      </c>
      <c r="M61" s="4">
        <v>190</v>
      </c>
    </row>
    <row r="62" spans="5:13" ht="19.149999999999999" x14ac:dyDescent="0.6">
      <c r="E62">
        <v>191</v>
      </c>
      <c r="H62" s="4">
        <v>191</v>
      </c>
      <c r="J62">
        <f t="shared" si="0"/>
        <v>0</v>
      </c>
      <c r="M62" s="4">
        <v>191</v>
      </c>
    </row>
    <row r="63" spans="5:13" ht="19.149999999999999" x14ac:dyDescent="0.6">
      <c r="E63">
        <v>193</v>
      </c>
      <c r="H63" s="4">
        <v>193</v>
      </c>
      <c r="J63">
        <f t="shared" si="0"/>
        <v>0</v>
      </c>
      <c r="M63" s="4">
        <v>193</v>
      </c>
    </row>
    <row r="64" spans="5:13" ht="19.149999999999999" x14ac:dyDescent="0.6">
      <c r="E64">
        <v>195</v>
      </c>
      <c r="H64" s="4">
        <v>195</v>
      </c>
      <c r="J64">
        <f t="shared" si="0"/>
        <v>0</v>
      </c>
      <c r="M64" s="4">
        <v>195</v>
      </c>
    </row>
    <row r="65" spans="5:13" ht="19.149999999999999" x14ac:dyDescent="0.6">
      <c r="E65">
        <v>208</v>
      </c>
      <c r="H65" s="4">
        <v>208</v>
      </c>
      <c r="J65">
        <f t="shared" si="0"/>
        <v>0</v>
      </c>
      <c r="M65" s="4">
        <v>208</v>
      </c>
    </row>
    <row r="66" spans="5:13" ht="19.149999999999999" x14ac:dyDescent="0.6">
      <c r="E66">
        <v>210</v>
      </c>
      <c r="H66" s="4">
        <v>210</v>
      </c>
      <c r="J66">
        <f t="shared" si="0"/>
        <v>0</v>
      </c>
      <c r="M66" s="4">
        <v>210</v>
      </c>
    </row>
    <row r="67" spans="5:13" ht="19.149999999999999" x14ac:dyDescent="0.6">
      <c r="E67">
        <v>220</v>
      </c>
      <c r="H67" s="4">
        <v>220</v>
      </c>
      <c r="J67">
        <f t="shared" si="0"/>
        <v>0</v>
      </c>
      <c r="M67" s="4">
        <v>220</v>
      </c>
    </row>
    <row r="68" spans="5:13" ht="19.149999999999999" x14ac:dyDescent="0.6">
      <c r="E68">
        <v>227</v>
      </c>
      <c r="H68" s="4">
        <v>227</v>
      </c>
      <c r="J68">
        <f t="shared" si="0"/>
        <v>0</v>
      </c>
      <c r="M68" s="4">
        <v>227</v>
      </c>
    </row>
    <row r="69" spans="5:13" ht="19.149999999999999" x14ac:dyDescent="0.6">
      <c r="H69" s="4">
        <v>235</v>
      </c>
      <c r="J69">
        <f t="shared" si="0"/>
        <v>-235</v>
      </c>
      <c r="M69" s="4">
        <v>235</v>
      </c>
    </row>
    <row r="70" spans="5:13" ht="19.149999999999999" x14ac:dyDescent="0.6">
      <c r="E70">
        <v>238</v>
      </c>
      <c r="H70" s="4">
        <v>238</v>
      </c>
      <c r="J70">
        <f t="shared" si="0"/>
        <v>0</v>
      </c>
      <c r="M70" s="4">
        <v>238</v>
      </c>
    </row>
    <row r="71" spans="5:13" ht="19.149999999999999" x14ac:dyDescent="0.6">
      <c r="E71">
        <v>245</v>
      </c>
      <c r="H71" s="4">
        <v>245</v>
      </c>
      <c r="J71">
        <f t="shared" si="0"/>
        <v>0</v>
      </c>
      <c r="M71" s="4">
        <v>245</v>
      </c>
    </row>
    <row r="72" spans="5:13" ht="19.149999999999999" x14ac:dyDescent="0.6">
      <c r="E72">
        <v>247</v>
      </c>
      <c r="H72" s="4">
        <v>247</v>
      </c>
      <c r="J72">
        <f t="shared" si="0"/>
        <v>0</v>
      </c>
      <c r="M72" s="4">
        <v>247</v>
      </c>
    </row>
    <row r="73" spans="5:13" ht="19.149999999999999" x14ac:dyDescent="0.6">
      <c r="H73" s="4">
        <v>253</v>
      </c>
      <c r="J73">
        <f t="shared" si="0"/>
        <v>-253</v>
      </c>
      <c r="M73" s="4">
        <v>253</v>
      </c>
    </row>
    <row r="74" spans="5:13" ht="19.149999999999999" x14ac:dyDescent="0.6">
      <c r="E74">
        <v>254</v>
      </c>
      <c r="H74" s="4">
        <v>254</v>
      </c>
      <c r="J74">
        <f t="shared" si="0"/>
        <v>0</v>
      </c>
      <c r="M74" s="4">
        <v>254</v>
      </c>
    </row>
    <row r="75" spans="5:13" ht="19.149999999999999" x14ac:dyDescent="0.6">
      <c r="E75">
        <v>267</v>
      </c>
      <c r="H75" s="4">
        <v>267</v>
      </c>
      <c r="J75">
        <f t="shared" si="0"/>
        <v>0</v>
      </c>
      <c r="M75" s="4">
        <v>267</v>
      </c>
    </row>
    <row r="76" spans="5:13" ht="19.149999999999999" x14ac:dyDescent="0.6">
      <c r="E76">
        <v>269</v>
      </c>
      <c r="H76" s="4">
        <v>269</v>
      </c>
      <c r="J76">
        <f t="shared" si="0"/>
        <v>0</v>
      </c>
      <c r="M76" s="4">
        <v>269</v>
      </c>
    </row>
    <row r="77" spans="5:13" ht="19.149999999999999" x14ac:dyDescent="0.6">
      <c r="E77">
        <v>271</v>
      </c>
      <c r="H77" s="4">
        <v>271</v>
      </c>
      <c r="J77">
        <f t="shared" si="0"/>
        <v>0</v>
      </c>
      <c r="M77" s="4">
        <v>271</v>
      </c>
    </row>
    <row r="78" spans="5:13" ht="19.149999999999999" x14ac:dyDescent="0.6">
      <c r="E78">
        <v>285</v>
      </c>
      <c r="H78" s="4">
        <v>285</v>
      </c>
      <c r="J78">
        <f t="shared" si="0"/>
        <v>0</v>
      </c>
      <c r="M78" s="4">
        <v>285</v>
      </c>
    </row>
    <row r="79" spans="5:13" ht="19.149999999999999" x14ac:dyDescent="0.6">
      <c r="E79">
        <v>287</v>
      </c>
      <c r="H79" s="4">
        <v>287</v>
      </c>
      <c r="J79">
        <f t="shared" si="0"/>
        <v>0</v>
      </c>
      <c r="M79" s="4">
        <v>287</v>
      </c>
    </row>
    <row r="80" spans="5:13" ht="19.149999999999999" x14ac:dyDescent="0.6">
      <c r="E80">
        <v>293</v>
      </c>
      <c r="H80" s="4">
        <v>293</v>
      </c>
      <c r="J80">
        <f t="shared" si="0"/>
        <v>0</v>
      </c>
      <c r="M80" s="4">
        <v>293</v>
      </c>
    </row>
    <row r="81" spans="5:13" ht="19.149999999999999" x14ac:dyDescent="0.6">
      <c r="E81">
        <v>294</v>
      </c>
      <c r="H81" s="4">
        <v>294</v>
      </c>
      <c r="J81">
        <f t="shared" si="0"/>
        <v>0</v>
      </c>
      <c r="M81" s="4">
        <v>294</v>
      </c>
    </row>
    <row r="82" spans="5:13" ht="19.149999999999999" x14ac:dyDescent="0.6">
      <c r="E82">
        <v>297</v>
      </c>
      <c r="H82" s="4">
        <v>297</v>
      </c>
      <c r="J82">
        <f t="shared" si="0"/>
        <v>0</v>
      </c>
      <c r="M82" s="4">
        <v>297</v>
      </c>
    </row>
    <row r="83" spans="5:13" ht="19.149999999999999" x14ac:dyDescent="0.6">
      <c r="E83">
        <v>300</v>
      </c>
      <c r="H83" s="4">
        <v>300</v>
      </c>
      <c r="J83">
        <f t="shared" ref="J83:J93" si="1">E83-H83</f>
        <v>0</v>
      </c>
      <c r="M83" s="4">
        <v>300</v>
      </c>
    </row>
    <row r="84" spans="5:13" ht="19.149999999999999" x14ac:dyDescent="0.6">
      <c r="E84">
        <v>333</v>
      </c>
      <c r="H84" s="4">
        <v>333</v>
      </c>
      <c r="J84">
        <f t="shared" si="1"/>
        <v>0</v>
      </c>
      <c r="M84" s="4">
        <v>333</v>
      </c>
    </row>
    <row r="85" spans="5:13" ht="19.149999999999999" x14ac:dyDescent="0.6">
      <c r="H85" s="4">
        <v>355</v>
      </c>
      <c r="J85">
        <f t="shared" si="1"/>
        <v>-355</v>
      </c>
      <c r="M85" s="4">
        <v>355</v>
      </c>
    </row>
    <row r="86" spans="5:13" ht="19.149999999999999" x14ac:dyDescent="0.6">
      <c r="E86">
        <v>357</v>
      </c>
      <c r="H86" s="4">
        <v>357</v>
      </c>
      <c r="J86">
        <f t="shared" si="1"/>
        <v>0</v>
      </c>
      <c r="M86" s="4">
        <v>357</v>
      </c>
    </row>
    <row r="87" spans="5:13" ht="19.149999999999999" x14ac:dyDescent="0.6">
      <c r="E87">
        <v>370</v>
      </c>
      <c r="H87" s="4">
        <v>370</v>
      </c>
      <c r="J87">
        <f t="shared" si="1"/>
        <v>0</v>
      </c>
      <c r="M87" s="4">
        <v>370</v>
      </c>
    </row>
    <row r="88" spans="5:13" ht="19.149999999999999" x14ac:dyDescent="0.6">
      <c r="E88">
        <v>381</v>
      </c>
      <c r="H88" s="4">
        <v>381</v>
      </c>
      <c r="J88">
        <f t="shared" si="1"/>
        <v>0</v>
      </c>
      <c r="M88" s="4">
        <v>381</v>
      </c>
    </row>
    <row r="89" spans="5:13" ht="19.149999999999999" x14ac:dyDescent="0.6">
      <c r="E89">
        <v>384</v>
      </c>
      <c r="H89" s="4">
        <v>384</v>
      </c>
      <c r="J89">
        <f t="shared" si="1"/>
        <v>0</v>
      </c>
      <c r="M89" s="4">
        <v>384</v>
      </c>
    </row>
    <row r="90" spans="5:13" ht="19.149999999999999" x14ac:dyDescent="0.6">
      <c r="E90">
        <v>386</v>
      </c>
      <c r="H90" s="4">
        <v>386</v>
      </c>
      <c r="J90">
        <f t="shared" si="1"/>
        <v>0</v>
      </c>
      <c r="M90" s="4">
        <v>386</v>
      </c>
    </row>
    <row r="91" spans="5:13" ht="19.149999999999999" x14ac:dyDescent="0.6">
      <c r="E91">
        <v>394</v>
      </c>
      <c r="H91" s="4">
        <v>394</v>
      </c>
      <c r="J91">
        <f t="shared" si="1"/>
        <v>0</v>
      </c>
      <c r="M91" s="4">
        <v>394</v>
      </c>
    </row>
    <row r="92" spans="5:13" ht="19.149999999999999" x14ac:dyDescent="0.6">
      <c r="E92">
        <v>409</v>
      </c>
      <c r="H92" s="4">
        <v>409</v>
      </c>
      <c r="J92">
        <f t="shared" si="1"/>
        <v>0</v>
      </c>
      <c r="M92" s="4">
        <v>409</v>
      </c>
    </row>
    <row r="93" spans="5:13" ht="19.149999999999999" x14ac:dyDescent="0.6">
      <c r="E93" s="13">
        <v>415</v>
      </c>
      <c r="H93" s="4">
        <v>415</v>
      </c>
      <c r="J93">
        <f t="shared" si="1"/>
        <v>0</v>
      </c>
      <c r="M93" s="4">
        <v>415</v>
      </c>
    </row>
    <row r="94" spans="5:13" ht="19.149999999999999" x14ac:dyDescent="0.6">
      <c r="E94">
        <v>417</v>
      </c>
      <c r="H94" s="19">
        <v>417</v>
      </c>
      <c r="M94" s="19">
        <v>417</v>
      </c>
    </row>
  </sheetData>
  <sortState xmlns:xlrd2="http://schemas.microsoft.com/office/spreadsheetml/2017/richdata2" ref="H18:H93">
    <sortCondition ref="H18:H9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err_cleanse_log_v1.1.0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2023-04-14T14:42:48Z</dcterms:modified>
</cp:coreProperties>
</file>