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autoCompressPictures="0"/>
  <mc:AlternateContent xmlns:mc="http://schemas.openxmlformats.org/markup-compatibility/2006">
    <mc:Choice Requires="x15">
      <x15ac:absPath xmlns:x15ac="http://schemas.microsoft.com/office/spreadsheetml/2010/11/ac" url="D:\WorkSpace\Project\GPSS2D\GPSS2D\currentVer\data\input\"/>
    </mc:Choice>
  </mc:AlternateContent>
  <xr:revisionPtr revIDLastSave="0" documentId="13_ncr:1_{00CE0F70-FCE0-4C41-86E2-08FF790944EC}" xr6:coauthVersionLast="47" xr6:coauthVersionMax="47" xr10:uidLastSave="{00000000-0000-0000-0000-000000000000}"/>
  <bookViews>
    <workbookView xWindow="17172" yWindow="3228" windowWidth="30936" windowHeight="17040" tabRatio="728" activeTab="7" xr2:uid="{00000000-000D-0000-FFFF-FFFF00000000}"/>
  </bookViews>
  <sheets>
    <sheet name="List" sheetId="2" r:id="rId1"/>
    <sheet name="For Output" sheetId="4" r:id="rId2"/>
    <sheet name="Uplift" sheetId="1" r:id="rId3"/>
    <sheet name="Weathering" sheetId="3" r:id="rId4"/>
    <sheet name="Hillslope Process" sheetId="6" r:id="rId5"/>
    <sheet name="Hydrology Hydraulic Geometry" sheetId="7" r:id="rId6"/>
    <sheet name="Alluvial Channel" sheetId="5" r:id="rId7"/>
    <sheet name="Bedrock Channel" sheetId="9"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8" i="9" l="1"/>
  <c r="B7" i="9"/>
  <c r="B4" i="9"/>
  <c r="B3" i="9"/>
  <c r="E69" i="2"/>
  <c r="B37" i="4"/>
  <c r="B34" i="4"/>
  <c r="B33" i="4"/>
  <c r="C33" i="4"/>
  <c r="C60" i="4"/>
  <c r="D14" i="7"/>
  <c r="C32" i="7" s="1"/>
  <c r="D13" i="7"/>
  <c r="I18" i="7" s="1"/>
  <c r="D17" i="7"/>
  <c r="D18" i="7"/>
  <c r="D20" i="7"/>
  <c r="D21" i="7"/>
  <c r="D7" i="7"/>
  <c r="D8" i="7" s="1"/>
  <c r="D3" i="7"/>
  <c r="D4" i="7"/>
  <c r="D5" i="7" s="1"/>
  <c r="E23" i="2"/>
  <c r="B17" i="1" s="1"/>
  <c r="E19" i="2"/>
  <c r="E18" i="2" s="1"/>
  <c r="B21" i="9"/>
  <c r="B14" i="9"/>
  <c r="B19" i="9"/>
  <c r="B13" i="9"/>
  <c r="B6" i="9"/>
  <c r="B22" i="9"/>
  <c r="B25" i="9" s="1"/>
  <c r="H40" i="9"/>
  <c r="H38" i="9"/>
  <c r="H44" i="9"/>
  <c r="H41" i="9"/>
  <c r="K28" i="9"/>
  <c r="K29" i="9"/>
  <c r="K33" i="9"/>
  <c r="H28" i="9"/>
  <c r="H29" i="9"/>
  <c r="H33" i="9"/>
  <c r="B7" i="5"/>
  <c r="B3" i="5"/>
  <c r="B6" i="5"/>
  <c r="B8" i="5"/>
  <c r="D26" i="5"/>
  <c r="D27" i="5"/>
  <c r="D28" i="5"/>
  <c r="B11" i="5"/>
  <c r="B13" i="5"/>
  <c r="B10" i="5"/>
  <c r="D29" i="5"/>
  <c r="D30" i="5"/>
  <c r="D31" i="5"/>
  <c r="D32" i="5"/>
  <c r="D33" i="5"/>
  <c r="D34" i="5"/>
  <c r="D35" i="5"/>
  <c r="D36" i="5"/>
  <c r="D37" i="5"/>
  <c r="D38" i="5"/>
  <c r="D39" i="5"/>
  <c r="B28" i="5"/>
  <c r="B30" i="5" s="1"/>
  <c r="B31" i="5" s="1"/>
  <c r="B14" i="5"/>
  <c r="B16" i="1"/>
  <c r="B15" i="1"/>
  <c r="B14" i="1"/>
  <c r="B11" i="1"/>
  <c r="B10" i="1"/>
  <c r="B6" i="1"/>
  <c r="B3" i="1"/>
  <c r="B4" i="1"/>
  <c r="E71" i="2"/>
  <c r="O7" i="3"/>
  <c r="P7" i="3"/>
  <c r="M7" i="3"/>
  <c r="S7" i="3"/>
  <c r="N7"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13"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10" i="3"/>
  <c r="B20" i="1"/>
  <c r="F6" i="1"/>
  <c r="C3" i="3"/>
  <c r="B50" i="3" s="1"/>
  <c r="B3" i="3"/>
  <c r="C20" i="4"/>
  <c r="B21" i="1"/>
  <c r="E68" i="2"/>
  <c r="A26" i="5"/>
  <c r="E47" i="2"/>
  <c r="C42" i="4" s="1"/>
  <c r="E35" i="2"/>
  <c r="C31" i="4" s="1"/>
  <c r="B7" i="3"/>
  <c r="C3" i="6"/>
  <c r="I9" i="6"/>
  <c r="E58" i="2"/>
  <c r="C34" i="4"/>
  <c r="C37" i="4"/>
  <c r="C1" i="4"/>
  <c r="B1" i="4"/>
  <c r="A1" i="4"/>
  <c r="C3" i="4"/>
  <c r="C4" i="4"/>
  <c r="C5" i="4"/>
  <c r="C6" i="4"/>
  <c r="C7" i="4"/>
  <c r="C8" i="4"/>
  <c r="C9" i="4"/>
  <c r="C10" i="4"/>
  <c r="C11" i="4"/>
  <c r="C12" i="4"/>
  <c r="E13" i="2"/>
  <c r="C13" i="4" s="1"/>
  <c r="C14" i="4"/>
  <c r="C15" i="4"/>
  <c r="C16" i="4"/>
  <c r="C18" i="4"/>
  <c r="C19" i="4"/>
  <c r="C21" i="4"/>
  <c r="C22" i="4"/>
  <c r="C23" i="4"/>
  <c r="C24" i="4"/>
  <c r="C25" i="4"/>
  <c r="C26" i="4"/>
  <c r="C27" i="4"/>
  <c r="C28" i="4"/>
  <c r="C29" i="4"/>
  <c r="C30" i="4"/>
  <c r="C32" i="4"/>
  <c r="C35" i="4"/>
  <c r="C36" i="4"/>
  <c r="C38" i="4"/>
  <c r="C39" i="4"/>
  <c r="C40" i="4"/>
  <c r="C41" i="4"/>
  <c r="C43" i="4"/>
  <c r="C44" i="4"/>
  <c r="C45" i="4"/>
  <c r="C46" i="4"/>
  <c r="C47" i="4"/>
  <c r="C48" i="4"/>
  <c r="C49" i="4"/>
  <c r="C50" i="4"/>
  <c r="C51" i="4"/>
  <c r="C52" i="4"/>
  <c r="C53" i="4"/>
  <c r="C54" i="4"/>
  <c r="C55" i="4"/>
  <c r="C56" i="4"/>
  <c r="C57" i="4"/>
  <c r="C58" i="4"/>
  <c r="C59" i="4"/>
  <c r="C61" i="4"/>
  <c r="C2" i="4"/>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5" i="4"/>
  <c r="B36" i="4"/>
  <c r="B38" i="4"/>
  <c r="B39" i="4"/>
  <c r="B40" i="4"/>
  <c r="B41" i="4"/>
  <c r="B42" i="4"/>
  <c r="B43" i="4"/>
  <c r="B44" i="4"/>
  <c r="B45" i="4"/>
  <c r="B46" i="4"/>
  <c r="B47" i="4"/>
  <c r="B48" i="4"/>
  <c r="B49" i="4"/>
  <c r="B50" i="4"/>
  <c r="B51" i="4"/>
  <c r="B52" i="4"/>
  <c r="B53" i="4"/>
  <c r="B54" i="4"/>
  <c r="B55" i="4"/>
  <c r="B56" i="4"/>
  <c r="B57" i="4"/>
  <c r="B58" i="4"/>
  <c r="B59" i="4"/>
  <c r="B60" i="4"/>
  <c r="B61" i="4"/>
  <c r="B2" i="4"/>
  <c r="B5" i="1" l="1"/>
  <c r="B49" i="3"/>
  <c r="B33" i="3"/>
  <c r="B34" i="3"/>
  <c r="B48" i="3"/>
  <c r="D32" i="7"/>
  <c r="F21" i="7" s="1"/>
  <c r="I23" i="7"/>
  <c r="I20" i="7"/>
  <c r="I16" i="7"/>
  <c r="J16" i="7" s="1"/>
  <c r="C31" i="7"/>
  <c r="P18" i="7" s="1"/>
  <c r="I24" i="7"/>
  <c r="I13" i="7"/>
  <c r="J13" i="7" s="1"/>
  <c r="I4" i="7"/>
  <c r="I9" i="7"/>
  <c r="J9" i="7" s="1"/>
  <c r="I10" i="7"/>
  <c r="M10" i="7" s="1"/>
  <c r="B5" i="9"/>
  <c r="B9" i="9" s="1"/>
  <c r="B27" i="9" s="1"/>
  <c r="B39" i="5"/>
  <c r="B16" i="3"/>
  <c r="B16" i="9"/>
  <c r="G7" i="6"/>
  <c r="B10" i="3"/>
  <c r="B19" i="3"/>
  <c r="H32" i="9"/>
  <c r="H34" i="9" s="1"/>
  <c r="B32" i="3"/>
  <c r="B17" i="3"/>
  <c r="B18" i="3"/>
  <c r="B7" i="1"/>
  <c r="C17" i="4"/>
  <c r="B18" i="1"/>
  <c r="B19" i="1" s="1"/>
  <c r="K18" i="7"/>
  <c r="I12" i="7"/>
  <c r="J12" i="7" s="1"/>
  <c r="C7" i="3"/>
  <c r="I11" i="7"/>
  <c r="M11" i="7" s="1"/>
  <c r="F7" i="1"/>
  <c r="I8" i="7"/>
  <c r="J8" i="7" s="1"/>
  <c r="I3" i="7"/>
  <c r="K3" i="7" s="1"/>
  <c r="I7" i="7"/>
  <c r="M7" i="7" s="1"/>
  <c r="I6" i="7"/>
  <c r="M6" i="7" s="1"/>
  <c r="O6" i="7" s="1"/>
  <c r="I5" i="7"/>
  <c r="J5" i="7" s="1"/>
  <c r="B9" i="5"/>
  <c r="F37" i="5" s="1"/>
  <c r="H37" i="5" s="1"/>
  <c r="I22" i="7"/>
  <c r="M22" i="7" s="1"/>
  <c r="J18" i="7"/>
  <c r="I19" i="7"/>
  <c r="K19" i="7" s="1"/>
  <c r="I17" i="7"/>
  <c r="K17" i="7" s="1"/>
  <c r="H43" i="9"/>
  <c r="H45" i="9" s="1"/>
  <c r="B24" i="9"/>
  <c r="K32" i="9"/>
  <c r="K34" i="9" s="1"/>
  <c r="B26" i="9"/>
  <c r="K13" i="7"/>
  <c r="J10" i="7"/>
  <c r="B28" i="3"/>
  <c r="D9" i="7"/>
  <c r="D10" i="7" s="1"/>
  <c r="D15" i="7" s="1"/>
  <c r="F22" i="7" s="1"/>
  <c r="B42" i="3"/>
  <c r="B26" i="3"/>
  <c r="M18" i="7"/>
  <c r="N18" i="7" s="1"/>
  <c r="B46" i="3"/>
  <c r="B31" i="3"/>
  <c r="B14" i="3"/>
  <c r="B44" i="3"/>
  <c r="B43" i="3"/>
  <c r="M24" i="7"/>
  <c r="N24" i="7" s="1"/>
  <c r="D31" i="7"/>
  <c r="Q23" i="7" s="1"/>
  <c r="B40" i="3"/>
  <c r="B24" i="3"/>
  <c r="K4" i="7"/>
  <c r="B47" i="3"/>
  <c r="B30" i="3"/>
  <c r="B45" i="3"/>
  <c r="B12" i="3"/>
  <c r="B41" i="3"/>
  <c r="B25" i="3"/>
  <c r="B39" i="3"/>
  <c r="B23" i="3"/>
  <c r="M23" i="7"/>
  <c r="N23" i="7" s="1"/>
  <c r="K20" i="7"/>
  <c r="B13" i="3"/>
  <c r="B27" i="3"/>
  <c r="B11" i="3"/>
  <c r="B36" i="3"/>
  <c r="B20" i="3"/>
  <c r="J19" i="7"/>
  <c r="B15" i="3"/>
  <c r="B29" i="3"/>
  <c r="M9" i="7"/>
  <c r="N9" i="7" s="1"/>
  <c r="B38" i="3"/>
  <c r="B22" i="3"/>
  <c r="B37" i="3"/>
  <c r="B21" i="3"/>
  <c r="B35" i="3"/>
  <c r="I14" i="7"/>
  <c r="K14" i="7" s="1"/>
  <c r="M16" i="7"/>
  <c r="N16" i="7" s="1"/>
  <c r="J20" i="7"/>
  <c r="J4" i="7"/>
  <c r="K16" i="7"/>
  <c r="I15" i="7"/>
  <c r="M15" i="7" s="1"/>
  <c r="K24" i="7"/>
  <c r="J24" i="7"/>
  <c r="J23" i="7"/>
  <c r="J22" i="7"/>
  <c r="J17" i="7"/>
  <c r="K23" i="7"/>
  <c r="K22" i="7"/>
  <c r="M20" i="7"/>
  <c r="M4" i="7"/>
  <c r="P13" i="7"/>
  <c r="P24" i="7"/>
  <c r="P23" i="7"/>
  <c r="F17" i="7"/>
  <c r="M14" i="7"/>
  <c r="P20" i="7"/>
  <c r="P4" i="7"/>
  <c r="P19" i="7"/>
  <c r="P9" i="7" l="1"/>
  <c r="M13" i="7"/>
  <c r="P16" i="7"/>
  <c r="P10" i="7"/>
  <c r="P17" i="7"/>
  <c r="K9" i="7"/>
  <c r="K5" i="7"/>
  <c r="J6" i="7"/>
  <c r="K10" i="7"/>
  <c r="P6" i="7"/>
  <c r="K8" i="7"/>
  <c r="K6" i="7"/>
  <c r="M12" i="7"/>
  <c r="O12" i="7" s="1"/>
  <c r="F29" i="5"/>
  <c r="H29" i="5" s="1"/>
  <c r="M19" i="7"/>
  <c r="N19" i="7" s="1"/>
  <c r="B12" i="5"/>
  <c r="E65" i="2" s="1"/>
  <c r="P22" i="7"/>
  <c r="F35" i="5"/>
  <c r="H35" i="5" s="1"/>
  <c r="F33" i="5"/>
  <c r="H33" i="5" s="1"/>
  <c r="M5" i="7"/>
  <c r="O5" i="7" s="1"/>
  <c r="F27" i="5"/>
  <c r="H27" i="5" s="1"/>
  <c r="M17" i="7"/>
  <c r="O17" i="7" s="1"/>
  <c r="F28" i="5"/>
  <c r="F44" i="5" s="1"/>
  <c r="P12" i="7"/>
  <c r="P5" i="7"/>
  <c r="F36" i="5"/>
  <c r="H36" i="5" s="1"/>
  <c r="F32" i="5"/>
  <c r="H32" i="5" s="1"/>
  <c r="O16" i="7"/>
  <c r="F34" i="5"/>
  <c r="H34" i="5" s="1"/>
  <c r="F26" i="5"/>
  <c r="H26" i="5" s="1"/>
  <c r="B26" i="5"/>
  <c r="B27" i="5" s="1"/>
  <c r="P14" i="7"/>
  <c r="K11" i="7"/>
  <c r="M8" i="7"/>
  <c r="O8" i="7" s="1"/>
  <c r="F39" i="5"/>
  <c r="H39" i="5" s="1"/>
  <c r="O23" i="7"/>
  <c r="K12" i="7"/>
  <c r="F38" i="5"/>
  <c r="H38" i="5" s="1"/>
  <c r="F31" i="5"/>
  <c r="H31" i="5" s="1"/>
  <c r="J11" i="7"/>
  <c r="P8" i="7"/>
  <c r="O22" i="7"/>
  <c r="N22" i="7"/>
  <c r="N7" i="7"/>
  <c r="O7" i="7"/>
  <c r="C12" i="3"/>
  <c r="C19" i="3"/>
  <c r="C35" i="3"/>
  <c r="C10" i="3"/>
  <c r="C39" i="3"/>
  <c r="C36" i="3"/>
  <c r="C38" i="3"/>
  <c r="C21" i="3"/>
  <c r="C22" i="3"/>
  <c r="C41" i="3"/>
  <c r="C24" i="3"/>
  <c r="C40" i="3"/>
  <c r="C26" i="3"/>
  <c r="C42" i="3"/>
  <c r="C27" i="3"/>
  <c r="C43" i="3"/>
  <c r="C11" i="3"/>
  <c r="C28" i="3"/>
  <c r="C44" i="3"/>
  <c r="C13" i="3"/>
  <c r="C29" i="3"/>
  <c r="C46" i="3"/>
  <c r="C49" i="3"/>
  <c r="C45" i="3"/>
  <c r="C33" i="3"/>
  <c r="C14" i="3"/>
  <c r="C30" i="3"/>
  <c r="C17" i="3"/>
  <c r="C25" i="3"/>
  <c r="C16" i="3"/>
  <c r="C32" i="3"/>
  <c r="C48" i="3"/>
  <c r="C34" i="3"/>
  <c r="C50" i="3"/>
  <c r="C20" i="3"/>
  <c r="C37" i="3"/>
  <c r="C23" i="3"/>
  <c r="O24" i="7"/>
  <c r="J3" i="7"/>
  <c r="C31" i="3"/>
  <c r="N5" i="7"/>
  <c r="C47" i="3"/>
  <c r="Q12" i="7"/>
  <c r="C18" i="3"/>
  <c r="Q19" i="7"/>
  <c r="Q16" i="7"/>
  <c r="Q24" i="7"/>
  <c r="N6" i="7"/>
  <c r="C15" i="3"/>
  <c r="Q18" i="7"/>
  <c r="P3" i="7"/>
  <c r="Q9" i="7"/>
  <c r="Q20" i="7"/>
  <c r="Q6" i="7"/>
  <c r="Q17" i="7"/>
  <c r="Q22" i="7"/>
  <c r="Q3" i="7"/>
  <c r="P7" i="7"/>
  <c r="J7" i="7"/>
  <c r="Q5" i="7"/>
  <c r="Q13" i="7"/>
  <c r="P11" i="7"/>
  <c r="K7" i="7"/>
  <c r="M3" i="7"/>
  <c r="F30" i="5"/>
  <c r="H30" i="5" s="1"/>
  <c r="Q4" i="7"/>
  <c r="H46" i="9"/>
  <c r="H35" i="9"/>
  <c r="K35" i="9"/>
  <c r="Q14" i="7"/>
  <c r="O9" i="7"/>
  <c r="Q8" i="7"/>
  <c r="Q11" i="7"/>
  <c r="Q15" i="7"/>
  <c r="O18" i="7"/>
  <c r="D22" i="7"/>
  <c r="F20" i="7"/>
  <c r="Q10" i="7"/>
  <c r="Q7" i="7"/>
  <c r="J14" i="7"/>
  <c r="D19" i="7"/>
  <c r="D23" i="7" s="1"/>
  <c r="F19" i="7"/>
  <c r="F23" i="7" s="1"/>
  <c r="P15" i="7"/>
  <c r="J15" i="7"/>
  <c r="K15" i="7"/>
  <c r="O10" i="7"/>
  <c r="N10" i="7"/>
  <c r="N15" i="7"/>
  <c r="O15" i="7"/>
  <c r="N4" i="7"/>
  <c r="O4" i="7"/>
  <c r="N20" i="7"/>
  <c r="O20" i="7"/>
  <c r="O11" i="7"/>
  <c r="N11" i="7"/>
  <c r="N13" i="7"/>
  <c r="O13" i="7"/>
  <c r="O14" i="7"/>
  <c r="N14" i="7"/>
  <c r="N12" i="7" l="1"/>
  <c r="O19" i="7"/>
  <c r="N17" i="7"/>
  <c r="H28" i="5"/>
  <c r="I28" i="5" s="1"/>
  <c r="I27" i="5"/>
  <c r="N8" i="7"/>
  <c r="O3" i="7"/>
  <c r="N3" i="7"/>
  <c r="I34" i="5"/>
  <c r="I33" i="5"/>
  <c r="I39" i="5"/>
  <c r="G30" i="5"/>
  <c r="I26" i="5"/>
  <c r="I38" i="5"/>
  <c r="I30" i="5"/>
  <c r="G35" i="5"/>
  <c r="I32" i="5"/>
  <c r="I31" i="5"/>
  <c r="I37" i="5"/>
  <c r="I29" i="5"/>
  <c r="G34" i="5"/>
  <c r="G27" i="5"/>
  <c r="G26" i="5"/>
  <c r="G32" i="5"/>
  <c r="G31" i="5"/>
  <c r="G37" i="5"/>
  <c r="G29" i="5"/>
  <c r="G36" i="5"/>
  <c r="G38" i="5"/>
  <c r="G28" i="5"/>
  <c r="I36" i="5"/>
  <c r="I35" i="5"/>
  <c r="G33" i="5"/>
  <c r="G39"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ByunJongmin_SNU</author>
  </authors>
  <commentList>
    <comment ref="C38" authorId="0" shapeId="0" xr:uid="{5AE600FA-AECE-43E5-9E5B-72536F596FD1}">
      <text>
        <r>
          <rPr>
            <b/>
            <sz val="9"/>
            <color indexed="81"/>
            <rFont val="Tahoma"/>
            <family val="2"/>
          </rPr>
          <t>ByunJongmin_SNU:</t>
        </r>
        <r>
          <rPr>
            <sz val="9"/>
            <color indexed="81"/>
            <rFont val="Tahoma"/>
            <family val="2"/>
          </rPr>
          <t xml:space="preserve">
</t>
        </r>
        <r>
          <rPr>
            <sz val="9"/>
            <color indexed="81"/>
            <rFont val="돋움"/>
            <family val="3"/>
            <charset val="129"/>
          </rPr>
          <t>왜</t>
        </r>
        <r>
          <rPr>
            <sz val="9"/>
            <color indexed="81"/>
            <rFont val="Tahoma"/>
            <family val="2"/>
          </rPr>
          <t xml:space="preserve"> </t>
        </r>
        <r>
          <rPr>
            <sz val="9"/>
            <color indexed="81"/>
            <rFont val="돋움"/>
            <family val="3"/>
            <charset val="129"/>
          </rPr>
          <t>이름이</t>
        </r>
        <r>
          <rPr>
            <sz val="9"/>
            <color indexed="81"/>
            <rFont val="Tahoma"/>
            <family val="2"/>
          </rPr>
          <t xml:space="preserve"> kmd</t>
        </r>
        <r>
          <rPr>
            <sz val="9"/>
            <color indexed="81"/>
            <rFont val="돋움"/>
            <family val="3"/>
            <charset val="129"/>
          </rPr>
          <t>일까</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tc={26CE6889-2756-4C7F-8AB3-AF10A6ED1A73}</author>
  </authors>
  <commentList>
    <comment ref="D4" authorId="0" shapeId="0" xr:uid="{26CE6889-2756-4C7F-8AB3-AF10A6ED1A73}">
      <text>
        <t>[스레드 댓글]
사용 중인 버전의 Excel에서 이 스레드 댓글을 읽을 수 있지만 파일을 이후 버전의 Excel에서 열면 편집 내용이 모두 제거됩니다. 자세한 정보: https://go.microsoft.com/fwlink/?linkid=870924.
댓글:
    비중량: 무게(mg)를 부피로 나눈 값</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tc={03981140-8324-4A7A-BA4F-4062FB9988D7}</author>
  </authors>
  <commentList>
    <comment ref="G37" authorId="0" shapeId="0" xr:uid="{03981140-8324-4A7A-BA4F-4062FB9988D7}">
      <text>
        <t>[스레드 댓글]
사용 중인 버전의 Excel에서 이 스레드 댓글을 읽을 수 있지만 파일을 이후 버전의 Excel에서 열면 편집 내용이 모두 제거됩니다. 자세한 정보: https://go.microsoft.com/fwlink/?linkid=870924.
댓글:
    1. 물리기반 기반암하상 침식수식의 지수값과 실제 하천종단 분석을 통해 얻은 m, n, kfb가 다른 경우가 대부분임. 이는 물리기반 수식 유도과정에서도 간과한 비선형 관계가 등장하기 때문으로 추정됨. 따라서 경험식에서 구한 것과 맞도록 mfb, nfb를 조정할 필요가 있음. 𝑚_𝑓𝑏 = 𝑚/((1−𝑚_ℎ𝑤 ) 𝑚_𝑞𝑏), n = nfb.</t>
      </text>
    </comment>
  </commentList>
</comments>
</file>

<file path=xl/sharedStrings.xml><?xml version="1.0" encoding="utf-8"?>
<sst xmlns="http://schemas.openxmlformats.org/spreadsheetml/2006/main" count="546" uniqueCount="374">
  <si>
    <t>[m/Myr]</t>
    <phoneticPr fontId="1" type="noConversion"/>
  </si>
  <si>
    <t>[m/yr]</t>
    <phoneticPr fontId="1" type="noConversion"/>
  </si>
  <si>
    <t>dT</t>
    <phoneticPr fontId="1" type="noConversion"/>
  </si>
  <si>
    <t>total accumulated uplift</t>
    <phoneticPr fontId="1" type="noConversion"/>
  </si>
  <si>
    <t>[m]</t>
    <phoneticPr fontId="1" type="noConversion"/>
  </si>
  <si>
    <t>[yr]</t>
    <phoneticPr fontId="1" type="noConversion"/>
  </si>
  <si>
    <t>Comparable data</t>
    <phoneticPr fontId="1" type="noConversion"/>
  </si>
  <si>
    <t>annual uplift rate</t>
    <phoneticPr fontId="1" type="noConversion"/>
  </si>
  <si>
    <t>[m/yr]</t>
    <phoneticPr fontId="1" type="noConversion"/>
  </si>
  <si>
    <t>OUTPUT_SUBDIR</t>
  </si>
  <si>
    <t>Y</t>
  </si>
  <si>
    <t>X</t>
  </si>
  <si>
    <t>dX</t>
  </si>
  <si>
    <t>PLANE_ANGLE</t>
  </si>
  <si>
    <t>[m]</t>
  </si>
  <si>
    <t>[°]</t>
  </si>
  <si>
    <t>INIT_BEDROCK_ELEV_FILE</t>
  </si>
  <si>
    <t>initSedThick</t>
  </si>
  <si>
    <t>INIT_SED_THICK_FILE</t>
  </si>
  <si>
    <t>TIME_STEPS_NO</t>
  </si>
  <si>
    <t>INIT_TIME_STEP_NO</t>
  </si>
  <si>
    <t>dT</t>
  </si>
  <si>
    <t>[year]</t>
  </si>
  <si>
    <t>BOUNDARY_OUTFLOW_COND</t>
  </si>
  <si>
    <t>TOP_BOUNDARY_ELEV_COND</t>
  </si>
  <si>
    <t>IS_LEFT_RIGHT_CONNECTED</t>
  </si>
  <si>
    <t>TOTAL_ACCUMULATED_UPLIFT</t>
  </si>
  <si>
    <t>IS_TILTED_UPWARPING</t>
  </si>
  <si>
    <t>UPLIFT_AXIS_DISTANCE_FROM_COAST</t>
  </si>
  <si>
    <t>RAMP_ANGLE_TO_TOP</t>
  </si>
  <si>
    <t>Y_TOP_BND_FINAL_ELEV</t>
  </si>
  <si>
    <t>UPLIFT_RATE_TEMPORAL_DISTRIBUTION_COND</t>
  </si>
  <si>
    <t>acceleratedUpliftPhaseNo</t>
  </si>
  <si>
    <t>dUpliftRate</t>
  </si>
  <si>
    <t>upliftRate0</t>
  </si>
  <si>
    <t>waveArrivalTime</t>
  </si>
  <si>
    <t>initUpliftRate</t>
  </si>
  <si>
    <t>kmd</t>
  </si>
  <si>
    <t>soilCriticalSlopeForFailure</t>
  </si>
  <si>
    <t>rockCriticalSlopeForFailure</t>
  </si>
  <si>
    <t>annualPrecipitation</t>
  </si>
  <si>
    <t>annualEvapotranspiration</t>
  </si>
  <si>
    <t>kqb</t>
  </si>
  <si>
    <t>mqb</t>
  </si>
  <si>
    <t>bankfullTime</t>
  </si>
  <si>
    <t>timeWeight</t>
  </si>
  <si>
    <t>minSubDT</t>
  </si>
  <si>
    <t>khw</t>
  </si>
  <si>
    <t>mhw</t>
  </si>
  <si>
    <t>khd</t>
  </si>
  <si>
    <t>mhd</t>
  </si>
  <si>
    <t>FLUVIALPROCESS_COND</t>
  </si>
  <si>
    <t>channelInitiation</t>
  </si>
  <si>
    <t>criticalUpslopeCellsNo</t>
  </si>
  <si>
    <t>mfa</t>
  </si>
  <si>
    <t>nfa</t>
  </si>
  <si>
    <t>fSRho</t>
  </si>
  <si>
    <t>fSD50</t>
  </si>
  <si>
    <t>eta</t>
  </si>
  <si>
    <t>nA</t>
  </si>
  <si>
    <t>mfb</t>
  </si>
  <si>
    <t>nfb</t>
  </si>
  <si>
    <t>kfbre</t>
  </si>
  <si>
    <t>nB</t>
  </si>
  <si>
    <t>WRITE_INTERVAL</t>
  </si>
  <si>
    <t>value</t>
  </si>
  <si>
    <t>unit</t>
  </si>
  <si>
    <t>parameter</t>
  </si>
  <si>
    <t>-</t>
  </si>
  <si>
    <t>ratio</t>
  </si>
  <si>
    <t>[m/year]</t>
  </si>
  <si>
    <t>[m/m*year]</t>
  </si>
  <si>
    <t>[s]</t>
  </si>
  <si>
    <t>IO</t>
  </si>
  <si>
    <t>Domain</t>
  </si>
  <si>
    <t>Initial Topography</t>
  </si>
  <si>
    <t>Time</t>
  </si>
  <si>
    <t>Hillslope Process</t>
  </si>
  <si>
    <t>Weathering Process</t>
  </si>
  <si>
    <t>Hydrology</t>
  </si>
  <si>
    <t>Fluvial Process</t>
  </si>
  <si>
    <t>Category</t>
  </si>
  <si>
    <t>No</t>
  </si>
  <si>
    <t>Uplift Rate</t>
  </si>
  <si>
    <t>Total Recording No</t>
  </si>
  <si>
    <t>sub-directory for model result</t>
  </si>
  <si>
    <t>셀 크기.</t>
  </si>
  <si>
    <t>초기 지형을 만들 경우, 외곽 경계를 제외한 Y축 크기.</t>
  </si>
  <si>
    <t>초기 지형을 만들 경우, 외곽 경계를 제외한 X축 크기.</t>
  </si>
  <si>
    <t>초기 지형을 만들 경우, 평탄면의 경사(아래에서 위로의 경사).</t>
  </si>
  <si>
    <t>초기 지형의 퇴적층 두께를 만들 경우, 퇴적층 두께.</t>
  </si>
  <si>
    <t>초기 지형을 불러올 경우, 초기 지형을 저장한 파일. 없다면 No라고 표기함.</t>
  </si>
  <si>
    <t>총 실행 횟수</t>
  </si>
  <si>
    <t>만제유량 재현 기간</t>
  </si>
  <si>
    <t>모의 결과를 출력하는 실행 간격</t>
  </si>
  <si>
    <t>외곽 경계 고도 조건. 0: 고도 (inf) 고정. 1: 경동성 요곡 지반융기운동 모의시 영서쪽 외곽 경계</t>
  </si>
  <si>
    <t>좌우 외곽 경계 연결 조건. 0: 연결 안됨. 1: 연결됨.</t>
  </si>
  <si>
    <t>모의기간 동안 총 지반 융기량</t>
  </si>
  <si>
    <t>경동성 요곡 지반융기운동 조건. 0: 동질한 지반융기. 1: 경동성 요곡 지반융기</t>
  </si>
  <si>
    <t>(경동성 요곡 지반융기운동 조건시) 해안선으로부터 융기축까지의 거리</t>
  </si>
  <si>
    <t>융기율의 시간적 분포 조건. 1: 융기율 일정. 2: 융기율 변동. 3: 융기율 돌출-감쇠</t>
  </si>
  <si>
    <t>(경동성 요곡 지반융기운동 조건시) 모의기간 이전 융기율</t>
  </si>
  <si>
    <t>선형 풍화함수의 증가율</t>
  </si>
  <si>
    <t>풍화층 두께 규모 (characteristic regolith thickness scale)</t>
  </si>
  <si>
    <t>연간 강우량</t>
  </si>
  <si>
    <t>연간 증발산량</t>
  </si>
  <si>
    <t>평균 유량과 만수 유량과의 관계식에서 계수</t>
  </si>
  <si>
    <t>평균 유량과 만수 유량과의 관계식에서 지수</t>
  </si>
  <si>
    <t>만수 유량 지속 기간</t>
  </si>
  <si>
    <t>만수 유량 지속 기간을 줄이기 위한 운반율 및 침식율 가중치</t>
  </si>
  <si>
    <t>최소한의 세부 단위 시간</t>
  </si>
  <si>
    <t>만수 유량과 하폭과의 관계식에서 계수</t>
  </si>
  <si>
    <t>만수 유량과 하폭과의 관계식에서 지수</t>
  </si>
  <si>
    <t>만수 유량과 수심과의 관계식에서 계수</t>
  </si>
  <si>
    <t>만수 유량과 수심과의 관계식에서 지수</t>
  </si>
  <si>
    <t>flooded region 순 퇴적물 두께 변화율을 추정하는 방법. 1: 간단, 2: 자세</t>
  </si>
  <si>
    <t>critical upslope contributing area</t>
  </si>
  <si>
    <t>하천에 의한 퇴적물 이동율 수식에서 유량의 지수</t>
  </si>
  <si>
    <t>하천에 의한 퇴적물 이동율 수식에서 경사의 지수</t>
  </si>
  <si>
    <t>운반되는 퇴적물의 평균 밀도</t>
  </si>
  <si>
    <t>운반되는 퇴적물의 중간 입경</t>
  </si>
  <si>
    <t>운반되는 퇴적물의 평균 공극율</t>
  </si>
  <si>
    <t>충적 하천 하도에서의 Mannning 저항 계수</t>
  </si>
  <si>
    <t>기반암 하상 침식률 수식에서 유량의 지수</t>
  </si>
  <si>
    <t>기반암 하상 침식률 수식에서 경사의 지수</t>
  </si>
  <si>
    <t>기반암 하상 연약도</t>
  </si>
  <si>
    <t>기반암 하상 하도에서의 Manning 저항 계수</t>
  </si>
  <si>
    <t>Description</t>
  </si>
  <si>
    <t>Weathering Rate</t>
  </si>
  <si>
    <t>linear function</t>
  </si>
  <si>
    <t>exponential decay function</t>
  </si>
  <si>
    <t>W = W0 + b*Dr</t>
  </si>
  <si>
    <t>Regolith Depth[m]</t>
  </si>
  <si>
    <t>[m/Myr]</t>
  </si>
  <si>
    <t>kfa</t>
  </si>
  <si>
    <t>g</t>
  </si>
  <si>
    <t>gravitational acceleration</t>
  </si>
  <si>
    <t>kinematic viscosity</t>
  </si>
  <si>
    <t>wRho</t>
  </si>
  <si>
    <t>water density</t>
  </si>
  <si>
    <t>s</t>
  </si>
  <si>
    <t>[]</t>
  </si>
  <si>
    <t>F</t>
  </si>
  <si>
    <t>Kfa</t>
  </si>
  <si>
    <t>mean porosity of sediment</t>
  </si>
  <si>
    <t>Alluvial Channel</t>
  </si>
  <si>
    <t>Manning's coefficient</t>
  </si>
  <si>
    <t>kfb</t>
  </si>
  <si>
    <t>sediment roughness, bed roughness, and lateral erosion</t>
  </si>
  <si>
    <t>Guide for determining uplift rate value</t>
  </si>
  <si>
    <t>FLOW_ROUTING</t>
  </si>
  <si>
    <t>FAILURE_OPT</t>
  </si>
  <si>
    <t>Hillslope failure option: 0, off; 1, on.</t>
  </si>
  <si>
    <t>초기 지형의 퇴적층 두께를 불러올 경우, 이를 저장한 파일. 없다면 No라고 표기함</t>
  </si>
  <si>
    <t>&lt;=fill</t>
  </si>
  <si>
    <t>선형 풍화함수에서 연장되는 노출 기반암의 풍화율</t>
  </si>
  <si>
    <t>하천 시작 지점 임계값. 모든 셀이 하천으로 할 경우 0 로 설정함.</t>
  </si>
  <si>
    <t>diffusivity</t>
  </si>
  <si>
    <t>[kg/min]</t>
  </si>
  <si>
    <t>hsrho</t>
  </si>
  <si>
    <t>density of hillslope material</t>
  </si>
  <si>
    <t>cell size</t>
  </si>
  <si>
    <t>for LEGS</t>
  </si>
  <si>
    <t>for calculate the CK in LEGS</t>
  </si>
  <si>
    <t>CK</t>
  </si>
  <si>
    <r>
      <t>[m</t>
    </r>
    <r>
      <rPr>
        <vertAlign val="superscript"/>
        <sz val="11"/>
        <color theme="1"/>
        <rFont val="맑은 고딕"/>
        <family val="3"/>
        <charset val="129"/>
        <scheme val="major"/>
      </rPr>
      <t>2</t>
    </r>
    <r>
      <rPr>
        <sz val="11"/>
        <color theme="1"/>
        <rFont val="맑은 고딕"/>
        <family val="3"/>
        <charset val="129"/>
        <scheme val="major"/>
      </rPr>
      <t>/year]</t>
    </r>
    <phoneticPr fontId="1" type="noConversion"/>
  </si>
  <si>
    <r>
      <t>[m</t>
    </r>
    <r>
      <rPr>
        <vertAlign val="superscript"/>
        <sz val="11"/>
        <color theme="1"/>
        <rFont val="맑은 고딕"/>
        <family val="3"/>
        <charset val="129"/>
        <scheme val="major"/>
      </rPr>
      <t>2</t>
    </r>
    <r>
      <rPr>
        <sz val="11"/>
        <color theme="1"/>
        <rFont val="맑은 고딕"/>
        <family val="3"/>
        <charset val="129"/>
        <scheme val="major"/>
      </rPr>
      <t>]</t>
    </r>
    <phoneticPr fontId="1" type="noConversion"/>
  </si>
  <si>
    <r>
      <t>[m</t>
    </r>
    <r>
      <rPr>
        <b/>
        <i/>
        <vertAlign val="superscript"/>
        <sz val="11"/>
        <color rgb="FF3366FF"/>
        <rFont val="맑은 고딕"/>
        <family val="3"/>
        <charset val="129"/>
        <scheme val="major"/>
      </rPr>
      <t>2</t>
    </r>
    <r>
      <rPr>
        <b/>
        <i/>
        <sz val="11"/>
        <color rgb="FF3366FF"/>
        <rFont val="맑은 고딕"/>
        <family val="3"/>
        <charset val="129"/>
        <scheme val="major"/>
      </rPr>
      <t>]</t>
    </r>
    <phoneticPr fontId="1" type="noConversion"/>
  </si>
  <si>
    <r>
      <t>W = W1 * e</t>
    </r>
    <r>
      <rPr>
        <vertAlign val="superscript"/>
        <sz val="11"/>
        <color theme="1"/>
        <rFont val="맑은 고딕"/>
        <family val="3"/>
        <charset val="129"/>
        <scheme val="minor"/>
      </rPr>
      <t>(-Dr/Drcw)</t>
    </r>
    <phoneticPr fontId="1" type="noConversion"/>
  </si>
  <si>
    <t>W0 (kw0)</t>
    <phoneticPr fontId="1" type="noConversion"/>
  </si>
  <si>
    <t>b (kwa)</t>
    <phoneticPr fontId="1" type="noConversion"/>
  </si>
  <si>
    <t>W1 (kw1)</t>
    <phoneticPr fontId="1" type="noConversion"/>
  </si>
  <si>
    <t>Drcw (kwm)</t>
    <phoneticPr fontId="1" type="noConversion"/>
  </si>
  <si>
    <t>decay constant</t>
    <phoneticPr fontId="1" type="noConversion"/>
  </si>
  <si>
    <r>
      <t>[m</t>
    </r>
    <r>
      <rPr>
        <vertAlign val="superscript"/>
        <sz val="11"/>
        <color theme="1"/>
        <rFont val="맑은 고딕"/>
        <family val="3"/>
        <charset val="129"/>
        <scheme val="major"/>
      </rPr>
      <t>-1</t>
    </r>
    <r>
      <rPr>
        <sz val="11"/>
        <color theme="1"/>
        <rFont val="맑은 고딕"/>
        <family val="3"/>
        <charset val="129"/>
        <scheme val="major"/>
      </rPr>
      <t>]</t>
    </r>
    <phoneticPr fontId="1" type="noConversion"/>
  </si>
  <si>
    <t>kw0 in the linear function</t>
    <phoneticPr fontId="1" type="noConversion"/>
  </si>
  <si>
    <t>kwa in the linear function</t>
    <phoneticPr fontId="1" type="noConversion"/>
  </si>
  <si>
    <t>kw1 in the exponential function</t>
    <phoneticPr fontId="1" type="noConversion"/>
  </si>
  <si>
    <t>kwm in the exponential function</t>
    <phoneticPr fontId="1" type="noConversion"/>
  </si>
  <si>
    <r>
      <t>[m</t>
    </r>
    <r>
      <rPr>
        <vertAlign val="superscript"/>
        <sz val="11"/>
        <color theme="1"/>
        <rFont val="맑은 고딕"/>
        <family val="3"/>
        <charset val="129"/>
        <scheme val="minor"/>
      </rPr>
      <t>2</t>
    </r>
    <r>
      <rPr>
        <sz val="11"/>
        <color theme="1"/>
        <rFont val="맑은 고딕"/>
        <family val="2"/>
        <charset val="129"/>
        <scheme val="minor"/>
      </rPr>
      <t>/year]</t>
    </r>
    <phoneticPr fontId="1" type="noConversion"/>
  </si>
  <si>
    <r>
      <t>[kg/m</t>
    </r>
    <r>
      <rPr>
        <vertAlign val="superscript"/>
        <sz val="11"/>
        <color theme="1"/>
        <rFont val="맑은 고딕"/>
        <family val="3"/>
        <charset val="129"/>
        <scheme val="minor"/>
      </rPr>
      <t>3</t>
    </r>
    <r>
      <rPr>
        <sz val="11"/>
        <color theme="1"/>
        <rFont val="맑은 고딕"/>
        <family val="2"/>
        <charset val="129"/>
        <scheme val="minor"/>
      </rPr>
      <t>]</t>
    </r>
    <phoneticPr fontId="1" type="noConversion"/>
  </si>
  <si>
    <t>median value from Martin (2000)</t>
    <phoneticPr fontId="1" type="noConversion"/>
  </si>
  <si>
    <t>kmd</t>
    <phoneticPr fontId="1" type="noConversion"/>
  </si>
  <si>
    <t>Boundary &amp; Uplift Condition</t>
    <phoneticPr fontId="1" type="noConversion"/>
  </si>
  <si>
    <t>bankfullTime</t>
    <phoneticPr fontId="1" type="noConversion"/>
  </si>
  <si>
    <t>[hr]</t>
    <phoneticPr fontId="1" type="noConversion"/>
  </si>
  <si>
    <r>
      <t>[m</t>
    </r>
    <r>
      <rPr>
        <vertAlign val="superscript"/>
        <sz val="11"/>
        <color theme="1"/>
        <rFont val="맑은 고딕"/>
        <family val="3"/>
        <charset val="129"/>
        <scheme val="major"/>
      </rPr>
      <t>1-2mqa</t>
    </r>
    <r>
      <rPr>
        <sz val="11"/>
        <color theme="1"/>
        <rFont val="맑은 고딕"/>
        <family val="3"/>
        <charset val="129"/>
        <scheme val="major"/>
      </rPr>
      <t>s</t>
    </r>
    <r>
      <rPr>
        <vertAlign val="superscript"/>
        <sz val="11"/>
        <color theme="1"/>
        <rFont val="맑은 고딕"/>
        <family val="3"/>
        <charset val="129"/>
        <scheme val="major"/>
      </rPr>
      <t>-1</t>
    </r>
    <r>
      <rPr>
        <sz val="11"/>
        <color theme="1"/>
        <rFont val="맑은 고딕"/>
        <family val="3"/>
        <charset val="129"/>
        <scheme val="major"/>
      </rPr>
      <t>]</t>
    </r>
    <phoneticPr fontId="1" type="noConversion"/>
  </si>
  <si>
    <r>
      <t>[m</t>
    </r>
    <r>
      <rPr>
        <vertAlign val="superscript"/>
        <sz val="11"/>
        <color theme="1"/>
        <rFont val="맑은 고딕"/>
        <family val="3"/>
        <charset val="129"/>
        <scheme val="major"/>
      </rPr>
      <t>1-3mhw</t>
    </r>
    <r>
      <rPr>
        <sz val="11"/>
        <color theme="1"/>
        <rFont val="맑은 고딕"/>
        <family val="3"/>
        <charset val="129"/>
        <scheme val="major"/>
      </rPr>
      <t xml:space="preserve"> s</t>
    </r>
    <r>
      <rPr>
        <vertAlign val="superscript"/>
        <sz val="11"/>
        <color theme="1"/>
        <rFont val="맑은 고딕"/>
        <family val="3"/>
        <charset val="129"/>
        <scheme val="major"/>
      </rPr>
      <t>3mhw</t>
    </r>
    <r>
      <rPr>
        <sz val="11"/>
        <color theme="1"/>
        <rFont val="맑은 고딕"/>
        <family val="3"/>
        <charset val="129"/>
        <scheme val="major"/>
      </rPr>
      <t>]</t>
    </r>
    <phoneticPr fontId="1" type="noConversion"/>
  </si>
  <si>
    <r>
      <t>[kg/m</t>
    </r>
    <r>
      <rPr>
        <vertAlign val="superscript"/>
        <sz val="11"/>
        <color theme="1"/>
        <rFont val="맑은 고딕"/>
        <family val="3"/>
        <charset val="129"/>
        <scheme val="major"/>
      </rPr>
      <t>3</t>
    </r>
    <r>
      <rPr>
        <sz val="11"/>
        <color theme="1"/>
        <rFont val="맑은 고딕"/>
        <family val="3"/>
        <charset val="129"/>
        <scheme val="major"/>
      </rPr>
      <t>]</t>
    </r>
    <phoneticPr fontId="1" type="noConversion"/>
  </si>
  <si>
    <r>
      <t>[m</t>
    </r>
    <r>
      <rPr>
        <vertAlign val="superscript"/>
        <sz val="11"/>
        <color theme="1"/>
        <rFont val="맑은 고딕"/>
        <family val="3"/>
        <charset val="129"/>
        <scheme val="major"/>
      </rPr>
      <t>-1/3</t>
    </r>
    <r>
      <rPr>
        <sz val="11"/>
        <color theme="1"/>
        <rFont val="맑은 고딕"/>
        <family val="3"/>
        <charset val="129"/>
        <scheme val="major"/>
      </rPr>
      <t xml:space="preserve"> s]</t>
    </r>
    <phoneticPr fontId="1" type="noConversion"/>
  </si>
  <si>
    <r>
      <t>[m</t>
    </r>
    <r>
      <rPr>
        <b/>
        <i/>
        <vertAlign val="superscript"/>
        <sz val="11"/>
        <color rgb="FF3366FF"/>
        <rFont val="맑은 고딕"/>
        <family val="3"/>
        <charset val="129"/>
        <scheme val="major"/>
      </rPr>
      <t>2-2mfapfa</t>
    </r>
    <r>
      <rPr>
        <b/>
        <i/>
        <sz val="11"/>
        <color rgb="FF3366FF"/>
        <rFont val="맑은 고딕"/>
        <family val="3"/>
        <charset val="129"/>
        <scheme val="major"/>
      </rPr>
      <t xml:space="preserve"> S</t>
    </r>
    <r>
      <rPr>
        <b/>
        <i/>
        <vertAlign val="superscript"/>
        <sz val="11"/>
        <color rgb="FF3366FF"/>
        <rFont val="맑은 고딕"/>
        <family val="3"/>
        <charset val="129"/>
        <scheme val="major"/>
      </rPr>
      <t>-2mfapfa</t>
    </r>
    <r>
      <rPr>
        <b/>
        <i/>
        <sz val="11"/>
        <color rgb="FF3366FF"/>
        <rFont val="맑은 고딕"/>
        <family val="3"/>
        <charset val="129"/>
        <scheme val="major"/>
      </rPr>
      <t>]</t>
    </r>
    <phoneticPr fontId="1" type="noConversion"/>
  </si>
  <si>
    <r>
      <t>[m</t>
    </r>
    <r>
      <rPr>
        <vertAlign val="superscript"/>
        <sz val="11"/>
        <color theme="1"/>
        <rFont val="맑은 고딕"/>
        <family val="3"/>
        <charset val="129"/>
        <scheme val="major"/>
      </rPr>
      <t>2-2mfa*pfa</t>
    </r>
    <r>
      <rPr>
        <sz val="11"/>
        <color theme="1"/>
        <rFont val="맑은 고딕"/>
        <family val="3"/>
        <charset val="129"/>
        <scheme val="major"/>
      </rPr>
      <t xml:space="preserve"> S</t>
    </r>
    <r>
      <rPr>
        <vertAlign val="superscript"/>
        <sz val="11"/>
        <color theme="1"/>
        <rFont val="맑은 고딕"/>
        <family val="3"/>
        <charset val="129"/>
        <scheme val="major"/>
      </rPr>
      <t>-2mfa*pfa</t>
    </r>
    <r>
      <rPr>
        <sz val="11"/>
        <color theme="1"/>
        <rFont val="맑은 고딕"/>
        <family val="3"/>
        <charset val="129"/>
        <scheme val="major"/>
      </rPr>
      <t>]</t>
    </r>
    <phoneticPr fontId="1" type="noConversion"/>
  </si>
  <si>
    <r>
      <t>[m</t>
    </r>
    <r>
      <rPr>
        <b/>
        <i/>
        <vertAlign val="superscript"/>
        <sz val="11"/>
        <color rgb="FF3366FF"/>
        <rFont val="맑은 고딕"/>
        <family val="3"/>
        <charset val="129"/>
        <scheme val="major"/>
      </rPr>
      <t>-2mfbpfb</t>
    </r>
    <r>
      <rPr>
        <b/>
        <i/>
        <sz val="11"/>
        <color rgb="FF3366FF"/>
        <rFont val="맑은 고딕"/>
        <family val="3"/>
        <charset val="129"/>
        <scheme val="major"/>
      </rPr>
      <t xml:space="preserve"> S</t>
    </r>
    <r>
      <rPr>
        <b/>
        <i/>
        <vertAlign val="superscript"/>
        <sz val="11"/>
        <color rgb="FF3366FF"/>
        <rFont val="맑은 고딕"/>
        <family val="3"/>
        <charset val="129"/>
        <scheme val="major"/>
      </rPr>
      <t>-2+mfbpfb</t>
    </r>
    <r>
      <rPr>
        <b/>
        <i/>
        <sz val="11"/>
        <color rgb="FF3366FF"/>
        <rFont val="맑은 고딕"/>
        <family val="3"/>
        <charset val="129"/>
        <scheme val="major"/>
      </rPr>
      <t>]</t>
    </r>
    <phoneticPr fontId="1" type="noConversion"/>
  </si>
  <si>
    <t>[m/year]</t>
    <phoneticPr fontId="1" type="noConversion"/>
  </si>
  <si>
    <t>Annual runoff</t>
    <phoneticPr fontId="1" type="noConversion"/>
  </si>
  <si>
    <t>Annual discharge at the outlet</t>
    <phoneticPr fontId="1" type="noConversion"/>
  </si>
  <si>
    <r>
      <t>[m</t>
    </r>
    <r>
      <rPr>
        <vertAlign val="superscript"/>
        <sz val="11"/>
        <color theme="1"/>
        <rFont val="맑은 고딕"/>
        <family val="3"/>
        <charset val="129"/>
        <scheme val="minor"/>
      </rPr>
      <t>3</t>
    </r>
    <r>
      <rPr>
        <sz val="11"/>
        <color theme="1"/>
        <rFont val="맑은 고딕"/>
        <family val="2"/>
        <charset val="129"/>
        <scheme val="minor"/>
      </rPr>
      <t>/year]</t>
    </r>
    <phoneticPr fontId="1" type="noConversion"/>
  </si>
  <si>
    <t>Mean discharge at the outlet</t>
    <phoneticPr fontId="1" type="noConversion"/>
  </si>
  <si>
    <t>Maximum upstream area at the outlet</t>
    <phoneticPr fontId="1" type="noConversion"/>
  </si>
  <si>
    <r>
      <t>[m</t>
    </r>
    <r>
      <rPr>
        <vertAlign val="superscript"/>
        <sz val="11"/>
        <color theme="1"/>
        <rFont val="맑은 고딕"/>
        <family val="3"/>
        <charset val="129"/>
        <scheme val="minor"/>
      </rPr>
      <t>2</t>
    </r>
    <r>
      <rPr>
        <sz val="11"/>
        <color theme="1"/>
        <rFont val="맑은 고딕"/>
        <family val="2"/>
        <charset val="129"/>
        <scheme val="minor"/>
      </rPr>
      <t>]</t>
    </r>
    <phoneticPr fontId="1" type="noConversion"/>
  </si>
  <si>
    <t>kqb</t>
    <phoneticPr fontId="1" type="noConversion"/>
  </si>
  <si>
    <t>mqb</t>
    <phoneticPr fontId="1" type="noConversion"/>
  </si>
  <si>
    <r>
      <t>[m</t>
    </r>
    <r>
      <rPr>
        <vertAlign val="superscript"/>
        <sz val="11"/>
        <color theme="1"/>
        <rFont val="맑은 고딕"/>
        <family val="3"/>
        <charset val="129"/>
        <scheme val="minor"/>
      </rPr>
      <t>3</t>
    </r>
    <r>
      <rPr>
        <sz val="11"/>
        <color theme="1"/>
        <rFont val="맑은 고딕"/>
        <family val="2"/>
        <charset val="129"/>
        <scheme val="minor"/>
      </rPr>
      <t>/s]</t>
    </r>
    <phoneticPr fontId="1" type="noConversion"/>
  </si>
  <si>
    <r>
      <t>[km</t>
    </r>
    <r>
      <rPr>
        <vertAlign val="superscript"/>
        <sz val="11"/>
        <color theme="1"/>
        <rFont val="맑은 고딕"/>
        <family val="3"/>
        <charset val="129"/>
        <scheme val="minor"/>
      </rPr>
      <t>2</t>
    </r>
    <r>
      <rPr>
        <sz val="11"/>
        <color theme="1"/>
        <rFont val="맑은 고딕"/>
        <family val="2"/>
        <charset val="129"/>
        <scheme val="minor"/>
      </rPr>
      <t>]</t>
    </r>
    <phoneticPr fontId="1" type="noConversion"/>
  </si>
  <si>
    <t>Mean discharge</t>
    <phoneticPr fontId="1" type="noConversion"/>
  </si>
  <si>
    <t>Bankfull discharge</t>
    <phoneticPr fontId="1" type="noConversion"/>
  </si>
  <si>
    <t>Hydrology</t>
    <phoneticPr fontId="1" type="noConversion"/>
  </si>
  <si>
    <t>Channel width</t>
    <phoneticPr fontId="1" type="noConversion"/>
  </si>
  <si>
    <t>Channel Depth</t>
    <phoneticPr fontId="1" type="noConversion"/>
  </si>
  <si>
    <r>
      <t>Upstream Area [km</t>
    </r>
    <r>
      <rPr>
        <vertAlign val="superscript"/>
        <sz val="11"/>
        <color theme="1"/>
        <rFont val="맑은 고딕"/>
        <family val="3"/>
        <charset val="129"/>
        <scheme val="minor"/>
      </rPr>
      <t>2</t>
    </r>
    <r>
      <rPr>
        <sz val="11"/>
        <color theme="1"/>
        <rFont val="맑은 고딕"/>
        <family val="2"/>
        <charset val="129"/>
        <scheme val="minor"/>
      </rPr>
      <t>]</t>
    </r>
    <phoneticPr fontId="1" type="noConversion"/>
  </si>
  <si>
    <t>Chanel width</t>
    <phoneticPr fontId="1" type="noConversion"/>
  </si>
  <si>
    <t>channel depth</t>
    <phoneticPr fontId="1" type="noConversion"/>
  </si>
  <si>
    <t>김종욱 (1991)</t>
    <phoneticPr fontId="1" type="noConversion"/>
  </si>
  <si>
    <t>계수</t>
    <phoneticPr fontId="1" type="noConversion"/>
  </si>
  <si>
    <t>지수</t>
    <phoneticPr fontId="1" type="noConversion"/>
  </si>
  <si>
    <t>Channel depth</t>
    <phoneticPr fontId="1" type="noConversion"/>
  </si>
  <si>
    <r>
      <t>[m/s</t>
    </r>
    <r>
      <rPr>
        <vertAlign val="superscript"/>
        <sz val="11"/>
        <color theme="1"/>
        <rFont val="맑은 고딕"/>
        <family val="3"/>
        <charset val="129"/>
        <scheme val="minor"/>
      </rPr>
      <t>2</t>
    </r>
    <r>
      <rPr>
        <sz val="11"/>
        <color theme="1"/>
        <rFont val="맑은 고딕"/>
        <family val="2"/>
        <charset val="129"/>
        <scheme val="minor"/>
      </rPr>
      <t>]</t>
    </r>
    <phoneticPr fontId="1" type="noConversion"/>
  </si>
  <si>
    <r>
      <t>[m</t>
    </r>
    <r>
      <rPr>
        <vertAlign val="superscript"/>
        <sz val="11"/>
        <color theme="1"/>
        <rFont val="맑은 고딕"/>
        <family val="3"/>
        <charset val="129"/>
        <scheme val="minor"/>
      </rPr>
      <t>2</t>
    </r>
    <r>
      <rPr>
        <sz val="11"/>
        <color theme="1"/>
        <rFont val="맑은 고딕"/>
        <family val="2"/>
        <charset val="129"/>
        <scheme val="minor"/>
      </rPr>
      <t>/s]</t>
    </r>
    <phoneticPr fontId="1" type="noConversion"/>
  </si>
  <si>
    <t>water specific weight, 비중량</t>
    <phoneticPr fontId="1" type="noConversion"/>
  </si>
  <si>
    <t>sediment specific weight, 비중량</t>
    <phoneticPr fontId="1" type="noConversion"/>
  </si>
  <si>
    <t>wGamma</t>
    <phoneticPr fontId="1" type="noConversion"/>
  </si>
  <si>
    <r>
      <t xml:space="preserve">eta, </t>
    </r>
    <r>
      <rPr>
        <sz val="11"/>
        <color theme="1"/>
        <rFont val="Times New Roman"/>
        <family val="1"/>
      </rPr>
      <t>η</t>
    </r>
    <phoneticPr fontId="1" type="noConversion"/>
  </si>
  <si>
    <r>
      <t xml:space="preserve">nu, </t>
    </r>
    <r>
      <rPr>
        <sz val="11"/>
        <color theme="1"/>
        <rFont val="Calibri"/>
        <family val="2"/>
        <charset val="161"/>
      </rPr>
      <t>ν</t>
    </r>
    <phoneticPr fontId="1" type="noConversion"/>
  </si>
  <si>
    <t>Bedrock Channel</t>
    <phoneticPr fontId="1" type="noConversion"/>
  </si>
  <si>
    <r>
      <t>[m</t>
    </r>
    <r>
      <rPr>
        <vertAlign val="superscript"/>
        <sz val="11"/>
        <color theme="1"/>
        <rFont val="맑은 고딕"/>
        <family val="3"/>
        <charset val="129"/>
        <scheme val="minor"/>
      </rPr>
      <t>3</t>
    </r>
    <r>
      <rPr>
        <sz val="11"/>
        <color theme="1"/>
        <rFont val="맑은 고딕"/>
        <family val="2"/>
        <charset val="129"/>
        <scheme val="minor"/>
      </rPr>
      <t>/s]</t>
    </r>
    <phoneticPr fontId="1" type="noConversion"/>
  </si>
  <si>
    <t>Channel width</t>
    <phoneticPr fontId="1" type="noConversion"/>
  </si>
  <si>
    <t>kfa</t>
    <phoneticPr fontId="1" type="noConversion"/>
  </si>
  <si>
    <t>dx</t>
    <phoneticPr fontId="1" type="noConversion"/>
  </si>
  <si>
    <t>h</t>
    <phoneticPr fontId="1" type="noConversion"/>
  </si>
  <si>
    <r>
      <t>tan</t>
    </r>
    <r>
      <rPr>
        <sz val="11"/>
        <color theme="1"/>
        <rFont val="Times New Roman"/>
        <family val="1"/>
      </rPr>
      <t>θ</t>
    </r>
    <phoneticPr fontId="1" type="noConversion"/>
  </si>
  <si>
    <t>θ</t>
  </si>
  <si>
    <t>[m]</t>
    <phoneticPr fontId="1" type="noConversion"/>
  </si>
  <si>
    <t>°</t>
    <phoneticPr fontId="1" type="noConversion"/>
  </si>
  <si>
    <t>[]</t>
    <phoneticPr fontId="1" type="noConversion"/>
  </si>
  <si>
    <r>
      <t>[m</t>
    </r>
    <r>
      <rPr>
        <vertAlign val="superscript"/>
        <sz val="11"/>
        <color rgb="FF9C5700"/>
        <rFont val="맑은 고딕"/>
        <family val="3"/>
        <charset val="129"/>
        <scheme val="minor"/>
      </rPr>
      <t>-1/3</t>
    </r>
    <r>
      <rPr>
        <sz val="11"/>
        <color rgb="FF9C5700"/>
        <rFont val="맑은 고딕"/>
        <family val="3"/>
        <charset val="129"/>
        <scheme val="minor"/>
      </rPr>
      <t xml:space="preserve"> s]</t>
    </r>
    <phoneticPr fontId="1" type="noConversion"/>
  </si>
  <si>
    <t>fSD50 [m]</t>
    <phoneticPr fontId="1" type="noConversion"/>
  </si>
  <si>
    <t>Hydraulic Geometry</t>
    <phoneticPr fontId="1" type="noConversion"/>
  </si>
  <si>
    <t>Channel Initiation</t>
    <phoneticPr fontId="1" type="noConversion"/>
  </si>
  <si>
    <t>Alluvial Channel</t>
    <phoneticPr fontId="1" type="noConversion"/>
  </si>
  <si>
    <t>m/n</t>
    <phoneticPr fontId="1" type="noConversion"/>
  </si>
  <si>
    <t>모델 영역으로부터 유출이 발생하는 유출구 또는 경계 조건. 
0: 하나의 유출구(mid bottom). 1: 아래의 경계면. 2: 위 아래 경계면. 3: 하나의 유출구(left edge) 4, 모든 경계면.</t>
    <phoneticPr fontId="1" type="noConversion"/>
  </si>
  <si>
    <t>(융기율 변동 조건) 모의기간 동안 높은 융기율이 발생하는 빈도. 
융기율 변동 조건이 아니라면 0</t>
    <phoneticPr fontId="1" type="noConversion"/>
  </si>
  <si>
    <t>(융기율 변동 조건) 평균 연간 융기율을 기준으로 최대 최소 융기율의 차이 비율. 
융기율 변동 조건이 아니라면 0.</t>
    <phoneticPr fontId="1" type="noConversion"/>
  </si>
  <si>
    <t>(융기율 돌출-감쇠 조건) 융기율 돌출-감쇠 분포의 초기 융기율. 
융기율 돌출-감쇠 조건이 아니라면 0.</t>
    <phoneticPr fontId="1" type="noConversion"/>
  </si>
  <si>
    <t>(경동성 요곡 지반융기운동 조건시) 영서 외곽 경계 고도가 본격적으로 하강하는 시점 (모의 기간에서의 비율). 
특별히 하강하지 않을 경우 0.</t>
    <phoneticPr fontId="1" type="noConversion"/>
  </si>
  <si>
    <t>(초기 지형이 평탄하여 하도가 형성되지 않을 경우) 하천 시작 임계 상부 유역 셀 개수. 
모든 셀이 하천으로 할 경우 0 로 설정함.</t>
    <phoneticPr fontId="1" type="noConversion"/>
  </si>
  <si>
    <t>이전 모형 결과에 이어서 할 경우의 초기 실행 횟수.
이어서 하지 않는다면 1</t>
    <phoneticPr fontId="1" type="noConversion"/>
  </si>
  <si>
    <t>Flow routing algorithm option: 0, Steepest descent slope direction; 1, Infinitive flow direction</t>
    <phoneticPr fontId="1" type="noConversion"/>
  </si>
  <si>
    <t>No</t>
    <phoneticPr fontId="1" type="noConversion"/>
  </si>
  <si>
    <t>RAMP_ANGLE_TO_BOTTOM</t>
    <phoneticPr fontId="1" type="noConversion"/>
  </si>
  <si>
    <t>TOTAL_ACCUMULATED_UPLIFT</t>
    <phoneticPr fontId="1" type="noConversion"/>
  </si>
  <si>
    <t>UPLIFT_AXIS_DISTANCE_FROM_COAST</t>
    <phoneticPr fontId="1" type="noConversion"/>
  </si>
  <si>
    <t>Guide for determining spatial uplift pattern. Please refer to DefineUpliftRateDistribution.m</t>
    <phoneticPr fontId="1" type="noConversion"/>
  </si>
  <si>
    <t>RAMP_ANGLE_TO_TOP</t>
    <phoneticPr fontId="1" type="noConversion"/>
  </si>
  <si>
    <t>ratio</t>
    <phoneticPr fontId="1" type="noConversion"/>
  </si>
  <si>
    <t>UPLIFT_AXIS_DISTANCE_FROM_TOP_BND</t>
    <phoneticPr fontId="1" type="noConversion"/>
  </si>
  <si>
    <t>TOTAL_ACCUMULATED_UPLIFT_TOP_BND</t>
    <phoneticPr fontId="1" type="noConversion"/>
  </si>
  <si>
    <t>* This should be lower than RAMP_ANGLE_TO_BOTTOM (about one seventh)</t>
    <phoneticPr fontId="1" type="noConversion"/>
  </si>
  <si>
    <t>지수 감소 풍화함수에서 연장되는 노출 기반암의 풍화율. 0.000054 Byun et al. (2015)</t>
    <phoneticPr fontId="1" type="noConversion"/>
  </si>
  <si>
    <t>Min: 0.02, Max: 0.06, Mean: 0.03 from Byun et al. (2015). 
큰 폭으로 줄어드는 경우 0.9로 설정함(Byun et al., 2015)</t>
    <phoneticPr fontId="1" type="noConversion"/>
  </si>
  <si>
    <t>사면작용의 확산 계수 0.0002 (Martin and Church, 2000)</t>
    <phoneticPr fontId="1" type="noConversion"/>
  </si>
  <si>
    <t>Tilted upwarping condition</t>
    <phoneticPr fontId="1" type="noConversion"/>
  </si>
  <si>
    <t>initial uplift rate</t>
    <phoneticPr fontId="1" type="noConversion"/>
  </si>
  <si>
    <t>initial uplift rate in Intensive Uplift</t>
    <phoneticPr fontId="1" type="noConversion"/>
  </si>
  <si>
    <r>
      <rPr>
        <sz val="11"/>
        <color rgb="FFFF0000"/>
        <rFont val="맑은 고딕"/>
        <family val="3"/>
        <charset val="129"/>
      </rPr>
      <t>↓</t>
    </r>
    <r>
      <rPr>
        <i/>
        <sz val="11"/>
        <color rgb="FFFF0000"/>
        <rFont val="맑은 고딕"/>
        <family val="3"/>
        <charset val="129"/>
        <scheme val="major"/>
      </rPr>
      <t>fill</t>
    </r>
    <phoneticPr fontId="1" type="noConversion"/>
  </si>
  <si>
    <t>uplift rate</t>
    <phoneticPr fontId="1" type="noConversion"/>
  </si>
  <si>
    <t>TOTAL RUNNNG TIME</t>
    <phoneticPr fontId="1" type="noConversion"/>
  </si>
  <si>
    <t>↔</t>
    <phoneticPr fontId="1" type="noConversion"/>
  </si>
  <si>
    <t>* East coast of the KP</t>
    <phoneticPr fontId="1" type="noConversion"/>
  </si>
  <si>
    <t>Uplfit Rate</t>
    <phoneticPr fontId="1" type="noConversion"/>
  </si>
  <si>
    <r>
      <t xml:space="preserve">(경동성 요곡 지반융기운동 조건시) 누적 지반 융기량을 기준으로한 융기축에서 위 경계로의 각
</t>
    </r>
    <r>
      <rPr>
        <b/>
        <sz val="11"/>
        <color rgb="FFFF0000"/>
        <rFont val="맑은 고딕"/>
        <family val="3"/>
        <charset val="129"/>
        <scheme val="major"/>
      </rPr>
      <t>* This should be lower than RAMP_ANGLE_TO_BOTTOM (about one seventh)</t>
    </r>
    <phoneticPr fontId="1" type="noConversion"/>
  </si>
  <si>
    <t>= TOTAL_ACCUMULATED_UPLIFT / UPLIFT_AXIS_DISTANCE_FROM_COAST</t>
    <phoneticPr fontId="1" type="noConversion"/>
  </si>
  <si>
    <r>
      <t xml:space="preserve">(경동성 요곡 지반융기운동 조건시) 위 경계(유출지점)의 최종 고도
</t>
    </r>
    <r>
      <rPr>
        <b/>
        <sz val="11"/>
        <color rgb="FFFF0000"/>
        <rFont val="맑은 고딕"/>
        <family val="3"/>
        <charset val="129"/>
        <scheme val="major"/>
      </rPr>
      <t>* This should be lower than TOTAL_ACCUMULATED_UPLIFR_TOP_BND</t>
    </r>
    <phoneticPr fontId="1" type="noConversion"/>
  </si>
  <si>
    <t>(경동성 요곡 지반융기운동 조건시) 영서 외곽 경계 고도가 본격적으로 하강하는 시점 (모의 기간에서의 비율). 특별히 하강하지 않을 경우 0.</t>
    <phoneticPr fontId="1" type="noConversion"/>
  </si>
  <si>
    <r>
      <rPr>
        <sz val="11"/>
        <color rgb="FF0000FF"/>
        <rFont val="맑은 고딕"/>
        <family val="3"/>
        <charset val="129"/>
        <scheme val="major"/>
      </rPr>
      <t xml:space="preserve">(경동성 요곡 지반융기운동 조건시) 위 경계(유출지점)의 최종 고도. 횡계일 경우 700m 정도가 됨. </t>
    </r>
    <r>
      <rPr>
        <b/>
        <sz val="11"/>
        <color rgb="FFFF0000"/>
        <rFont val="맑은 고딕"/>
        <family val="3"/>
        <charset val="129"/>
        <scheme val="major"/>
      </rPr>
      <t>* This should be lower than TOTAL_ACCUMULATED_UPLIFR_TOP_BND</t>
    </r>
    <phoneticPr fontId="1" type="noConversion"/>
  </si>
  <si>
    <t>Model Parameter</t>
    <phoneticPr fontId="1" type="noConversion"/>
  </si>
  <si>
    <t>Comparison</t>
    <phoneticPr fontId="1" type="noConversion"/>
  </si>
  <si>
    <r>
      <t>W = W1 * e</t>
    </r>
    <r>
      <rPr>
        <vertAlign val="superscript"/>
        <sz val="11"/>
        <color theme="1"/>
        <rFont val="맑은 고딕"/>
        <family val="3"/>
        <charset val="129"/>
        <scheme val="minor"/>
      </rPr>
      <t>(-Drcw*h)</t>
    </r>
    <phoneticPr fontId="1" type="noConversion"/>
  </si>
  <si>
    <t>h unit [cm]-&gt;[m]</t>
    <phoneticPr fontId="1" type="noConversion"/>
  </si>
  <si>
    <t>Drcw</t>
    <phoneticPr fontId="1" type="noConversion"/>
  </si>
  <si>
    <t>Regolith Depth[cm]</t>
    <phoneticPr fontId="1" type="noConversion"/>
  </si>
  <si>
    <t>Soil production function in the Daegwanryeong Plateau</t>
    <phoneticPr fontId="1" type="noConversion"/>
  </si>
  <si>
    <t>* Determine soil production function whether it is a humped form or an exponential decaying form</t>
    <phoneticPr fontId="1" type="noConversion"/>
  </si>
  <si>
    <t>If it is the exponential form, 10 would be appropriate for b (kwa).</t>
    <phoneticPr fontId="1" type="noConversion"/>
  </si>
  <si>
    <t>To apply the soil production function of the Daegwanryeong Plateau, consider the following conversion.</t>
    <phoneticPr fontId="1" type="noConversion"/>
  </si>
  <si>
    <r>
      <t xml:space="preserve">W = 54 e </t>
    </r>
    <r>
      <rPr>
        <vertAlign val="superscript"/>
        <sz val="11"/>
        <color theme="1"/>
        <rFont val="맑은 고딕"/>
        <family val="3"/>
        <charset val="129"/>
        <scheme val="minor"/>
      </rPr>
      <t>-0.0068 h</t>
    </r>
    <phoneticPr fontId="1" type="noConversion"/>
  </si>
  <si>
    <t>W1</t>
    <phoneticPr fontId="1" type="noConversion"/>
  </si>
  <si>
    <t>W1 unit [m/Myr]-&gt;[m/yr]</t>
    <phoneticPr fontId="1" type="noConversion"/>
  </si>
  <si>
    <t>e exponent</t>
    <phoneticPr fontId="1" type="noConversion"/>
  </si>
  <si>
    <t>Typical example</t>
    <phoneticPr fontId="1" type="noConversion"/>
  </si>
  <si>
    <t>Qb=kqb Qm^mqb, 25  from van den Berg(1995)</t>
    <phoneticPr fontId="1" type="noConversion"/>
  </si>
  <si>
    <t>Qb=kqb Qm^mqb, 0.75 from van den Berg(1995)</t>
    <phoneticPr fontId="1" type="noConversion"/>
  </si>
  <si>
    <t>사천내 만제유랑 수심</t>
    <phoneticPr fontId="1" type="noConversion"/>
  </si>
  <si>
    <t>사천내 만제유량 하폭</t>
    <phoneticPr fontId="1" type="noConversion"/>
  </si>
  <si>
    <r>
      <t>d</t>
    </r>
    <r>
      <rPr>
        <vertAlign val="subscript"/>
        <sz val="11"/>
        <color theme="1"/>
        <rFont val="맑은 고딕"/>
        <family val="3"/>
        <charset val="129"/>
        <scheme val="minor"/>
      </rPr>
      <t>b</t>
    </r>
    <r>
      <rPr>
        <sz val="11"/>
        <color theme="1"/>
        <rFont val="맑은 고딕"/>
        <family val="2"/>
        <charset val="129"/>
        <scheme val="minor"/>
      </rPr>
      <t xml:space="preserve"> = khd Q</t>
    </r>
    <r>
      <rPr>
        <vertAlign val="subscript"/>
        <sz val="11"/>
        <color theme="1"/>
        <rFont val="맑은 고딕"/>
        <family val="3"/>
        <charset val="129"/>
        <scheme val="minor"/>
      </rPr>
      <t>b</t>
    </r>
    <r>
      <rPr>
        <vertAlign val="superscript"/>
        <sz val="11"/>
        <color theme="1"/>
        <rFont val="맑은 고딕"/>
        <family val="3"/>
        <charset val="129"/>
        <scheme val="minor"/>
      </rPr>
      <t>mhd</t>
    </r>
    <phoneticPr fontId="1" type="noConversion"/>
  </si>
  <si>
    <r>
      <t>w</t>
    </r>
    <r>
      <rPr>
        <vertAlign val="subscript"/>
        <sz val="11"/>
        <color theme="1"/>
        <rFont val="맑은 고딕"/>
        <family val="3"/>
        <charset val="129"/>
        <scheme val="minor"/>
      </rPr>
      <t>b</t>
    </r>
    <r>
      <rPr>
        <sz val="11"/>
        <color theme="1"/>
        <rFont val="맑은 고딕"/>
        <family val="2"/>
        <charset val="129"/>
        <scheme val="minor"/>
      </rPr>
      <t xml:space="preserve"> = khw Q</t>
    </r>
    <r>
      <rPr>
        <vertAlign val="subscript"/>
        <sz val="11"/>
        <color theme="1"/>
        <rFont val="맑은 고딕"/>
        <family val="3"/>
        <charset val="129"/>
        <scheme val="minor"/>
      </rPr>
      <t>b</t>
    </r>
    <r>
      <rPr>
        <vertAlign val="superscript"/>
        <sz val="11"/>
        <color theme="1"/>
        <rFont val="맑은 고딕"/>
        <family val="3"/>
        <charset val="129"/>
        <scheme val="minor"/>
      </rPr>
      <t>mhw</t>
    </r>
    <phoneticPr fontId="1" type="noConversion"/>
  </si>
  <si>
    <r>
      <t>특정 유역면적(10</t>
    </r>
    <r>
      <rPr>
        <vertAlign val="superscript"/>
        <sz val="11"/>
        <color theme="1"/>
        <rFont val="맑은 고딕"/>
        <family val="3"/>
        <charset val="129"/>
        <scheme val="minor"/>
      </rPr>
      <t>6</t>
    </r>
    <r>
      <rPr>
        <sz val="11"/>
        <color theme="1"/>
        <rFont val="맑은 고딕"/>
        <family val="2"/>
        <charset val="129"/>
        <scheme val="minor"/>
      </rPr>
      <t>m</t>
    </r>
    <r>
      <rPr>
        <vertAlign val="superscript"/>
        <sz val="11"/>
        <color theme="1"/>
        <rFont val="맑은 고딕"/>
        <family val="3"/>
        <charset val="129"/>
        <scheme val="minor"/>
      </rPr>
      <t>2</t>
    </r>
    <r>
      <rPr>
        <sz val="11"/>
        <color theme="1"/>
        <rFont val="맑은 고딕"/>
        <family val="2"/>
        <charset val="129"/>
        <scheme val="minor"/>
      </rPr>
      <t>)일 경우 가정</t>
    </r>
    <phoneticPr fontId="1" type="noConversion"/>
  </si>
  <si>
    <t>* 유도과정은 아래 참고 (Ra: Annual Runoff, SecA: 365x24x60x60)</t>
    <phoneticPr fontId="1" type="noConversion"/>
  </si>
  <si>
    <t>사천내 사례 대응하는 khw; khd</t>
    <phoneticPr fontId="1" type="noConversion"/>
  </si>
  <si>
    <t>사천내 사례 대응하는 mhw; mhd</t>
    <phoneticPr fontId="1" type="noConversion"/>
  </si>
  <si>
    <t>khw, khd; mhw, mhd 값을 제한하기. 유역면적(A)으로 하천수리를 구한 김종욱(1991) 연구로부터</t>
    <phoneticPr fontId="1" type="noConversion"/>
  </si>
  <si>
    <t>[-]</t>
    <phoneticPr fontId="1" type="noConversion"/>
  </si>
  <si>
    <t>비고</t>
    <phoneticPr fontId="1" type="noConversion"/>
  </si>
  <si>
    <t>median grain size of channel bed materials</t>
    <phoneticPr fontId="1" type="noConversion"/>
  </si>
  <si>
    <t>coefficient for sediment and channel bed roughness</t>
    <phoneticPr fontId="1" type="noConversion"/>
  </si>
  <si>
    <t>Rubey (1933) non-dimensional settling velocity</t>
    <phoneticPr fontId="1" type="noConversion"/>
  </si>
  <si>
    <t>2. Derivation of mfb &amp; nfb based on the unit stream power model</t>
    <phoneticPr fontId="1" type="noConversion"/>
  </si>
  <si>
    <t>Ra</t>
    <phoneticPr fontId="1" type="noConversion"/>
  </si>
  <si>
    <t>연간지표유출량</t>
    <phoneticPr fontId="1" type="noConversion"/>
  </si>
  <si>
    <t>Seconds in a year</t>
    <phoneticPr fontId="1" type="noConversion"/>
  </si>
  <si>
    <t>[s]</t>
    <phoneticPr fontId="1" type="noConversion"/>
  </si>
  <si>
    <r>
      <t>[m</t>
    </r>
    <r>
      <rPr>
        <vertAlign val="superscript"/>
        <sz val="11"/>
        <color theme="1"/>
        <rFont val="맑은 고딕"/>
        <family val="3"/>
        <charset val="129"/>
        <scheme val="minor"/>
      </rPr>
      <t>1-2mqa</t>
    </r>
    <r>
      <rPr>
        <sz val="11"/>
        <color theme="1"/>
        <rFont val="맑은 고딕"/>
        <family val="3"/>
        <charset val="129"/>
        <scheme val="minor"/>
      </rPr>
      <t>s</t>
    </r>
    <r>
      <rPr>
        <vertAlign val="superscript"/>
        <sz val="11"/>
        <color theme="1"/>
        <rFont val="맑은 고딕"/>
        <family val="3"/>
        <charset val="129"/>
        <scheme val="minor"/>
      </rPr>
      <t>-1</t>
    </r>
    <r>
      <rPr>
        <sz val="11"/>
        <color theme="1"/>
        <rFont val="맑은 고딕"/>
        <family val="3"/>
        <charset val="129"/>
        <scheme val="minor"/>
      </rPr>
      <t>]</t>
    </r>
    <phoneticPr fontId="1" type="noConversion"/>
  </si>
  <si>
    <t>평균 유량과 만제유량과의 관계식에서 계수</t>
    <phoneticPr fontId="1" type="noConversion"/>
  </si>
  <si>
    <t>평균 유량과 만제유량과의 관계식에서 지수</t>
    <phoneticPr fontId="1" type="noConversion"/>
  </si>
  <si>
    <t>kq</t>
    <phoneticPr fontId="1" type="noConversion"/>
  </si>
  <si>
    <t>만제유량과 유역면적 관계식의 계수</t>
    <phoneticPr fontId="1" type="noConversion"/>
  </si>
  <si>
    <t>만제유량과 하폭과의 관계식에서 계수</t>
    <phoneticPr fontId="1" type="noConversion"/>
  </si>
  <si>
    <t>만제유량과 하폭과의 관계식에서 지수</t>
    <phoneticPr fontId="1" type="noConversion"/>
  </si>
  <si>
    <t>Bedrock Incision</t>
    <phoneticPr fontId="1" type="noConversion"/>
  </si>
  <si>
    <t>a</t>
    <phoneticPr fontId="1" type="noConversion"/>
  </si>
  <si>
    <t>nB^mfb 는 mfb가 0.6이 아닐 경우 문제가 됨. 수정을 요함</t>
    <phoneticPr fontId="1" type="noConversion"/>
  </si>
  <si>
    <t>mfb</t>
    <phoneticPr fontId="1" type="noConversion"/>
  </si>
  <si>
    <t>nfb</t>
    <phoneticPr fontId="1" type="noConversion"/>
  </si>
  <si>
    <t>m, n &amp; kfb values corresponding to mfb &amp; nfb</t>
    <phoneticPr fontId="1" type="noConversion"/>
  </si>
  <si>
    <t>kfb</t>
    <phoneticPr fontId="1" type="noConversion"/>
  </si>
  <si>
    <t>m, theoritically derived</t>
    <phoneticPr fontId="1" type="noConversion"/>
  </si>
  <si>
    <t>n, theoritically derived</t>
    <phoneticPr fontId="1" type="noConversion"/>
  </si>
  <si>
    <t>m</t>
    <phoneticPr fontId="1" type="noConversion"/>
  </si>
  <si>
    <t>n</t>
    <phoneticPr fontId="1" type="noConversion"/>
  </si>
  <si>
    <t>Slope exponent in the stream power formula in Equation 1, which was determined based on 663 the worldwide TCN-based denudation rate data (Harel et al., 2016)</t>
  </si>
  <si>
    <t>Erodibility coefficient in Equation 3, whose value was derived from the equilibrium assumption (E = Ui). The uplift rate prior to the Late Quaternary reactivation, which was determined from the TCN-based denudation rates in the study area (Kim et al., 2016).</t>
    <phoneticPr fontId="1" type="noConversion"/>
  </si>
  <si>
    <t>kfbre</t>
    <phoneticPr fontId="1" type="noConversion"/>
  </si>
  <si>
    <r>
      <rPr>
        <sz val="11"/>
        <color theme="1"/>
        <rFont val="Segoe UI Symbol"/>
        <family val="1"/>
      </rPr>
      <t>⸪</t>
    </r>
    <r>
      <rPr>
        <sz val="11"/>
        <color theme="1"/>
        <rFont val="맑은 고딕"/>
        <family val="3"/>
        <charset val="129"/>
      </rPr>
      <t xml:space="preserve"> </t>
    </r>
    <r>
      <rPr>
        <sz val="11"/>
        <color theme="1"/>
        <rFont val="맑은 고딕"/>
        <family val="2"/>
        <charset val="129"/>
        <scheme val="minor"/>
      </rPr>
      <t>kfb = kfbre * kfbc</t>
    </r>
    <phoneticPr fontId="1" type="noConversion"/>
  </si>
  <si>
    <t>Rho 는 퇴적물이 아니라 물로 변경해야함</t>
    <phoneticPr fontId="1" type="noConversion"/>
  </si>
  <si>
    <t>specific sediment grain density</t>
    <phoneticPr fontId="1" type="noConversion"/>
  </si>
  <si>
    <t>fSRho</t>
    <phoneticPr fontId="1" type="noConversion"/>
  </si>
  <si>
    <r>
      <t>[kgf/m</t>
    </r>
    <r>
      <rPr>
        <vertAlign val="superscript"/>
        <sz val="11"/>
        <color theme="0" tint="-0.499984740745262"/>
        <rFont val="맑은 고딕"/>
        <family val="3"/>
        <charset val="129"/>
        <scheme val="minor"/>
      </rPr>
      <t>3</t>
    </r>
    <r>
      <rPr>
        <sz val="11"/>
        <color theme="0" tint="-0.499984740745262"/>
        <rFont val="맑은 고딕"/>
        <family val="3"/>
        <charset val="129"/>
        <scheme val="minor"/>
      </rPr>
      <t>]</t>
    </r>
    <phoneticPr fontId="1" type="noConversion"/>
  </si>
  <si>
    <t>kfa without sediment density</t>
    <phoneticPr fontId="1" type="noConversion"/>
  </si>
  <si>
    <t>sediment transport capacity [kg/m/s]</t>
    <phoneticPr fontId="1" type="noConversion"/>
  </si>
  <si>
    <r>
      <t>sediment transport capacity [m</t>
    </r>
    <r>
      <rPr>
        <b/>
        <vertAlign val="superscript"/>
        <sz val="11"/>
        <color theme="1"/>
        <rFont val="맑은 고딕"/>
        <family val="3"/>
        <charset val="129"/>
        <scheme val="minor"/>
      </rPr>
      <t>2</t>
    </r>
    <r>
      <rPr>
        <b/>
        <sz val="11"/>
        <color theme="1"/>
        <rFont val="맑은 고딕"/>
        <family val="3"/>
        <charset val="129"/>
        <scheme val="minor"/>
      </rPr>
      <t>/s]</t>
    </r>
    <phoneticPr fontId="1" type="noConversion"/>
  </si>
  <si>
    <t>sand</t>
    <phoneticPr fontId="1" type="noConversion"/>
  </si>
  <si>
    <t>granule</t>
    <phoneticPr fontId="1" type="noConversion"/>
  </si>
  <si>
    <t>pebble</t>
    <phoneticPr fontId="1" type="noConversion"/>
  </si>
  <si>
    <t>cobble</t>
    <phoneticPr fontId="1" type="noConversion"/>
  </si>
  <si>
    <t>boulder</t>
    <phoneticPr fontId="1" type="noConversion"/>
  </si>
  <si>
    <t>1. Derivation of mfb &amp; nfb based on the shear stress model</t>
    <phoneticPr fontId="1" type="noConversion"/>
  </si>
  <si>
    <t>m, theoritically derived from the shear stress model</t>
    <phoneticPr fontId="1" type="noConversion"/>
  </si>
  <si>
    <t>n, theoritically derived from the shear stress model</t>
    <phoneticPr fontId="1" type="noConversion"/>
  </si>
  <si>
    <t>The left value is close to the shear stress model (m=0.3; n=0.7)</t>
    <phoneticPr fontId="1" type="noConversion"/>
  </si>
  <si>
    <t>The left values is close to the stream power per unit bed area (m=0.5; n=1)</t>
    <phoneticPr fontId="1" type="noConversion"/>
  </si>
  <si>
    <t>cf. Stream power per unit channel length (m=1; n=1)</t>
    <phoneticPr fontId="1" type="noConversion"/>
  </si>
  <si>
    <t>m/n ratio</t>
    <phoneticPr fontId="1" type="noConversion"/>
  </si>
  <si>
    <r>
      <t xml:space="preserve">m is set based on the slope exponent of Harel et al. (2016) and the averaged </t>
    </r>
    <r>
      <rPr>
        <sz val="11"/>
        <color theme="1"/>
        <rFont val="Calibri"/>
        <family val="2"/>
        <charset val="161"/>
      </rPr>
      <t>θ</t>
    </r>
    <r>
      <rPr>
        <sz val="11"/>
        <color theme="1"/>
        <rFont val="맑은 고딕"/>
        <family val="2"/>
        <charset val="129"/>
        <scheme val="minor"/>
      </rPr>
      <t xml:space="preserve"> of the studied rivers in the 북천 catchment (</t>
    </r>
    <r>
      <rPr>
        <sz val="11"/>
        <color theme="1"/>
        <rFont val="Calibri"/>
        <family val="2"/>
        <charset val="161"/>
      </rPr>
      <t>θ=0.43)</t>
    </r>
    <r>
      <rPr>
        <sz val="11"/>
        <color theme="1"/>
        <rFont val="맑은 고딕"/>
        <family val="2"/>
        <charset val="129"/>
        <scheme val="minor"/>
      </rPr>
      <t>.</t>
    </r>
    <phoneticPr fontId="1" type="noConversion"/>
  </si>
  <si>
    <t>If m, n, and kfb are given like the following, Estimate m, n and kfbre</t>
    <phoneticPr fontId="1" type="noConversion"/>
  </si>
  <si>
    <t>THETA</t>
    <phoneticPr fontId="1" type="noConversion"/>
  </si>
  <si>
    <t>-</t>
    <phoneticPr fontId="1" type="noConversion"/>
  </si>
  <si>
    <t xml:space="preserve">참고 : 만제유량은 연평균일유량의 7.7배(이웅희·최흥식,2015) </t>
    <phoneticPr fontId="1" type="noConversion"/>
  </si>
  <si>
    <r>
      <t>w</t>
    </r>
    <r>
      <rPr>
        <sz val="11"/>
        <color theme="1"/>
        <rFont val="맑은 고딕"/>
        <family val="3"/>
        <charset val="129"/>
        <scheme val="minor"/>
      </rPr>
      <t>b=1.61 A</t>
    </r>
    <r>
      <rPr>
        <vertAlign val="superscript"/>
        <sz val="11"/>
        <color theme="1"/>
        <rFont val="맑은 고딕"/>
        <family val="3"/>
        <charset val="129"/>
        <scheme val="minor"/>
      </rPr>
      <t>0.97</t>
    </r>
    <phoneticPr fontId="1" type="noConversion"/>
  </si>
  <si>
    <r>
      <t>d</t>
    </r>
    <r>
      <rPr>
        <sz val="11"/>
        <color theme="1"/>
        <rFont val="맑은 고딕"/>
        <family val="3"/>
        <charset val="129"/>
        <scheme val="minor"/>
      </rPr>
      <t>b = 0.53 A</t>
    </r>
    <r>
      <rPr>
        <vertAlign val="superscript"/>
        <sz val="11"/>
        <color theme="1"/>
        <rFont val="맑은 고딕"/>
        <family val="3"/>
        <charset val="129"/>
        <scheme val="minor"/>
      </rPr>
      <t>0.3</t>
    </r>
    <phoneticPr fontId="1" type="noConversion"/>
  </si>
  <si>
    <t>기반암 활동의 안정 사면각</t>
    <phoneticPr fontId="1" type="noConversion"/>
  </si>
  <si>
    <r>
      <t xml:space="preserve">* 이 값은 사천내 사례일 경우 적합한 것임; </t>
    </r>
    <r>
      <rPr>
        <b/>
        <sz val="11"/>
        <color rgb="FFFF0000"/>
        <rFont val="맑은 고딕"/>
        <family val="3"/>
        <charset val="129"/>
        <scheme val="minor"/>
      </rPr>
      <t>mhw 와 mhd 를 합해서 1을 넘으면 안됨(검토 필요).</t>
    </r>
    <phoneticPr fontId="1" type="noConversion"/>
  </si>
  <si>
    <t>유출구에서의 하폭</t>
    <phoneticPr fontId="1" type="noConversion"/>
  </si>
  <si>
    <t>유출구에서의 수심</t>
    <phoneticPr fontId="1" type="noConversion"/>
  </si>
  <si>
    <t>* dX를 넘으면 안됨</t>
    <phoneticPr fontId="1" type="noConversion"/>
  </si>
  <si>
    <t>유출구에서의 속도</t>
    <phoneticPr fontId="1" type="noConversion"/>
  </si>
  <si>
    <t>Bankfull discharge at the outlet of a catchment</t>
    <phoneticPr fontId="1" type="noConversion"/>
  </si>
  <si>
    <t>INIT_ELEV_100_100_Plane.txt</t>
    <phoneticPr fontId="1" type="noConversion"/>
  </si>
  <si>
    <t>[m/m]</t>
    <phoneticPr fontId="1" type="noConversion"/>
  </si>
  <si>
    <t>천부 활동의 안정 사면각</t>
    <phoneticPr fontId="1" type="noConversion"/>
  </si>
  <si>
    <t>참고</t>
    <phoneticPr fontId="1" type="noConversion"/>
  </si>
  <si>
    <t>For the nonlinear hillslope, Sc = 1.2 (Roering et al., 1999)</t>
    <phoneticPr fontId="1" type="noConversion"/>
  </si>
  <si>
    <t>DIFFUSION_MODEL</t>
    <phoneticPr fontId="1" type="noConversion"/>
  </si>
  <si>
    <t>확산모델 유형 (1: linear, 2: non-linear Roering et al.(1999))</t>
    <phoneticPr fontId="1" type="noConversion"/>
  </si>
  <si>
    <t>20230131_1033</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</si>
</sst>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76" formatCode="0.0000"/>
    <numFmt numFmtId="177" formatCode="0.00_ "/>
    <numFmt numFmtId="178" formatCode="0.0_ "/>
    <numFmt numFmtId="179" formatCode="#,##0_ "/>
    <numFmt numFmtId="180" formatCode="0.00000_);[Red]\(0.00000\)"/>
    <numFmt numFmtId="181" formatCode="0_ "/>
    <numFmt numFmtId="182" formatCode="0.0000_ "/>
    <numFmt numFmtId="183" formatCode="0.00000_ "/>
    <numFmt numFmtId="184" formatCode="#,##0.00_ "/>
    <numFmt numFmtId="185" formatCode="0.00_);[Red]\(0.00\)"/>
    <numFmt numFmtId="186" formatCode="0.000000E+00"/>
    <numFmt numFmtId="187" formatCode="#,##0.0_ "/>
    <numFmt numFmtId="188" formatCode="0.E+00"/>
  </numFmts>
  <fonts count="67">
    <font>
      <sz val="11"/>
      <color theme="1"/>
      <name val="맑은 고딕"/>
      <family val="2"/>
      <charset val="129"/>
      <scheme val="minor"/>
    </font>
    <font>
      <sz val="8"/>
      <name val="맑은 고딕"/>
      <family val="2"/>
      <charset val="129"/>
      <scheme val="minor"/>
    </font>
    <font>
      <sz val="11"/>
      <color theme="1"/>
      <name val="Times New Roman"/>
      <family val="1"/>
    </font>
    <font>
      <b/>
      <sz val="11"/>
      <color theme="3"/>
      <name val="맑은 고딕"/>
      <family val="2"/>
      <charset val="129"/>
      <scheme val="minor"/>
    </font>
    <font>
      <b/>
      <sz val="12"/>
      <color theme="1"/>
      <name val="맑은 고딕"/>
      <family val="2"/>
      <charset val="129"/>
      <scheme val="minor"/>
    </font>
    <font>
      <u/>
      <sz val="11"/>
      <color theme="10"/>
      <name val="맑은 고딕"/>
      <family val="2"/>
      <charset val="129"/>
      <scheme val="minor"/>
    </font>
    <font>
      <u/>
      <sz val="11"/>
      <color theme="11"/>
      <name val="맑은 고딕"/>
      <family val="2"/>
      <charset val="129"/>
      <scheme val="minor"/>
    </font>
    <font>
      <b/>
      <i/>
      <sz val="11"/>
      <color rgb="FF3366FF"/>
      <name val="맑은 고딕"/>
      <family val="2"/>
      <scheme val="minor"/>
    </font>
    <font>
      <sz val="12"/>
      <color rgb="FF000000"/>
      <name val="Lucida Grande"/>
    </font>
    <font>
      <b/>
      <sz val="12"/>
      <color theme="1"/>
      <name val="맑은 고딕"/>
      <family val="3"/>
      <charset val="129"/>
      <scheme val="major"/>
    </font>
    <font>
      <sz val="11"/>
      <color theme="1"/>
      <name val="맑은 고딕"/>
      <family val="3"/>
      <charset val="129"/>
      <scheme val="major"/>
    </font>
    <font>
      <b/>
      <sz val="11"/>
      <color theme="3"/>
      <name val="맑은 고딕"/>
      <family val="3"/>
      <charset val="129"/>
      <scheme val="major"/>
    </font>
    <font>
      <sz val="11"/>
      <name val="맑은 고딕"/>
      <family val="3"/>
      <charset val="129"/>
      <scheme val="major"/>
    </font>
    <font>
      <sz val="11"/>
      <color theme="0" tint="-0.499984740745262"/>
      <name val="맑은 고딕"/>
      <family val="3"/>
      <charset val="129"/>
      <scheme val="major"/>
    </font>
    <font>
      <b/>
      <i/>
      <sz val="11"/>
      <color rgb="FF3366FF"/>
      <name val="맑은 고딕"/>
      <family val="3"/>
      <charset val="129"/>
      <scheme val="major"/>
    </font>
    <font>
      <i/>
      <sz val="11"/>
      <color rgb="FFFF0000"/>
      <name val="맑은 고딕"/>
      <family val="3"/>
      <charset val="129"/>
      <scheme val="major"/>
    </font>
    <font>
      <b/>
      <sz val="11"/>
      <color rgb="FF3366FF"/>
      <name val="맑은 고딕"/>
      <family val="3"/>
      <charset val="129"/>
      <scheme val="major"/>
    </font>
    <font>
      <i/>
      <sz val="11"/>
      <color theme="1" tint="0.499984740745262"/>
      <name val="맑은 고딕"/>
      <family val="3"/>
      <charset val="129"/>
      <scheme val="major"/>
    </font>
    <font>
      <i/>
      <sz val="11"/>
      <color theme="9" tint="0.39997558519241921"/>
      <name val="맑은 고딕"/>
      <family val="3"/>
      <charset val="129"/>
      <scheme val="major"/>
    </font>
    <font>
      <sz val="11"/>
      <color rgb="FFFF0000"/>
      <name val="맑은 고딕"/>
      <family val="2"/>
      <charset val="129"/>
      <scheme val="minor"/>
    </font>
    <font>
      <vertAlign val="superscript"/>
      <sz val="11"/>
      <color theme="1"/>
      <name val="맑은 고딕"/>
      <family val="3"/>
      <charset val="129"/>
      <scheme val="major"/>
    </font>
    <font>
      <b/>
      <i/>
      <vertAlign val="superscript"/>
      <sz val="11"/>
      <color rgb="FF3366FF"/>
      <name val="맑은 고딕"/>
      <family val="3"/>
      <charset val="129"/>
      <scheme val="major"/>
    </font>
    <font>
      <vertAlign val="superscript"/>
      <sz val="11"/>
      <color theme="1"/>
      <name val="맑은 고딕"/>
      <family val="3"/>
      <charset val="129"/>
      <scheme val="minor"/>
    </font>
    <font>
      <b/>
      <i/>
      <sz val="11"/>
      <color rgb="FF00B0F0"/>
      <name val="맑은 고딕"/>
      <family val="3"/>
      <charset val="129"/>
      <scheme val="major"/>
    </font>
    <font>
      <sz val="9"/>
      <color indexed="81"/>
      <name val="Tahoma"/>
      <family val="2"/>
    </font>
    <font>
      <b/>
      <sz val="9"/>
      <color indexed="81"/>
      <name val="Tahoma"/>
      <family val="2"/>
    </font>
    <font>
      <sz val="9"/>
      <color indexed="81"/>
      <name val="돋움"/>
      <family val="3"/>
      <charset val="129"/>
    </font>
    <font>
      <b/>
      <i/>
      <sz val="12"/>
      <color theme="3"/>
      <name val="맑은 고딕"/>
      <family val="3"/>
      <charset val="129"/>
      <scheme val="major"/>
    </font>
    <font>
      <i/>
      <sz val="12"/>
      <color theme="1"/>
      <name val="맑은 고딕"/>
      <family val="3"/>
      <charset val="129"/>
      <scheme val="major"/>
    </font>
    <font>
      <b/>
      <sz val="11"/>
      <color theme="1"/>
      <name val="맑은 고딕"/>
      <family val="3"/>
      <charset val="129"/>
      <scheme val="minor"/>
    </font>
    <font>
      <sz val="11"/>
      <color theme="1"/>
      <name val="Calibri"/>
      <family val="2"/>
      <charset val="161"/>
    </font>
    <font>
      <sz val="11"/>
      <color rgb="FF9C5700"/>
      <name val="맑은 고딕"/>
      <family val="2"/>
      <charset val="129"/>
      <scheme val="minor"/>
    </font>
    <font>
      <sz val="11"/>
      <color rgb="FF9C5700"/>
      <name val="맑은 고딕"/>
      <family val="3"/>
      <charset val="129"/>
      <scheme val="minor"/>
    </font>
    <font>
      <b/>
      <sz val="11"/>
      <color rgb="FFFA7D00"/>
      <name val="맑은 고딕"/>
      <family val="2"/>
      <charset val="129"/>
      <scheme val="minor"/>
    </font>
    <font>
      <vertAlign val="superscript"/>
      <sz val="11"/>
      <color rgb="FF9C5700"/>
      <name val="맑은 고딕"/>
      <family val="3"/>
      <charset val="129"/>
      <scheme val="minor"/>
    </font>
    <font>
      <sz val="12"/>
      <color theme="1"/>
      <name val="맑은 고딕"/>
      <family val="3"/>
      <charset val="129"/>
      <scheme val="major"/>
    </font>
    <font>
      <b/>
      <i/>
      <sz val="11"/>
      <color rgb="FF00B050"/>
      <name val="맑은 고딕"/>
      <family val="3"/>
      <charset val="129"/>
      <scheme val="major"/>
    </font>
    <font>
      <sz val="11"/>
      <color rgb="FF00B0F0"/>
      <name val="맑은 고딕"/>
      <family val="3"/>
      <charset val="129"/>
      <scheme val="major"/>
    </font>
    <font>
      <i/>
      <sz val="10"/>
      <color theme="0" tint="-0.34998626667073579"/>
      <name val="맑은 고딕"/>
      <family val="3"/>
      <charset val="129"/>
      <scheme val="major"/>
    </font>
    <font>
      <b/>
      <sz val="11"/>
      <name val="맑은 고딕"/>
      <family val="3"/>
      <charset val="129"/>
      <scheme val="major"/>
    </font>
    <font>
      <b/>
      <sz val="11"/>
      <color theme="1"/>
      <name val="맑은 고딕"/>
      <family val="3"/>
      <charset val="129"/>
      <scheme val="major"/>
    </font>
    <font>
      <sz val="11"/>
      <color rgb="FFFF0000"/>
      <name val="맑은 고딕"/>
      <family val="3"/>
      <charset val="129"/>
    </font>
    <font>
      <b/>
      <sz val="11"/>
      <color rgb="FFFF0000"/>
      <name val="맑은 고딕"/>
      <family val="3"/>
      <charset val="129"/>
      <scheme val="major"/>
    </font>
    <font>
      <b/>
      <sz val="11"/>
      <color theme="1"/>
      <name val="맑은 고딕"/>
      <family val="3"/>
      <charset val="129"/>
    </font>
    <font>
      <b/>
      <sz val="11"/>
      <color theme="9" tint="-0.249977111117893"/>
      <name val="맑은 고딕"/>
      <family val="3"/>
      <charset val="129"/>
      <scheme val="major"/>
    </font>
    <font>
      <b/>
      <i/>
      <sz val="10"/>
      <color rgb="FF0000FF"/>
      <name val="맑은 고딕"/>
      <family val="3"/>
      <charset val="129"/>
      <scheme val="major"/>
    </font>
    <font>
      <b/>
      <sz val="11"/>
      <color rgb="FF0000FF"/>
      <name val="맑은 고딕"/>
      <family val="3"/>
      <charset val="129"/>
      <scheme val="major"/>
    </font>
    <font>
      <sz val="11"/>
      <color rgb="FF0000FF"/>
      <name val="맑은 고딕"/>
      <family val="3"/>
      <charset val="129"/>
      <scheme val="major"/>
    </font>
    <font>
      <sz val="11"/>
      <color theme="1"/>
      <name val="맑은 고딕"/>
      <family val="2"/>
      <charset val="129"/>
      <scheme val="minor"/>
    </font>
    <font>
      <sz val="11"/>
      <color rgb="FF3F3F76"/>
      <name val="맑은 고딕"/>
      <family val="2"/>
      <charset val="129"/>
      <scheme val="minor"/>
    </font>
    <font>
      <sz val="11"/>
      <color theme="1"/>
      <name val="맑은 고딕"/>
      <family val="3"/>
      <charset val="129"/>
      <scheme val="minor"/>
    </font>
    <font>
      <b/>
      <sz val="11"/>
      <color rgb="FFFF0000"/>
      <name val="맑은 고딕"/>
      <family val="3"/>
      <charset val="129"/>
      <scheme val="minor"/>
    </font>
    <font>
      <b/>
      <sz val="11"/>
      <color rgb="FF3F3F76"/>
      <name val="맑은 고딕"/>
      <family val="3"/>
      <charset val="129"/>
      <scheme val="minor"/>
    </font>
    <font>
      <sz val="11"/>
      <color theme="0" tint="-0.499984740745262"/>
      <name val="맑은 고딕"/>
      <family val="2"/>
      <charset val="129"/>
      <scheme val="minor"/>
    </font>
    <font>
      <b/>
      <sz val="11"/>
      <color theme="0" tint="-0.499984740745262"/>
      <name val="맑은 고딕"/>
      <family val="3"/>
      <charset val="129"/>
      <scheme val="minor"/>
    </font>
    <font>
      <b/>
      <sz val="11"/>
      <color rgb="FF0000FF"/>
      <name val="맑은 고딕"/>
      <family val="3"/>
      <charset val="129"/>
      <scheme val="minor"/>
    </font>
    <font>
      <vertAlign val="subscript"/>
      <sz val="11"/>
      <color theme="1"/>
      <name val="맑은 고딕"/>
      <family val="3"/>
      <charset val="129"/>
      <scheme val="minor"/>
    </font>
    <font>
      <b/>
      <i/>
      <sz val="11"/>
      <color theme="1"/>
      <name val="맑은 고딕"/>
      <family val="3"/>
      <charset val="129"/>
      <scheme val="minor"/>
    </font>
    <font>
      <b/>
      <i/>
      <u/>
      <sz val="11"/>
      <color theme="1"/>
      <name val="맑은 고딕"/>
      <family val="3"/>
      <charset val="129"/>
      <scheme val="minor"/>
    </font>
    <font>
      <sz val="11"/>
      <color theme="1"/>
      <name val="맑은 고딕"/>
      <family val="1"/>
      <charset val="129"/>
      <scheme val="minor"/>
    </font>
    <font>
      <sz val="11"/>
      <color theme="1"/>
      <name val="Segoe UI Symbol"/>
      <family val="1"/>
    </font>
    <font>
      <sz val="11"/>
      <color theme="1"/>
      <name val="맑은 고딕"/>
      <family val="3"/>
      <charset val="129"/>
    </font>
    <font>
      <sz val="11"/>
      <color theme="0" tint="-0.499984740745262"/>
      <name val="맑은 고딕"/>
      <family val="3"/>
      <charset val="129"/>
      <scheme val="minor"/>
    </font>
    <font>
      <vertAlign val="superscript"/>
      <sz val="11"/>
      <color theme="0" tint="-0.499984740745262"/>
      <name val="맑은 고딕"/>
      <family val="3"/>
      <charset val="129"/>
      <scheme val="minor"/>
    </font>
    <font>
      <b/>
      <vertAlign val="superscript"/>
      <sz val="11"/>
      <color theme="1"/>
      <name val="맑은 고딕"/>
      <family val="3"/>
      <charset val="129"/>
      <scheme val="minor"/>
    </font>
    <font>
      <sz val="11"/>
      <color rgb="FF9C0006"/>
      <name val="맑은 고딕"/>
      <family val="2"/>
      <charset val="129"/>
      <scheme val="minor"/>
    </font>
    <font>
      <b/>
      <sz val="11"/>
      <color rgb="FF0000FF"/>
      <name val="맑은 고딕"/>
      <family val="2"/>
      <charset val="129"/>
      <scheme val="minor"/>
    </font>
  </fonts>
  <fills count="18">
    <fill>
      <patternFill patternType="none"/>
    </fill>
    <fill>
      <patternFill patternType="gray125"/>
    </fill>
    <fill>
      <patternFill patternType="solid">
        <fgColor rgb="FFFFFFCC"/>
        <bgColor indexed="64"/>
      </patternFill>
    </fill>
    <fill>
      <patternFill patternType="solid">
        <fgColor rgb="FFFFFF00"/>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EB9C"/>
      </patternFill>
    </fill>
    <fill>
      <patternFill patternType="solid">
        <fgColor rgb="FFF2F2F2"/>
      </patternFill>
    </fill>
    <fill>
      <patternFill patternType="solid">
        <fgColor theme="8" tint="0.79998168889431442"/>
        <bgColor indexed="64"/>
      </patternFill>
    </fill>
    <fill>
      <patternFill patternType="solid">
        <fgColor rgb="FFFFCC99"/>
      </patternFill>
    </fill>
    <fill>
      <patternFill patternType="solid">
        <fgColor rgb="FFFFFFCC"/>
      </patternFill>
    </fill>
    <fill>
      <patternFill patternType="solid">
        <fgColor theme="4" tint="0.79998168889431442"/>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rgb="FFFFC7CE"/>
      </patternFill>
    </fill>
  </fills>
  <borders count="33">
    <border>
      <left/>
      <right/>
      <top/>
      <bottom/>
      <diagonal/>
    </border>
    <border>
      <left/>
      <right/>
      <top/>
      <bottom style="medium">
        <color theme="4" tint="0.39997558519241921"/>
      </bottom>
      <diagonal/>
    </border>
    <border>
      <left/>
      <right/>
      <top style="thin">
        <color theme="4"/>
      </top>
      <bottom style="double">
        <color theme="4"/>
      </bottom>
      <diagonal/>
    </border>
    <border>
      <left/>
      <right/>
      <top style="medium">
        <color theme="4" tint="0.39997558519241921"/>
      </top>
      <bottom/>
      <diagonal/>
    </border>
    <border>
      <left/>
      <right/>
      <top style="thin">
        <color theme="0" tint="-0.499984740745262"/>
      </top>
      <bottom/>
      <diagonal/>
    </border>
    <border>
      <left/>
      <right/>
      <top/>
      <bottom style="thin">
        <color theme="0" tint="-0.499984740745262"/>
      </bottom>
      <diagonal/>
    </border>
    <border>
      <left/>
      <right/>
      <top style="thin">
        <color theme="0" tint="-0.499984740745262"/>
      </top>
      <bottom style="dotted">
        <color theme="0" tint="-0.499984740745262"/>
      </bottom>
      <diagonal/>
    </border>
    <border>
      <left/>
      <right/>
      <top style="dotted">
        <color theme="0" tint="-0.499984740745262"/>
      </top>
      <bottom style="thin">
        <color theme="0" tint="-0.499984740745262"/>
      </bottom>
      <diagonal/>
    </border>
    <border>
      <left/>
      <right/>
      <top style="hair">
        <color theme="4" tint="0.39997558519241921"/>
      </top>
      <bottom style="medium">
        <color theme="4" tint="0.39997558519241921"/>
      </bottom>
      <diagonal/>
    </border>
    <border>
      <left/>
      <right/>
      <top style="dotted">
        <color theme="0" tint="-0.499984740745262"/>
      </top>
      <bottom/>
      <diagonal/>
    </border>
    <border>
      <left/>
      <right/>
      <top style="hair">
        <color auto="1"/>
      </top>
      <bottom/>
      <diagonal/>
    </border>
    <border>
      <left/>
      <right/>
      <top style="hair">
        <color theme="0" tint="-0.499984740745262"/>
      </top>
      <bottom style="thin">
        <color theme="0" tint="-0.499984740745262"/>
      </bottom>
      <diagonal/>
    </border>
    <border>
      <left/>
      <right/>
      <top style="medium">
        <color theme="4" tint="0.39997558519241921"/>
      </top>
      <bottom style="thin">
        <color theme="1"/>
      </bottom>
      <diagonal/>
    </border>
    <border>
      <left/>
      <right/>
      <top style="medium">
        <color theme="4" tint="0.39994506668294322"/>
      </top>
      <bottom/>
      <diagonal/>
    </border>
    <border>
      <left/>
      <right/>
      <top style="thin">
        <color auto="1"/>
      </top>
      <bottom style="thin">
        <color theme="0" tint="-0.499984740745262"/>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style="double">
        <color auto="1"/>
      </top>
      <bottom style="dashed">
        <color auto="1"/>
      </bottom>
      <diagonal/>
    </border>
    <border>
      <left/>
      <right/>
      <top style="dashed">
        <color auto="1"/>
      </top>
      <bottom style="dashed">
        <color auto="1"/>
      </bottom>
      <diagonal/>
    </border>
    <border>
      <left/>
      <right/>
      <top style="dashed">
        <color auto="1"/>
      </top>
      <bottom style="double">
        <color auto="1"/>
      </bottom>
      <diagonal/>
    </border>
    <border>
      <left/>
      <right/>
      <top style="double">
        <color auto="1"/>
      </top>
      <bottom/>
      <diagonal/>
    </border>
    <border>
      <left/>
      <right/>
      <top/>
      <bottom style="double">
        <color auto="1"/>
      </bottom>
      <diagonal/>
    </border>
    <border>
      <left/>
      <right/>
      <top style="thin">
        <color rgb="FF7F7F7F"/>
      </top>
      <bottom/>
      <diagonal/>
    </border>
    <border>
      <left/>
      <right/>
      <top style="hair">
        <color auto="1"/>
      </top>
      <bottom style="double">
        <color auto="1"/>
      </bottom>
      <diagonal/>
    </border>
    <border>
      <left/>
      <right/>
      <top style="dashed">
        <color auto="1"/>
      </top>
      <bottom/>
      <diagonal/>
    </border>
  </borders>
  <cellStyleXfs count="79">
    <xf numFmtId="0" fontId="0" fillId="0" borderId="0">
      <alignment vertical="center"/>
    </xf>
    <xf numFmtId="0" fontId="3" fillId="0" borderId="1" applyNumberFormat="0" applyFill="0" applyAlignment="0" applyProtection="0"/>
    <xf numFmtId="0" fontId="4" fillId="0" borderId="2" applyNumberFormat="0" applyFill="0" applyAlignment="0" applyProtection="0"/>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31" fillId="6" borderId="0" applyNumberFormat="0" applyBorder="0" applyAlignment="0" applyProtection="0">
      <alignment vertical="center"/>
    </xf>
    <xf numFmtId="0" fontId="33" fillId="7" borderId="15" applyNumberFormat="0" applyAlignment="0" applyProtection="0">
      <alignment vertical="center"/>
    </xf>
    <xf numFmtId="0" fontId="49" fillId="9" borderId="15" applyNumberFormat="0" applyAlignment="0" applyProtection="0">
      <alignment vertical="center"/>
    </xf>
    <xf numFmtId="0" fontId="48" fillId="10" borderId="24" applyNumberFormat="0" applyFont="0" applyAlignment="0" applyProtection="0">
      <alignment vertical="center"/>
    </xf>
    <xf numFmtId="0" fontId="48" fillId="11" borderId="0" applyNumberFormat="0" applyBorder="0" applyAlignment="0" applyProtection="0">
      <alignment vertical="center"/>
    </xf>
    <xf numFmtId="0" fontId="65" fillId="17" borderId="0" applyNumberFormat="0" applyBorder="0" applyAlignment="0" applyProtection="0">
      <alignment vertical="center"/>
    </xf>
  </cellStyleXfs>
  <cellXfs count="180">
    <xf numFmtId="0" fontId="0" fillId="0" borderId="0" xfId="0">
      <alignment vertical="center"/>
    </xf>
    <xf numFmtId="0" fontId="2" fillId="0" borderId="0" xfId="0" applyFont="1">
      <alignment vertical="center"/>
    </xf>
    <xf numFmtId="2" fontId="0" fillId="0" borderId="0" xfId="0" applyNumberFormat="1">
      <alignment vertical="center"/>
    </xf>
    <xf numFmtId="0" fontId="3" fillId="0" borderId="1" xfId="1" applyAlignment="1">
      <alignment horizontal="center" vertical="center"/>
    </xf>
    <xf numFmtId="49" fontId="0" fillId="0" borderId="0" xfId="0" applyNumberFormat="1">
      <alignment vertical="center"/>
    </xf>
    <xf numFmtId="0" fontId="7" fillId="0" borderId="7" xfId="0" applyFont="1" applyBorder="1">
      <alignment vertical="center"/>
    </xf>
    <xf numFmtId="176" fontId="0" fillId="0" borderId="0" xfId="0" applyNumberFormat="1">
      <alignment vertical="center"/>
    </xf>
    <xf numFmtId="0" fontId="9" fillId="0" borderId="2" xfId="2" applyFont="1" applyAlignment="1">
      <alignment horizontal="center" vertical="center"/>
    </xf>
    <xf numFmtId="0" fontId="10" fillId="0" borderId="0" xfId="0" applyFont="1">
      <alignment vertical="center"/>
    </xf>
    <xf numFmtId="0" fontId="9" fillId="0" borderId="0" xfId="2" applyFont="1" applyBorder="1" applyAlignment="1">
      <alignment horizontal="center" vertical="center"/>
    </xf>
    <xf numFmtId="0" fontId="11" fillId="0" borderId="1" xfId="1" applyFont="1" applyFill="1" applyAlignment="1">
      <alignment vertical="center"/>
    </xf>
    <xf numFmtId="0" fontId="12" fillId="3" borderId="1" xfId="1" applyFont="1" applyFill="1" applyAlignment="1">
      <alignment vertical="center"/>
    </xf>
    <xf numFmtId="0" fontId="11" fillId="3" borderId="1" xfId="1" applyFont="1" applyFill="1" applyAlignment="1">
      <alignment vertical="center"/>
    </xf>
    <xf numFmtId="0" fontId="11" fillId="0" borderId="0" xfId="1" applyFont="1" applyBorder="1" applyAlignment="1">
      <alignment vertical="center"/>
    </xf>
    <xf numFmtId="0" fontId="10" fillId="0" borderId="3" xfId="0" applyFont="1" applyBorder="1">
      <alignment vertical="center"/>
    </xf>
    <xf numFmtId="0" fontId="10" fillId="0" borderId="1" xfId="0" applyFont="1" applyBorder="1">
      <alignment vertical="center"/>
    </xf>
    <xf numFmtId="0" fontId="10" fillId="3" borderId="0" xfId="0" applyFont="1" applyFill="1">
      <alignment vertical="center"/>
    </xf>
    <xf numFmtId="0" fontId="13" fillId="0" borderId="0" xfId="0" applyFont="1">
      <alignment vertical="center"/>
    </xf>
    <xf numFmtId="0" fontId="10" fillId="0" borderId="8" xfId="0" applyFont="1" applyBorder="1">
      <alignment vertical="center"/>
    </xf>
    <xf numFmtId="0" fontId="14" fillId="0" borderId="8" xfId="0" applyFont="1" applyBorder="1">
      <alignment vertical="center"/>
    </xf>
    <xf numFmtId="0" fontId="15" fillId="0" borderId="0" xfId="0" applyFont="1">
      <alignment vertical="center"/>
    </xf>
    <xf numFmtId="0" fontId="10" fillId="3" borderId="3" xfId="0" applyFont="1" applyFill="1" applyBorder="1">
      <alignment vertical="center"/>
    </xf>
    <xf numFmtId="0" fontId="10" fillId="0" borderId="4" xfId="0" applyFont="1" applyBorder="1">
      <alignment vertical="center"/>
    </xf>
    <xf numFmtId="0" fontId="13" fillId="0" borderId="4" xfId="0" applyFont="1" applyBorder="1">
      <alignment vertical="center"/>
    </xf>
    <xf numFmtId="0" fontId="16" fillId="0" borderId="0" xfId="0" applyFont="1">
      <alignment vertical="center"/>
    </xf>
    <xf numFmtId="0" fontId="14" fillId="0" borderId="9" xfId="0" applyFont="1" applyBorder="1">
      <alignment vertical="center"/>
    </xf>
    <xf numFmtId="0" fontId="14" fillId="0" borderId="5" xfId="0" applyFont="1" applyBorder="1">
      <alignment vertical="center"/>
    </xf>
    <xf numFmtId="0" fontId="10" fillId="0" borderId="6" xfId="0" applyFont="1" applyBorder="1">
      <alignment vertical="center"/>
    </xf>
    <xf numFmtId="0" fontId="17" fillId="0" borderId="0" xfId="0" applyFont="1">
      <alignment vertical="center"/>
    </xf>
    <xf numFmtId="0" fontId="17" fillId="0" borderId="5" xfId="0" applyFont="1" applyBorder="1">
      <alignment vertical="center"/>
    </xf>
    <xf numFmtId="0" fontId="17" fillId="0" borderId="1" xfId="0" applyFont="1" applyBorder="1">
      <alignment vertical="center"/>
    </xf>
    <xf numFmtId="0" fontId="12" fillId="0" borderId="0" xfId="0" applyFont="1">
      <alignment vertical="center"/>
    </xf>
    <xf numFmtId="0" fontId="14" fillId="0" borderId="7" xfId="0" applyFont="1" applyBorder="1">
      <alignment vertical="center"/>
    </xf>
    <xf numFmtId="0" fontId="18" fillId="0" borderId="0" xfId="0" applyFont="1">
      <alignment vertical="center"/>
    </xf>
    <xf numFmtId="0" fontId="10" fillId="0" borderId="10" xfId="0" applyFont="1" applyBorder="1">
      <alignment vertical="center"/>
    </xf>
    <xf numFmtId="0" fontId="10" fillId="4" borderId="0" xfId="0" applyFont="1" applyFill="1">
      <alignment vertical="center"/>
    </xf>
    <xf numFmtId="0" fontId="14" fillId="0" borderId="11" xfId="0" applyFont="1" applyBorder="1">
      <alignment vertical="center"/>
    </xf>
    <xf numFmtId="0" fontId="23" fillId="0" borderId="1" xfId="0" applyFont="1" applyBorder="1">
      <alignment vertical="center"/>
    </xf>
    <xf numFmtId="0" fontId="10" fillId="3" borderId="12" xfId="0" applyFont="1" applyFill="1" applyBorder="1">
      <alignment vertical="center"/>
    </xf>
    <xf numFmtId="0" fontId="27" fillId="0" borderId="1" xfId="1" applyFont="1" applyAlignment="1">
      <alignment horizontal="right" vertical="center"/>
    </xf>
    <xf numFmtId="0" fontId="28" fillId="0" borderId="3" xfId="0" applyFont="1" applyBorder="1" applyAlignment="1">
      <alignment horizontal="right" vertical="center"/>
    </xf>
    <xf numFmtId="0" fontId="28" fillId="0" borderId="0" xfId="0" applyFont="1" applyAlignment="1">
      <alignment horizontal="right" vertical="center"/>
    </xf>
    <xf numFmtId="0" fontId="28" fillId="0" borderId="1" xfId="0" applyFont="1" applyBorder="1" applyAlignment="1">
      <alignment horizontal="right" vertical="center"/>
    </xf>
    <xf numFmtId="0" fontId="23" fillId="0" borderId="0" xfId="0" applyFont="1">
      <alignment vertical="center"/>
    </xf>
    <xf numFmtId="177" fontId="0" fillId="0" borderId="0" xfId="0" applyNumberFormat="1">
      <alignment vertical="center"/>
    </xf>
    <xf numFmtId="177" fontId="19" fillId="0" borderId="0" xfId="0" applyNumberFormat="1" applyFont="1">
      <alignment vertical="center"/>
    </xf>
    <xf numFmtId="178" fontId="0" fillId="0" borderId="0" xfId="0" applyNumberFormat="1">
      <alignment vertical="center"/>
    </xf>
    <xf numFmtId="0" fontId="0" fillId="2" borderId="0" xfId="0" applyFill="1">
      <alignment vertical="center"/>
    </xf>
    <xf numFmtId="177" fontId="0" fillId="2" borderId="0" xfId="0" applyNumberFormat="1" applyFill="1">
      <alignment vertical="center"/>
    </xf>
    <xf numFmtId="178" fontId="14" fillId="0" borderId="7" xfId="0" applyNumberFormat="1" applyFont="1" applyBorder="1">
      <alignment vertical="center"/>
    </xf>
    <xf numFmtId="178" fontId="14" fillId="0" borderId="11" xfId="0" applyNumberFormat="1" applyFont="1" applyBorder="1">
      <alignment vertical="center"/>
    </xf>
    <xf numFmtId="0" fontId="28" fillId="0" borderId="13" xfId="0" applyFont="1" applyBorder="1" applyAlignment="1">
      <alignment horizontal="right" vertical="center"/>
    </xf>
    <xf numFmtId="0" fontId="31" fillId="6" borderId="0" xfId="73">
      <alignment vertical="center"/>
    </xf>
    <xf numFmtId="0" fontId="31" fillId="6" borderId="0" xfId="73" applyBorder="1">
      <alignment vertical="center"/>
    </xf>
    <xf numFmtId="178" fontId="7" fillId="0" borderId="7" xfId="0" applyNumberFormat="1" applyFont="1" applyBorder="1">
      <alignment vertical="center"/>
    </xf>
    <xf numFmtId="0" fontId="0" fillId="0" borderId="0" xfId="0" applyAlignment="1">
      <alignment horizontal="center" vertical="center"/>
    </xf>
    <xf numFmtId="0" fontId="35" fillId="0" borderId="0" xfId="0" applyFont="1" applyAlignment="1">
      <alignment horizontal="right" vertical="center"/>
    </xf>
    <xf numFmtId="178" fontId="36" fillId="0" borderId="7" xfId="0" applyNumberFormat="1" applyFont="1" applyBorder="1">
      <alignment vertical="center"/>
    </xf>
    <xf numFmtId="0" fontId="10" fillId="0" borderId="0" xfId="0" applyFont="1" applyAlignment="1">
      <alignment vertical="center" wrapText="1"/>
    </xf>
    <xf numFmtId="0" fontId="10" fillId="0" borderId="0" xfId="0" applyFont="1" applyAlignment="1">
      <alignment horizontal="left" vertical="center"/>
    </xf>
    <xf numFmtId="0" fontId="10" fillId="0" borderId="0" xfId="0" applyFont="1" applyAlignment="1">
      <alignment horizontal="right" vertical="center"/>
    </xf>
    <xf numFmtId="0" fontId="10" fillId="0" borderId="0" xfId="0" applyFont="1" applyAlignment="1">
      <alignment horizontal="center" vertical="center"/>
    </xf>
    <xf numFmtId="49" fontId="38" fillId="0" borderId="0" xfId="0" applyNumberFormat="1" applyFont="1">
      <alignment vertical="center"/>
    </xf>
    <xf numFmtId="179" fontId="10" fillId="0" borderId="3" xfId="0" applyNumberFormat="1" applyFont="1" applyBorder="1">
      <alignment vertical="center"/>
    </xf>
    <xf numFmtId="180" fontId="37" fillId="0" borderId="0" xfId="0" applyNumberFormat="1" applyFont="1" applyAlignment="1">
      <alignment horizontal="right" vertical="center"/>
    </xf>
    <xf numFmtId="0" fontId="39" fillId="0" borderId="0" xfId="0" applyFont="1" applyAlignment="1">
      <alignment horizontal="left" vertical="center"/>
    </xf>
    <xf numFmtId="0" fontId="40" fillId="0" borderId="0" xfId="0" applyFont="1" applyAlignment="1">
      <alignment horizontal="left" vertical="center"/>
    </xf>
    <xf numFmtId="0" fontId="39" fillId="0" borderId="0" xfId="0" applyFont="1">
      <alignment vertical="center"/>
    </xf>
    <xf numFmtId="0" fontId="12" fillId="0" borderId="0" xfId="0" applyFont="1" applyAlignment="1">
      <alignment horizontal="left" vertical="center"/>
    </xf>
    <xf numFmtId="180" fontId="12" fillId="0" borderId="0" xfId="0" applyNumberFormat="1" applyFont="1" applyAlignment="1">
      <alignment horizontal="right" vertical="center"/>
    </xf>
    <xf numFmtId="0" fontId="4" fillId="0" borderId="2" xfId="2" applyAlignment="1">
      <alignment horizontal="center" vertical="center"/>
    </xf>
    <xf numFmtId="0" fontId="42" fillId="0" borderId="0" xfId="0" applyFont="1">
      <alignment vertical="center"/>
    </xf>
    <xf numFmtId="0" fontId="10" fillId="8" borderId="0" xfId="0" applyFont="1" applyFill="1">
      <alignment vertical="center"/>
    </xf>
    <xf numFmtId="0" fontId="10" fillId="5" borderId="0" xfId="0" applyFont="1" applyFill="1">
      <alignment vertical="center"/>
    </xf>
    <xf numFmtId="0" fontId="10" fillId="8" borderId="0" xfId="0" applyFont="1" applyFill="1" applyAlignment="1">
      <alignment horizontal="left" vertical="center"/>
    </xf>
    <xf numFmtId="0" fontId="10" fillId="4" borderId="0" xfId="0" applyFont="1" applyFill="1" applyAlignment="1">
      <alignment horizontal="left" vertical="center"/>
    </xf>
    <xf numFmtId="0" fontId="40" fillId="4" borderId="0" xfId="0" applyFont="1" applyFill="1">
      <alignment vertical="center"/>
    </xf>
    <xf numFmtId="0" fontId="43" fillId="0" borderId="0" xfId="0" applyFont="1" applyAlignment="1">
      <alignment horizontal="center" vertical="center"/>
    </xf>
    <xf numFmtId="0" fontId="0" fillId="0" borderId="19" xfId="0" applyBorder="1">
      <alignment vertical="center"/>
    </xf>
    <xf numFmtId="0" fontId="10" fillId="0" borderId="20" xfId="0" applyFont="1" applyBorder="1">
      <alignment vertical="center"/>
    </xf>
    <xf numFmtId="0" fontId="10" fillId="0" borderId="19" xfId="0" applyFont="1" applyBorder="1">
      <alignment vertical="center"/>
    </xf>
    <xf numFmtId="0" fontId="0" fillId="0" borderId="20" xfId="0" applyBorder="1">
      <alignment vertical="center"/>
    </xf>
    <xf numFmtId="0" fontId="37" fillId="0" borderId="19" xfId="0" applyFont="1" applyBorder="1" applyAlignment="1">
      <alignment horizontal="left" vertical="center"/>
    </xf>
    <xf numFmtId="0" fontId="10" fillId="0" borderId="20" xfId="0" applyFont="1" applyBorder="1" applyAlignment="1">
      <alignment horizontal="right" vertical="center"/>
    </xf>
    <xf numFmtId="0" fontId="10" fillId="4" borderId="21" xfId="0" applyFont="1" applyFill="1" applyBorder="1" applyAlignment="1">
      <alignment horizontal="left" vertical="center"/>
    </xf>
    <xf numFmtId="0" fontId="40" fillId="4" borderId="22" xfId="0" applyFont="1" applyFill="1" applyBorder="1" applyAlignment="1">
      <alignment horizontal="right" vertical="center"/>
    </xf>
    <xf numFmtId="0" fontId="10" fillId="0" borderId="23" xfId="0" applyFont="1" applyBorder="1" applyAlignment="1">
      <alignment horizontal="right" vertical="center"/>
    </xf>
    <xf numFmtId="49" fontId="45" fillId="5" borderId="0" xfId="0" applyNumberFormat="1" applyFont="1" applyFill="1">
      <alignment vertical="center"/>
    </xf>
    <xf numFmtId="0" fontId="46" fillId="5" borderId="0" xfId="0" applyFont="1" applyFill="1">
      <alignment vertical="center"/>
    </xf>
    <xf numFmtId="0" fontId="47" fillId="0" borderId="0" xfId="0" applyFont="1">
      <alignment vertical="center"/>
    </xf>
    <xf numFmtId="0" fontId="50" fillId="0" borderId="2" xfId="2" applyFont="1" applyAlignment="1">
      <alignment horizontal="center" vertical="center"/>
    </xf>
    <xf numFmtId="181" fontId="0" fillId="0" borderId="0" xfId="0" applyNumberFormat="1">
      <alignment vertical="center"/>
    </xf>
    <xf numFmtId="1" fontId="0" fillId="0" borderId="0" xfId="0" applyNumberFormat="1">
      <alignment vertical="center"/>
    </xf>
    <xf numFmtId="0" fontId="29" fillId="0" borderId="0" xfId="0" applyFont="1">
      <alignment vertical="center"/>
    </xf>
    <xf numFmtId="0" fontId="49" fillId="9" borderId="15" xfId="75">
      <alignment vertical="center"/>
    </xf>
    <xf numFmtId="0" fontId="51" fillId="0" borderId="0" xfId="0" applyFont="1">
      <alignment vertical="center"/>
    </xf>
    <xf numFmtId="0" fontId="49" fillId="10" borderId="24" xfId="76" applyFont="1">
      <alignment vertical="center"/>
    </xf>
    <xf numFmtId="0" fontId="52" fillId="9" borderId="15" xfId="75" applyFont="1" applyAlignment="1">
      <alignment horizontal="center" vertical="center"/>
    </xf>
    <xf numFmtId="0" fontId="52" fillId="10" borderId="24" xfId="76" applyFont="1" applyAlignment="1">
      <alignment horizontal="center" vertical="center"/>
    </xf>
    <xf numFmtId="0" fontId="52" fillId="9" borderId="15" xfId="75" applyFont="1">
      <alignment vertical="center"/>
    </xf>
    <xf numFmtId="0" fontId="52" fillId="10" borderId="24" xfId="76" applyFont="1">
      <alignment vertical="center"/>
    </xf>
    <xf numFmtId="0" fontId="29" fillId="0" borderId="0" xfId="0" applyFont="1" applyAlignment="1">
      <alignment horizontal="center" vertical="center"/>
    </xf>
    <xf numFmtId="0" fontId="53" fillId="0" borderId="0" xfId="0" applyFont="1">
      <alignment vertical="center"/>
    </xf>
    <xf numFmtId="0" fontId="54" fillId="0" borderId="0" xfId="0" applyFont="1">
      <alignment vertical="center"/>
    </xf>
    <xf numFmtId="0" fontId="55" fillId="0" borderId="0" xfId="0" applyFont="1">
      <alignment vertical="center"/>
    </xf>
    <xf numFmtId="0" fontId="0" fillId="2" borderId="0" xfId="0" applyFill="1" applyAlignment="1">
      <alignment horizontal="right" vertical="center"/>
    </xf>
    <xf numFmtId="177" fontId="0" fillId="2" borderId="0" xfId="0" applyNumberFormat="1" applyFill="1" applyAlignment="1">
      <alignment horizontal="right" vertical="center"/>
    </xf>
    <xf numFmtId="0" fontId="48" fillId="11" borderId="0" xfId="77">
      <alignment vertical="center"/>
    </xf>
    <xf numFmtId="0" fontId="48" fillId="11" borderId="0" xfId="77" applyAlignment="1">
      <alignment horizontal="center" vertical="center"/>
    </xf>
    <xf numFmtId="0" fontId="33" fillId="7" borderId="15" xfId="74">
      <alignment vertical="center"/>
    </xf>
    <xf numFmtId="183" fontId="0" fillId="0" borderId="0" xfId="0" applyNumberFormat="1">
      <alignment vertical="center"/>
    </xf>
    <xf numFmtId="0" fontId="57" fillId="0" borderId="0" xfId="0" applyFont="1">
      <alignment vertical="center"/>
    </xf>
    <xf numFmtId="0" fontId="14" fillId="0" borderId="11" xfId="0" applyFont="1" applyBorder="1" applyAlignment="1">
      <alignment horizontal="right" vertical="center"/>
    </xf>
    <xf numFmtId="0" fontId="0" fillId="0" borderId="25" xfId="0" applyBorder="1">
      <alignment vertical="center"/>
    </xf>
    <xf numFmtId="0" fontId="0" fillId="0" borderId="26" xfId="0" applyBorder="1">
      <alignment vertical="center"/>
    </xf>
    <xf numFmtId="0" fontId="58" fillId="0" borderId="0" xfId="0" applyFont="1" applyAlignment="1">
      <alignment horizontal="center" vertical="center"/>
    </xf>
    <xf numFmtId="0" fontId="57" fillId="0" borderId="26" xfId="0" applyFont="1" applyBorder="1">
      <alignment vertical="center"/>
    </xf>
    <xf numFmtId="0" fontId="31" fillId="6" borderId="26" xfId="73" applyBorder="1">
      <alignment vertical="center"/>
    </xf>
    <xf numFmtId="0" fontId="0" fillId="0" borderId="27" xfId="0" applyBorder="1">
      <alignment vertical="center"/>
    </xf>
    <xf numFmtId="0" fontId="0" fillId="0" borderId="0" xfId="0" applyAlignment="1">
      <alignment horizontal="right" vertical="center"/>
    </xf>
    <xf numFmtId="0" fontId="59" fillId="0" borderId="0" xfId="0" applyFont="1">
      <alignment vertical="center"/>
    </xf>
    <xf numFmtId="0" fontId="0" fillId="0" borderId="28" xfId="0" applyBorder="1">
      <alignment vertical="center"/>
    </xf>
    <xf numFmtId="0" fontId="0" fillId="0" borderId="29" xfId="0" applyBorder="1">
      <alignment vertical="center"/>
    </xf>
    <xf numFmtId="0" fontId="31" fillId="0" borderId="22" xfId="73" applyFill="1" applyBorder="1">
      <alignment vertical="center"/>
    </xf>
    <xf numFmtId="0" fontId="10" fillId="0" borderId="22" xfId="0" applyFont="1" applyBorder="1">
      <alignment vertical="center"/>
    </xf>
    <xf numFmtId="0" fontId="62" fillId="0" borderId="0" xfId="0" applyFont="1">
      <alignment vertical="center"/>
    </xf>
    <xf numFmtId="187" fontId="62" fillId="0" borderId="0" xfId="0" applyNumberFormat="1" applyFont="1">
      <alignment vertical="center"/>
    </xf>
    <xf numFmtId="0" fontId="53" fillId="0" borderId="0" xfId="0" applyFont="1" applyAlignment="1">
      <alignment horizontal="center" vertical="center"/>
    </xf>
    <xf numFmtId="178" fontId="62" fillId="0" borderId="0" xfId="0" applyNumberFormat="1" applyFont="1">
      <alignment vertical="center"/>
    </xf>
    <xf numFmtId="184" fontId="29" fillId="0" borderId="0" xfId="0" applyNumberFormat="1" applyFont="1">
      <alignment vertical="center"/>
    </xf>
    <xf numFmtId="182" fontId="29" fillId="0" borderId="0" xfId="0" applyNumberFormat="1" applyFont="1">
      <alignment vertical="center"/>
    </xf>
    <xf numFmtId="0" fontId="0" fillId="12" borderId="0" xfId="0" applyFill="1">
      <alignment vertical="center"/>
    </xf>
    <xf numFmtId="0" fontId="0" fillId="13" borderId="0" xfId="0" applyFill="1">
      <alignment vertical="center"/>
    </xf>
    <xf numFmtId="0" fontId="0" fillId="14" borderId="0" xfId="0" applyFill="1">
      <alignment vertical="center"/>
    </xf>
    <xf numFmtId="0" fontId="0" fillId="15" borderId="0" xfId="0" applyFill="1">
      <alignment vertical="center"/>
    </xf>
    <xf numFmtId="0" fontId="0" fillId="16" borderId="0" xfId="0" applyFill="1">
      <alignment vertical="center"/>
    </xf>
    <xf numFmtId="0" fontId="33" fillId="7" borderId="0" xfId="74" applyBorder="1" applyAlignment="1">
      <alignment horizontal="center" vertical="center" wrapText="1"/>
    </xf>
    <xf numFmtId="0" fontId="31" fillId="6" borderId="32" xfId="73" applyBorder="1">
      <alignment vertical="center"/>
    </xf>
    <xf numFmtId="0" fontId="14" fillId="0" borderId="31" xfId="0" applyFont="1" applyBorder="1" applyAlignment="1">
      <alignment horizontal="left" vertical="center"/>
    </xf>
    <xf numFmtId="0" fontId="14" fillId="0" borderId="0" xfId="0" applyFont="1" applyAlignment="1">
      <alignment horizontal="left" vertical="center"/>
    </xf>
    <xf numFmtId="0" fontId="14" fillId="0" borderId="0" xfId="0" applyFont="1">
      <alignment vertical="center"/>
    </xf>
    <xf numFmtId="186" fontId="0" fillId="0" borderId="29" xfId="0" applyNumberFormat="1" applyBorder="1">
      <alignment vertical="center"/>
    </xf>
    <xf numFmtId="0" fontId="65" fillId="17" borderId="0" xfId="78" applyBorder="1">
      <alignment vertical="center"/>
    </xf>
    <xf numFmtId="177" fontId="65" fillId="17" borderId="0" xfId="78" applyNumberFormat="1" applyBorder="1">
      <alignment vertical="center"/>
    </xf>
    <xf numFmtId="0" fontId="0" fillId="0" borderId="32" xfId="0" applyBorder="1">
      <alignment vertical="center"/>
    </xf>
    <xf numFmtId="186" fontId="0" fillId="0" borderId="0" xfId="0" applyNumberFormat="1">
      <alignment vertical="center"/>
    </xf>
    <xf numFmtId="0" fontId="31" fillId="6" borderId="25" xfId="73" applyBorder="1">
      <alignment vertical="center"/>
    </xf>
    <xf numFmtId="185" fontId="31" fillId="6" borderId="25" xfId="73" applyNumberFormat="1" applyBorder="1">
      <alignment vertical="center"/>
    </xf>
    <xf numFmtId="185" fontId="31" fillId="6" borderId="26" xfId="73" applyNumberFormat="1" applyBorder="1">
      <alignment vertical="center"/>
    </xf>
    <xf numFmtId="0" fontId="65" fillId="17" borderId="32" xfId="78" applyBorder="1">
      <alignment vertical="center"/>
    </xf>
    <xf numFmtId="185" fontId="65" fillId="17" borderId="32" xfId="78" applyNumberFormat="1" applyBorder="1">
      <alignment vertical="center"/>
    </xf>
    <xf numFmtId="0" fontId="65" fillId="17" borderId="0" xfId="78">
      <alignment vertical="center"/>
    </xf>
    <xf numFmtId="185" fontId="65" fillId="17" borderId="0" xfId="78" applyNumberFormat="1">
      <alignment vertical="center"/>
    </xf>
    <xf numFmtId="185" fontId="33" fillId="7" borderId="15" xfId="74" applyNumberFormat="1">
      <alignment vertical="center"/>
    </xf>
    <xf numFmtId="0" fontId="0" fillId="11" borderId="0" xfId="77" applyFont="1" applyAlignment="1">
      <alignment horizontal="right" vertical="center"/>
    </xf>
    <xf numFmtId="188" fontId="14" fillId="0" borderId="7" xfId="0" applyNumberFormat="1" applyFont="1" applyBorder="1">
      <alignment vertical="center"/>
    </xf>
    <xf numFmtId="0" fontId="55" fillId="0" borderId="0" xfId="0" applyFont="1" applyAlignment="1">
      <alignment horizontal="right" vertical="center"/>
    </xf>
    <xf numFmtId="0" fontId="10" fillId="3" borderId="14" xfId="0" applyFont="1" applyFill="1" applyBorder="1">
      <alignment vertical="center"/>
    </xf>
    <xf numFmtId="0" fontId="33" fillId="0" borderId="0" xfId="74" applyFill="1" applyBorder="1" applyAlignment="1">
      <alignment horizontal="right" vertical="center"/>
    </xf>
    <xf numFmtId="0" fontId="33" fillId="0" borderId="0" xfId="74" applyFill="1" applyBorder="1" applyAlignment="1">
      <alignment horizontal="center" vertical="center"/>
    </xf>
    <xf numFmtId="0" fontId="33" fillId="0" borderId="0" xfId="74" applyFill="1" applyBorder="1">
      <alignment vertical="center"/>
    </xf>
    <xf numFmtId="178" fontId="66" fillId="0" borderId="0" xfId="74" applyNumberFormat="1" applyFont="1" applyFill="1" applyBorder="1">
      <alignment vertical="center"/>
    </xf>
    <xf numFmtId="179" fontId="10" fillId="0" borderId="4" xfId="0" applyNumberFormat="1" applyFont="1" applyBorder="1">
      <alignment vertical="center"/>
    </xf>
    <xf numFmtId="179" fontId="10" fillId="0" borderId="10" xfId="0" applyNumberFormat="1" applyFont="1" applyBorder="1">
      <alignment vertical="center"/>
    </xf>
    <xf numFmtId="11" fontId="10" fillId="4" borderId="0" xfId="0" applyNumberFormat="1" applyFont="1" applyFill="1">
      <alignment vertical="center"/>
    </xf>
    <xf numFmtId="179" fontId="14" fillId="0" borderId="5" xfId="0" applyNumberFormat="1" applyFont="1" applyBorder="1">
      <alignment vertical="center"/>
    </xf>
    <xf numFmtId="0" fontId="44" fillId="2" borderId="16" xfId="0" applyFont="1" applyFill="1" applyBorder="1" applyAlignment="1">
      <alignment horizontal="center" vertical="center"/>
    </xf>
    <xf numFmtId="0" fontId="44" fillId="2" borderId="17" xfId="0" applyFont="1" applyFill="1" applyBorder="1" applyAlignment="1">
      <alignment horizontal="center" vertical="center"/>
    </xf>
    <xf numFmtId="0" fontId="44" fillId="2" borderId="18" xfId="0" applyFont="1" applyFill="1" applyBorder="1" applyAlignment="1">
      <alignment horizontal="center" vertical="center"/>
    </xf>
    <xf numFmtId="0" fontId="4" fillId="0" borderId="2" xfId="2" applyAlignment="1">
      <alignment horizontal="center" vertical="center"/>
    </xf>
    <xf numFmtId="0" fontId="29" fillId="5" borderId="0" xfId="0" applyFont="1" applyFill="1" applyAlignment="1">
      <alignment horizontal="center" vertical="center"/>
    </xf>
    <xf numFmtId="0" fontId="55" fillId="0" borderId="0" xfId="0" applyFont="1" applyAlignment="1">
      <alignment horizontal="right" vertical="center"/>
    </xf>
    <xf numFmtId="0" fontId="0" fillId="12" borderId="0" xfId="0" applyFill="1" applyAlignment="1">
      <alignment horizontal="center" vertical="center"/>
    </xf>
    <xf numFmtId="0" fontId="0" fillId="14" borderId="0" xfId="0" applyFill="1" applyAlignment="1">
      <alignment horizontal="center" vertical="center"/>
    </xf>
    <xf numFmtId="0" fontId="0" fillId="15" borderId="0" xfId="0" applyFill="1" applyAlignment="1">
      <alignment horizontal="center" vertical="center"/>
    </xf>
    <xf numFmtId="0" fontId="0" fillId="16" borderId="0" xfId="0" applyFill="1" applyAlignment="1">
      <alignment horizontal="center" vertical="center"/>
    </xf>
    <xf numFmtId="0" fontId="58" fillId="0" borderId="0" xfId="0" applyFont="1" applyAlignment="1">
      <alignment horizontal="center" vertical="center" wrapText="1"/>
    </xf>
    <xf numFmtId="0" fontId="58" fillId="0" borderId="0" xfId="0" applyFont="1" applyAlignment="1">
      <alignment horizontal="center" vertical="center"/>
    </xf>
    <xf numFmtId="0" fontId="33" fillId="7" borderId="30" xfId="74" applyBorder="1" applyAlignment="1">
      <alignment horizontal="center" vertical="center" wrapText="1"/>
    </xf>
    <xf numFmtId="0" fontId="33" fillId="7" borderId="0" xfId="74" applyBorder="1" applyAlignment="1">
      <alignment horizontal="center" vertical="center" wrapText="1"/>
    </xf>
  </cellXfs>
  <cellStyles count="79">
    <cellStyle name="20% - 강조색1" xfId="77" builtinId="30"/>
    <cellStyle name="계산" xfId="74" builtinId="22"/>
    <cellStyle name="나쁨" xfId="78" builtinId="27"/>
    <cellStyle name="메모" xfId="76" builtinId="10"/>
    <cellStyle name="보통" xfId="73" builtinId="28"/>
    <cellStyle name="열어 본 하이퍼링크" xfId="4" builtinId="9" hidden="1"/>
    <cellStyle name="열어 본 하이퍼링크" xfId="6" builtinId="9" hidden="1"/>
    <cellStyle name="열어 본 하이퍼링크" xfId="8" builtinId="9" hidden="1"/>
    <cellStyle name="열어 본 하이퍼링크" xfId="10" builtinId="9" hidden="1"/>
    <cellStyle name="열어 본 하이퍼링크" xfId="12" builtinId="9" hidden="1"/>
    <cellStyle name="열어 본 하이퍼링크" xfId="14" builtinId="9" hidden="1"/>
    <cellStyle name="열어 본 하이퍼링크" xfId="16" builtinId="9" hidden="1"/>
    <cellStyle name="열어 본 하이퍼링크" xfId="18" builtinId="9" hidden="1"/>
    <cellStyle name="열어 본 하이퍼링크" xfId="20" builtinId="9" hidden="1"/>
    <cellStyle name="열어 본 하이퍼링크" xfId="22" builtinId="9" hidden="1"/>
    <cellStyle name="열어 본 하이퍼링크" xfId="24" builtinId="9" hidden="1"/>
    <cellStyle name="열어 본 하이퍼링크" xfId="26" builtinId="9" hidden="1"/>
    <cellStyle name="열어 본 하이퍼링크" xfId="28" builtinId="9" hidden="1"/>
    <cellStyle name="열어 본 하이퍼링크" xfId="30" builtinId="9" hidden="1"/>
    <cellStyle name="열어 본 하이퍼링크" xfId="32" builtinId="9" hidden="1"/>
    <cellStyle name="열어 본 하이퍼링크" xfId="34" builtinId="9" hidden="1"/>
    <cellStyle name="열어 본 하이퍼링크" xfId="36" builtinId="9" hidden="1"/>
    <cellStyle name="열어 본 하이퍼링크" xfId="38" builtinId="9" hidden="1"/>
    <cellStyle name="열어 본 하이퍼링크" xfId="40" builtinId="9" hidden="1"/>
    <cellStyle name="열어 본 하이퍼링크" xfId="42" builtinId="9" hidden="1"/>
    <cellStyle name="열어 본 하이퍼링크" xfId="44" builtinId="9" hidden="1"/>
    <cellStyle name="열어 본 하이퍼링크" xfId="46" builtinId="9" hidden="1"/>
    <cellStyle name="열어 본 하이퍼링크" xfId="48" builtinId="9" hidden="1"/>
    <cellStyle name="열어 본 하이퍼링크" xfId="50" builtinId="9" hidden="1"/>
    <cellStyle name="열어 본 하이퍼링크" xfId="52" builtinId="9" hidden="1"/>
    <cellStyle name="열어 본 하이퍼링크" xfId="54" builtinId="9" hidden="1"/>
    <cellStyle name="열어 본 하이퍼링크" xfId="56" builtinId="9" hidden="1"/>
    <cellStyle name="열어 본 하이퍼링크" xfId="58" builtinId="9" hidden="1"/>
    <cellStyle name="열어 본 하이퍼링크" xfId="60" builtinId="9" hidden="1"/>
    <cellStyle name="열어 본 하이퍼링크" xfId="62" builtinId="9" hidden="1"/>
    <cellStyle name="열어 본 하이퍼링크" xfId="64" builtinId="9" hidden="1"/>
    <cellStyle name="열어 본 하이퍼링크" xfId="66" builtinId="9" hidden="1"/>
    <cellStyle name="열어 본 하이퍼링크" xfId="68" builtinId="9" hidden="1"/>
    <cellStyle name="열어 본 하이퍼링크" xfId="70" builtinId="9" hidden="1"/>
    <cellStyle name="열어 본 하이퍼링크" xfId="72" builtinId="9" hidden="1"/>
    <cellStyle name="요약" xfId="2" builtinId="25"/>
    <cellStyle name="입력" xfId="75" builtinId="20"/>
    <cellStyle name="제목 3" xfId="1" builtinId="18"/>
    <cellStyle name="표준" xfId="0" builtinId="0"/>
    <cellStyle name="하이퍼링크" xfId="3" builtinId="8" hidden="1"/>
    <cellStyle name="하이퍼링크" xfId="5" builtinId="8" hidden="1"/>
    <cellStyle name="하이퍼링크" xfId="7" builtinId="8" hidden="1"/>
    <cellStyle name="하이퍼링크" xfId="9" builtinId="8" hidden="1"/>
    <cellStyle name="하이퍼링크" xfId="11" builtinId="8" hidden="1"/>
    <cellStyle name="하이퍼링크" xfId="13" builtinId="8" hidden="1"/>
    <cellStyle name="하이퍼링크" xfId="15" builtinId="8" hidden="1"/>
    <cellStyle name="하이퍼링크" xfId="17" builtinId="8" hidden="1"/>
    <cellStyle name="하이퍼링크" xfId="19" builtinId="8" hidden="1"/>
    <cellStyle name="하이퍼링크" xfId="21" builtinId="8" hidden="1"/>
    <cellStyle name="하이퍼링크" xfId="23" builtinId="8" hidden="1"/>
    <cellStyle name="하이퍼링크" xfId="25" builtinId="8" hidden="1"/>
    <cellStyle name="하이퍼링크" xfId="27" builtinId="8" hidden="1"/>
    <cellStyle name="하이퍼링크" xfId="29" builtinId="8" hidden="1"/>
    <cellStyle name="하이퍼링크" xfId="31" builtinId="8" hidden="1"/>
    <cellStyle name="하이퍼링크" xfId="33" builtinId="8" hidden="1"/>
    <cellStyle name="하이퍼링크" xfId="35" builtinId="8" hidden="1"/>
    <cellStyle name="하이퍼링크" xfId="37" builtinId="8" hidden="1"/>
    <cellStyle name="하이퍼링크" xfId="39" builtinId="8" hidden="1"/>
    <cellStyle name="하이퍼링크" xfId="41" builtinId="8" hidden="1"/>
    <cellStyle name="하이퍼링크" xfId="43" builtinId="8" hidden="1"/>
    <cellStyle name="하이퍼링크" xfId="45" builtinId="8" hidden="1"/>
    <cellStyle name="하이퍼링크" xfId="47" builtinId="8" hidden="1"/>
    <cellStyle name="하이퍼링크" xfId="49" builtinId="8" hidden="1"/>
    <cellStyle name="하이퍼링크" xfId="51" builtinId="8" hidden="1"/>
    <cellStyle name="하이퍼링크" xfId="53" builtinId="8" hidden="1"/>
    <cellStyle name="하이퍼링크" xfId="55" builtinId="8" hidden="1"/>
    <cellStyle name="하이퍼링크" xfId="57" builtinId="8" hidden="1"/>
    <cellStyle name="하이퍼링크" xfId="59" builtinId="8" hidden="1"/>
    <cellStyle name="하이퍼링크" xfId="61" builtinId="8" hidden="1"/>
    <cellStyle name="하이퍼링크" xfId="63" builtinId="8" hidden="1"/>
    <cellStyle name="하이퍼링크" xfId="65" builtinId="8" hidden="1"/>
    <cellStyle name="하이퍼링크" xfId="67" builtinId="8" hidden="1"/>
    <cellStyle name="하이퍼링크" xfId="69" builtinId="8" hidden="1"/>
    <cellStyle name="하이퍼링크" xfId="71" builtinId="8" hidden="1"/>
  </cellStyles>
  <dxfs count="0"/>
  <tableStyles count="1" defaultTableStyle="TableStyleMedium2" defaultPivotStyle="PivotStyleLight16">
    <tableStyle name="Invisible" pivot="0" table="0" count="0" xr9:uid="{0B77BAEC-290B-4D62-969E-19529F2760AC}"/>
  </tableStyles>
  <colors>
    <mruColors>
      <color rgb="FF0000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9425907404168763"/>
          <c:y val="0.11993517017828199"/>
          <c:w val="0.76708573370051536"/>
          <c:h val="0.72073573039174821"/>
        </c:manualLayout>
      </c:layout>
      <c:scatterChart>
        <c:scatterStyle val="lineMarker"/>
        <c:varyColors val="0"/>
        <c:ser>
          <c:idx val="0"/>
          <c:order val="0"/>
          <c:tx>
            <c:v>Linear Function</c:v>
          </c:tx>
          <c:spPr>
            <a:ln w="47625">
              <a:noFill/>
            </a:ln>
          </c:spPr>
          <c:xVal>
            <c:numRef>
              <c:f>Weathering!$A$10:$A$50</c:f>
              <c:numCache>
                <c:formatCode>0.00</c:formatCode>
                <c:ptCount val="4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numCache>
            </c:numRef>
          </c:xVal>
          <c:yVal>
            <c:numRef>
              <c:f>Weathering!$B$10:$B$50</c:f>
              <c:numCache>
                <c:formatCode>General</c:formatCode>
                <c:ptCount val="41"/>
                <c:pt idx="0">
                  <c:v>1.2999999999999999E-2</c:v>
                </c:pt>
                <c:pt idx="1">
                  <c:v>3.3000000000000002E-2</c:v>
                </c:pt>
                <c:pt idx="2">
                  <c:v>5.3000000000000005E-2</c:v>
                </c:pt>
                <c:pt idx="3">
                  <c:v>7.2999999999999995E-2</c:v>
                </c:pt>
                <c:pt idx="4">
                  <c:v>9.3000000000000013E-2</c:v>
                </c:pt>
                <c:pt idx="5">
                  <c:v>0.113</c:v>
                </c:pt>
                <c:pt idx="6">
                  <c:v>0.13300000000000001</c:v>
                </c:pt>
                <c:pt idx="7">
                  <c:v>0.153</c:v>
                </c:pt>
                <c:pt idx="8">
                  <c:v>0.17300000000000004</c:v>
                </c:pt>
                <c:pt idx="9">
                  <c:v>0.19300000000000003</c:v>
                </c:pt>
                <c:pt idx="10">
                  <c:v>0.21300000000000002</c:v>
                </c:pt>
                <c:pt idx="11">
                  <c:v>0.23300000000000004</c:v>
                </c:pt>
                <c:pt idx="12">
                  <c:v>0.253</c:v>
                </c:pt>
                <c:pt idx="13">
                  <c:v>0.27300000000000002</c:v>
                </c:pt>
                <c:pt idx="14">
                  <c:v>0.29299999999999998</c:v>
                </c:pt>
                <c:pt idx="15">
                  <c:v>0.31300000000000006</c:v>
                </c:pt>
                <c:pt idx="16">
                  <c:v>0.33300000000000007</c:v>
                </c:pt>
                <c:pt idx="17">
                  <c:v>0.35300000000000004</c:v>
                </c:pt>
                <c:pt idx="18">
                  <c:v>0.37300000000000005</c:v>
                </c:pt>
                <c:pt idx="19">
                  <c:v>0.39300000000000002</c:v>
                </c:pt>
                <c:pt idx="20">
                  <c:v>0.41300000000000003</c:v>
                </c:pt>
                <c:pt idx="21">
                  <c:v>0.43300000000000005</c:v>
                </c:pt>
                <c:pt idx="22">
                  <c:v>0.45300000000000007</c:v>
                </c:pt>
                <c:pt idx="23">
                  <c:v>0.47299999999999998</c:v>
                </c:pt>
                <c:pt idx="24">
                  <c:v>0.49299999999999999</c:v>
                </c:pt>
                <c:pt idx="25">
                  <c:v>0.51300000000000001</c:v>
                </c:pt>
                <c:pt idx="26">
                  <c:v>0.53300000000000003</c:v>
                </c:pt>
                <c:pt idx="27">
                  <c:v>0.55300000000000005</c:v>
                </c:pt>
                <c:pt idx="28">
                  <c:v>0.57299999999999995</c:v>
                </c:pt>
                <c:pt idx="29">
                  <c:v>0.59299999999999997</c:v>
                </c:pt>
                <c:pt idx="30">
                  <c:v>0.6130000000000001</c:v>
                </c:pt>
                <c:pt idx="31">
                  <c:v>0.63300000000000012</c:v>
                </c:pt>
                <c:pt idx="32">
                  <c:v>0.65300000000000014</c:v>
                </c:pt>
                <c:pt idx="33">
                  <c:v>0.67300000000000004</c:v>
                </c:pt>
                <c:pt idx="34">
                  <c:v>0.69300000000000006</c:v>
                </c:pt>
                <c:pt idx="35">
                  <c:v>0.71300000000000008</c:v>
                </c:pt>
                <c:pt idx="36">
                  <c:v>0.7330000000000001</c:v>
                </c:pt>
                <c:pt idx="37">
                  <c:v>0.75300000000000011</c:v>
                </c:pt>
                <c:pt idx="38">
                  <c:v>0.77300000000000002</c:v>
                </c:pt>
                <c:pt idx="39">
                  <c:v>0.79300000000000004</c:v>
                </c:pt>
                <c:pt idx="40">
                  <c:v>0.81300000000000006</c:v>
                </c:pt>
              </c:numCache>
            </c:numRef>
          </c:yVal>
          <c:smooth val="0"/>
          <c:extLst>
            <c:ext xmlns:c16="http://schemas.microsoft.com/office/drawing/2014/chart" uri="{C3380CC4-5D6E-409C-BE32-E72D297353CC}">
              <c16:uniqueId val="{00000000-81E2-4726-92CC-29CB164059CB}"/>
            </c:ext>
          </c:extLst>
        </c:ser>
        <c:ser>
          <c:idx val="1"/>
          <c:order val="1"/>
          <c:tx>
            <c:v>Exponetial Decay Curve</c:v>
          </c:tx>
          <c:spPr>
            <a:ln w="47625">
              <a:noFill/>
            </a:ln>
          </c:spPr>
          <c:xVal>
            <c:numRef>
              <c:f>Weathering!$A$10:$A$50</c:f>
              <c:numCache>
                <c:formatCode>0.00</c:formatCode>
                <c:ptCount val="4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numCache>
            </c:numRef>
          </c:xVal>
          <c:yVal>
            <c:numRef>
              <c:f>Weathering!$C$10:$C$50</c:f>
              <c:numCache>
                <c:formatCode>General</c:formatCode>
                <c:ptCount val="41"/>
                <c:pt idx="0">
                  <c:v>5.3999999999999999E-2</c:v>
                </c:pt>
                <c:pt idx="1">
                  <c:v>5.1623864017670482E-2</c:v>
                </c:pt>
                <c:pt idx="2">
                  <c:v>4.9352284002128377E-2</c:v>
                </c:pt>
                <c:pt idx="3">
                  <c:v>4.7180659227543144E-2</c:v>
                </c:pt>
                <c:pt idx="4">
                  <c:v>4.5104591411606242E-2</c:v>
                </c:pt>
                <c:pt idx="5">
                  <c:v>4.3119875807506459E-2</c:v>
                </c:pt>
                <c:pt idx="6">
                  <c:v>4.1222492687880592E-2</c:v>
                </c:pt>
                <c:pt idx="7">
                  <c:v>3.9408599203491913E-2</c:v>
                </c:pt>
                <c:pt idx="8">
                  <c:v>3.7674521600147108E-2</c:v>
                </c:pt>
                <c:pt idx="9">
                  <c:v>3.6016747778088581E-2</c:v>
                </c:pt>
                <c:pt idx="10">
                  <c:v>3.4431920178792229E-2</c:v>
                </c:pt>
                <c:pt idx="11">
                  <c:v>3.2916828984763967E-2</c:v>
                </c:pt>
                <c:pt idx="12">
                  <c:v>3.1468405618562394E-2</c:v>
                </c:pt>
                <c:pt idx="13">
                  <c:v>3.0083716527880791E-2</c:v>
                </c:pt>
                <c:pt idx="14">
                  <c:v>2.8759957244101176E-2</c:v>
                </c:pt>
                <c:pt idx="15">
                  <c:v>2.7494446702286963E-2</c:v>
                </c:pt>
                <c:pt idx="16">
                  <c:v>2.6284621811110197E-2</c:v>
                </c:pt>
                <c:pt idx="17">
                  <c:v>2.5128032261715713E-2</c:v>
                </c:pt>
                <c:pt idx="18">
                  <c:v>2.402233556500831E-2</c:v>
                </c:pt>
                <c:pt idx="19">
                  <c:v>2.2965292307311824E-2</c:v>
                </c:pt>
                <c:pt idx="20">
                  <c:v>2.1954761614791096E-2</c:v>
                </c:pt>
                <c:pt idx="21">
                  <c:v>2.0988696817450875E-2</c:v>
                </c:pt>
                <c:pt idx="22">
                  <c:v>2.0065141303929574E-2</c:v>
                </c:pt>
                <c:pt idx="23">
                  <c:v>1.9182224558692663E-2</c:v>
                </c:pt>
                <c:pt idx="24">
                  <c:v>1.8338158373599426E-2</c:v>
                </c:pt>
                <c:pt idx="25">
                  <c:v>1.7531233226170406E-2</c:v>
                </c:pt>
                <c:pt idx="26">
                  <c:v>1.675981481722014E-2</c:v>
                </c:pt>
                <c:pt idx="27">
                  <c:v>1.6022340760842798E-2</c:v>
                </c:pt>
                <c:pt idx="28">
                  <c:v>1.5317317420046812E-2</c:v>
                </c:pt>
                <c:pt idx="29">
                  <c:v>1.4643316881629474E-2</c:v>
                </c:pt>
                <c:pt idx="30">
                  <c:v>1.3998974064164789E-2</c:v>
                </c:pt>
                <c:pt idx="31">
                  <c:v>1.3382983953247015E-2</c:v>
                </c:pt>
                <c:pt idx="32">
                  <c:v>1.2794098958390556E-2</c:v>
                </c:pt>
                <c:pt idx="33">
                  <c:v>1.2231126386232843E-2</c:v>
                </c:pt>
                <c:pt idx="34">
                  <c:v>1.1692926024922699E-2</c:v>
                </c:pt>
                <c:pt idx="35">
                  <c:v>1.1178407834801658E-2</c:v>
                </c:pt>
                <c:pt idx="36">
                  <c:v>1.0686529740701169E-2</c:v>
                </c:pt>
                <c:pt idx="37">
                  <c:v>1.0216295521384231E-2</c:v>
                </c:pt>
                <c:pt idx="38">
                  <c:v>9.7667527918569568E-3</c:v>
                </c:pt>
                <c:pt idx="39">
                  <c:v>9.3369910744634591E-3</c:v>
                </c:pt>
                <c:pt idx="40">
                  <c:v>8.926139954857493E-3</c:v>
                </c:pt>
              </c:numCache>
            </c:numRef>
          </c:yVal>
          <c:smooth val="0"/>
          <c:extLst>
            <c:ext xmlns:c16="http://schemas.microsoft.com/office/drawing/2014/chart" uri="{C3380CC4-5D6E-409C-BE32-E72D297353CC}">
              <c16:uniqueId val="{00000001-81E2-4726-92CC-29CB164059CB}"/>
            </c:ext>
          </c:extLst>
        </c:ser>
        <c:dLbls>
          <c:showLegendKey val="0"/>
          <c:showVal val="0"/>
          <c:showCatName val="0"/>
          <c:showSerName val="0"/>
          <c:showPercent val="0"/>
          <c:showBubbleSize val="0"/>
        </c:dLbls>
        <c:axId val="-2081019664"/>
        <c:axId val="-2081004816"/>
      </c:scatterChart>
      <c:valAx>
        <c:axId val="-2081019664"/>
        <c:scaling>
          <c:orientation val="minMax"/>
          <c:max val="2"/>
        </c:scaling>
        <c:delete val="0"/>
        <c:axPos val="b"/>
        <c:majorGridlines>
          <c:spPr>
            <a:ln>
              <a:prstDash val="sysDot"/>
            </a:ln>
          </c:spPr>
        </c:majorGridlines>
        <c:title>
          <c:tx>
            <c:rich>
              <a:bodyPr/>
              <a:lstStyle/>
              <a:p>
                <a:pPr>
                  <a:defRPr sz="1400"/>
                </a:pPr>
                <a:r>
                  <a:rPr lang="en-US" sz="1400"/>
                  <a:t>Regolith</a:t>
                </a:r>
                <a:r>
                  <a:rPr lang="en-US" sz="1400" baseline="0"/>
                  <a:t> Depth [m]</a:t>
                </a:r>
                <a:endParaRPr lang="en-US" sz="1400"/>
              </a:p>
            </c:rich>
          </c:tx>
          <c:layout>
            <c:manualLayout>
              <c:xMode val="edge"/>
              <c:yMode val="edge"/>
              <c:x val="0.41583231473322102"/>
              <c:y val="0.90405186385737402"/>
            </c:manualLayout>
          </c:layout>
          <c:overlay val="0"/>
        </c:title>
        <c:numFmt formatCode="0.00" sourceLinked="1"/>
        <c:majorTickMark val="out"/>
        <c:minorTickMark val="none"/>
        <c:tickLblPos val="nextTo"/>
        <c:txPr>
          <a:bodyPr/>
          <a:lstStyle/>
          <a:p>
            <a:pPr>
              <a:defRPr sz="1200"/>
            </a:pPr>
            <a:endParaRPr lang="ko-KR"/>
          </a:p>
        </c:txPr>
        <c:crossAx val="-2081004816"/>
        <c:crosses val="autoZero"/>
        <c:crossBetween val="midCat"/>
      </c:valAx>
      <c:valAx>
        <c:axId val="-2081004816"/>
        <c:scaling>
          <c:orientation val="minMax"/>
        </c:scaling>
        <c:delete val="0"/>
        <c:axPos val="l"/>
        <c:majorGridlines>
          <c:spPr>
            <a:ln>
              <a:prstDash val="sysDot"/>
            </a:ln>
          </c:spPr>
        </c:majorGridlines>
        <c:title>
          <c:tx>
            <c:rich>
              <a:bodyPr rot="-5400000" vert="horz"/>
              <a:lstStyle/>
              <a:p>
                <a:pPr>
                  <a:defRPr sz="1400"/>
                </a:pPr>
                <a:r>
                  <a:rPr lang="en-US" sz="1400"/>
                  <a:t>Weahthering</a:t>
                </a:r>
                <a:r>
                  <a:rPr lang="en-US" sz="1400" baseline="0"/>
                  <a:t> Rate [m/year]</a:t>
                </a:r>
                <a:endParaRPr lang="en-US" sz="1400"/>
              </a:p>
            </c:rich>
          </c:tx>
          <c:layout>
            <c:manualLayout>
              <c:xMode val="edge"/>
              <c:yMode val="edge"/>
              <c:x val="1.8050541516245501E-2"/>
              <c:y val="8.1456118633468994E-2"/>
            </c:manualLayout>
          </c:layout>
          <c:overlay val="0"/>
        </c:title>
        <c:numFmt formatCode="General" sourceLinked="1"/>
        <c:majorTickMark val="out"/>
        <c:minorTickMark val="none"/>
        <c:tickLblPos val="nextTo"/>
        <c:txPr>
          <a:bodyPr/>
          <a:lstStyle/>
          <a:p>
            <a:pPr>
              <a:defRPr sz="1200"/>
            </a:pPr>
            <a:endParaRPr lang="ko-KR"/>
          </a:p>
        </c:txPr>
        <c:crossAx val="-2081019664"/>
        <c:crosses val="autoZero"/>
        <c:crossBetween val="midCat"/>
      </c:valAx>
    </c:plotArea>
    <c:plotVisOnly val="1"/>
    <c:dispBlanksAs val="gap"/>
    <c:showDLblsOverMax val="0"/>
  </c:chart>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9665579258398949"/>
          <c:y val="0.11993517017828199"/>
          <c:w val="0.76468910841680737"/>
          <c:h val="0.71808380472343036"/>
        </c:manualLayout>
      </c:layout>
      <c:scatterChart>
        <c:scatterStyle val="lineMarker"/>
        <c:varyColors val="0"/>
        <c:ser>
          <c:idx val="0"/>
          <c:order val="0"/>
          <c:tx>
            <c:v>Linear Function</c:v>
          </c:tx>
          <c:spPr>
            <a:ln w="47625">
              <a:noFill/>
            </a:ln>
          </c:spPr>
          <c:xVal>
            <c:numRef>
              <c:f>Weathering!$A$10:$A$50</c:f>
              <c:numCache>
                <c:formatCode>0.00</c:formatCode>
                <c:ptCount val="4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numCache>
            </c:numRef>
          </c:xVal>
          <c:yVal>
            <c:numRef>
              <c:f>Weathering!$B$10:$B$50</c:f>
              <c:numCache>
                <c:formatCode>General</c:formatCode>
                <c:ptCount val="41"/>
                <c:pt idx="0">
                  <c:v>1.2999999999999999E-2</c:v>
                </c:pt>
                <c:pt idx="1">
                  <c:v>3.3000000000000002E-2</c:v>
                </c:pt>
                <c:pt idx="2">
                  <c:v>5.3000000000000005E-2</c:v>
                </c:pt>
                <c:pt idx="3">
                  <c:v>7.2999999999999995E-2</c:v>
                </c:pt>
                <c:pt idx="4">
                  <c:v>9.3000000000000013E-2</c:v>
                </c:pt>
                <c:pt idx="5">
                  <c:v>0.113</c:v>
                </c:pt>
                <c:pt idx="6">
                  <c:v>0.13300000000000001</c:v>
                </c:pt>
                <c:pt idx="7">
                  <c:v>0.153</c:v>
                </c:pt>
                <c:pt idx="8">
                  <c:v>0.17300000000000004</c:v>
                </c:pt>
                <c:pt idx="9">
                  <c:v>0.19300000000000003</c:v>
                </c:pt>
                <c:pt idx="10">
                  <c:v>0.21300000000000002</c:v>
                </c:pt>
                <c:pt idx="11">
                  <c:v>0.23300000000000004</c:v>
                </c:pt>
                <c:pt idx="12">
                  <c:v>0.253</c:v>
                </c:pt>
                <c:pt idx="13">
                  <c:v>0.27300000000000002</c:v>
                </c:pt>
                <c:pt idx="14">
                  <c:v>0.29299999999999998</c:v>
                </c:pt>
                <c:pt idx="15">
                  <c:v>0.31300000000000006</c:v>
                </c:pt>
                <c:pt idx="16">
                  <c:v>0.33300000000000007</c:v>
                </c:pt>
                <c:pt idx="17">
                  <c:v>0.35300000000000004</c:v>
                </c:pt>
                <c:pt idx="18">
                  <c:v>0.37300000000000005</c:v>
                </c:pt>
                <c:pt idx="19">
                  <c:v>0.39300000000000002</c:v>
                </c:pt>
                <c:pt idx="20">
                  <c:v>0.41300000000000003</c:v>
                </c:pt>
                <c:pt idx="21">
                  <c:v>0.43300000000000005</c:v>
                </c:pt>
                <c:pt idx="22">
                  <c:v>0.45300000000000007</c:v>
                </c:pt>
                <c:pt idx="23">
                  <c:v>0.47299999999999998</c:v>
                </c:pt>
                <c:pt idx="24">
                  <c:v>0.49299999999999999</c:v>
                </c:pt>
                <c:pt idx="25">
                  <c:v>0.51300000000000001</c:v>
                </c:pt>
                <c:pt idx="26">
                  <c:v>0.53300000000000003</c:v>
                </c:pt>
                <c:pt idx="27">
                  <c:v>0.55300000000000005</c:v>
                </c:pt>
                <c:pt idx="28">
                  <c:v>0.57299999999999995</c:v>
                </c:pt>
                <c:pt idx="29">
                  <c:v>0.59299999999999997</c:v>
                </c:pt>
                <c:pt idx="30">
                  <c:v>0.6130000000000001</c:v>
                </c:pt>
                <c:pt idx="31">
                  <c:v>0.63300000000000012</c:v>
                </c:pt>
                <c:pt idx="32">
                  <c:v>0.65300000000000014</c:v>
                </c:pt>
                <c:pt idx="33">
                  <c:v>0.67300000000000004</c:v>
                </c:pt>
                <c:pt idx="34">
                  <c:v>0.69300000000000006</c:v>
                </c:pt>
                <c:pt idx="35">
                  <c:v>0.71300000000000008</c:v>
                </c:pt>
                <c:pt idx="36">
                  <c:v>0.7330000000000001</c:v>
                </c:pt>
                <c:pt idx="37">
                  <c:v>0.75300000000000011</c:v>
                </c:pt>
                <c:pt idx="38">
                  <c:v>0.77300000000000002</c:v>
                </c:pt>
                <c:pt idx="39">
                  <c:v>0.79300000000000004</c:v>
                </c:pt>
                <c:pt idx="40">
                  <c:v>0.81300000000000006</c:v>
                </c:pt>
              </c:numCache>
            </c:numRef>
          </c:yVal>
          <c:smooth val="0"/>
          <c:extLst>
            <c:ext xmlns:c16="http://schemas.microsoft.com/office/drawing/2014/chart" uri="{C3380CC4-5D6E-409C-BE32-E72D297353CC}">
              <c16:uniqueId val="{00000000-35EF-4A96-9F65-762D7C08BD15}"/>
            </c:ext>
          </c:extLst>
        </c:ser>
        <c:ser>
          <c:idx val="1"/>
          <c:order val="1"/>
          <c:tx>
            <c:v>Exponetial Decay Curve</c:v>
          </c:tx>
          <c:spPr>
            <a:ln w="47625">
              <a:noFill/>
            </a:ln>
          </c:spPr>
          <c:xVal>
            <c:numRef>
              <c:f>Weathering!$A$10:$A$50</c:f>
              <c:numCache>
                <c:formatCode>0.00</c:formatCode>
                <c:ptCount val="4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numCache>
            </c:numRef>
          </c:xVal>
          <c:yVal>
            <c:numRef>
              <c:f>Weathering!$C$10:$C$50</c:f>
              <c:numCache>
                <c:formatCode>General</c:formatCode>
                <c:ptCount val="41"/>
                <c:pt idx="0">
                  <c:v>5.3999999999999999E-2</c:v>
                </c:pt>
                <c:pt idx="1">
                  <c:v>5.1623864017670482E-2</c:v>
                </c:pt>
                <c:pt idx="2">
                  <c:v>4.9352284002128377E-2</c:v>
                </c:pt>
                <c:pt idx="3">
                  <c:v>4.7180659227543144E-2</c:v>
                </c:pt>
                <c:pt idx="4">
                  <c:v>4.5104591411606242E-2</c:v>
                </c:pt>
                <c:pt idx="5">
                  <c:v>4.3119875807506459E-2</c:v>
                </c:pt>
                <c:pt idx="6">
                  <c:v>4.1222492687880592E-2</c:v>
                </c:pt>
                <c:pt idx="7">
                  <c:v>3.9408599203491913E-2</c:v>
                </c:pt>
                <c:pt idx="8">
                  <c:v>3.7674521600147108E-2</c:v>
                </c:pt>
                <c:pt idx="9">
                  <c:v>3.6016747778088581E-2</c:v>
                </c:pt>
                <c:pt idx="10">
                  <c:v>3.4431920178792229E-2</c:v>
                </c:pt>
                <c:pt idx="11">
                  <c:v>3.2916828984763967E-2</c:v>
                </c:pt>
                <c:pt idx="12">
                  <c:v>3.1468405618562394E-2</c:v>
                </c:pt>
                <c:pt idx="13">
                  <c:v>3.0083716527880791E-2</c:v>
                </c:pt>
                <c:pt idx="14">
                  <c:v>2.8759957244101176E-2</c:v>
                </c:pt>
                <c:pt idx="15">
                  <c:v>2.7494446702286963E-2</c:v>
                </c:pt>
                <c:pt idx="16">
                  <c:v>2.6284621811110197E-2</c:v>
                </c:pt>
                <c:pt idx="17">
                  <c:v>2.5128032261715713E-2</c:v>
                </c:pt>
                <c:pt idx="18">
                  <c:v>2.402233556500831E-2</c:v>
                </c:pt>
                <c:pt idx="19">
                  <c:v>2.2965292307311824E-2</c:v>
                </c:pt>
                <c:pt idx="20">
                  <c:v>2.1954761614791096E-2</c:v>
                </c:pt>
                <c:pt idx="21">
                  <c:v>2.0988696817450875E-2</c:v>
                </c:pt>
                <c:pt idx="22">
                  <c:v>2.0065141303929574E-2</c:v>
                </c:pt>
                <c:pt idx="23">
                  <c:v>1.9182224558692663E-2</c:v>
                </c:pt>
                <c:pt idx="24">
                  <c:v>1.8338158373599426E-2</c:v>
                </c:pt>
                <c:pt idx="25">
                  <c:v>1.7531233226170406E-2</c:v>
                </c:pt>
                <c:pt idx="26">
                  <c:v>1.675981481722014E-2</c:v>
                </c:pt>
                <c:pt idx="27">
                  <c:v>1.6022340760842798E-2</c:v>
                </c:pt>
                <c:pt idx="28">
                  <c:v>1.5317317420046812E-2</c:v>
                </c:pt>
                <c:pt idx="29">
                  <c:v>1.4643316881629474E-2</c:v>
                </c:pt>
                <c:pt idx="30">
                  <c:v>1.3998974064164789E-2</c:v>
                </c:pt>
                <c:pt idx="31">
                  <c:v>1.3382983953247015E-2</c:v>
                </c:pt>
                <c:pt idx="32">
                  <c:v>1.2794098958390556E-2</c:v>
                </c:pt>
                <c:pt idx="33">
                  <c:v>1.2231126386232843E-2</c:v>
                </c:pt>
                <c:pt idx="34">
                  <c:v>1.1692926024922699E-2</c:v>
                </c:pt>
                <c:pt idx="35">
                  <c:v>1.1178407834801658E-2</c:v>
                </c:pt>
                <c:pt idx="36">
                  <c:v>1.0686529740701169E-2</c:v>
                </c:pt>
                <c:pt idx="37">
                  <c:v>1.0216295521384231E-2</c:v>
                </c:pt>
                <c:pt idx="38">
                  <c:v>9.7667527918569568E-3</c:v>
                </c:pt>
                <c:pt idx="39">
                  <c:v>9.3369910744634591E-3</c:v>
                </c:pt>
                <c:pt idx="40">
                  <c:v>8.926139954857493E-3</c:v>
                </c:pt>
              </c:numCache>
            </c:numRef>
          </c:yVal>
          <c:smooth val="0"/>
          <c:extLst>
            <c:ext xmlns:c16="http://schemas.microsoft.com/office/drawing/2014/chart" uri="{C3380CC4-5D6E-409C-BE32-E72D297353CC}">
              <c16:uniqueId val="{00000001-35EF-4A96-9F65-762D7C08BD15}"/>
            </c:ext>
          </c:extLst>
        </c:ser>
        <c:dLbls>
          <c:showLegendKey val="0"/>
          <c:showVal val="0"/>
          <c:showCatName val="0"/>
          <c:showSerName val="0"/>
          <c:showPercent val="0"/>
          <c:showBubbleSize val="0"/>
        </c:dLbls>
        <c:axId val="-2081019664"/>
        <c:axId val="-2081004816"/>
      </c:scatterChart>
      <c:valAx>
        <c:axId val="-2081019664"/>
        <c:scaling>
          <c:orientation val="minMax"/>
          <c:max val="2"/>
        </c:scaling>
        <c:delete val="0"/>
        <c:axPos val="b"/>
        <c:majorGridlines>
          <c:spPr>
            <a:ln>
              <a:prstDash val="sysDot"/>
            </a:ln>
          </c:spPr>
        </c:majorGridlines>
        <c:title>
          <c:tx>
            <c:rich>
              <a:bodyPr/>
              <a:lstStyle/>
              <a:p>
                <a:pPr>
                  <a:defRPr sz="1400"/>
                </a:pPr>
                <a:r>
                  <a:rPr lang="en-US" sz="1400"/>
                  <a:t>Regolith</a:t>
                </a:r>
                <a:r>
                  <a:rPr lang="en-US" sz="1400" baseline="0"/>
                  <a:t> Depth [m]</a:t>
                </a:r>
                <a:endParaRPr lang="en-US" sz="1400"/>
              </a:p>
            </c:rich>
          </c:tx>
          <c:layout>
            <c:manualLayout>
              <c:xMode val="edge"/>
              <c:yMode val="edge"/>
              <c:x val="0.41583231473322102"/>
              <c:y val="0.90405186385737402"/>
            </c:manualLayout>
          </c:layout>
          <c:overlay val="0"/>
        </c:title>
        <c:numFmt formatCode="0.00" sourceLinked="1"/>
        <c:majorTickMark val="out"/>
        <c:minorTickMark val="none"/>
        <c:tickLblPos val="nextTo"/>
        <c:txPr>
          <a:bodyPr/>
          <a:lstStyle/>
          <a:p>
            <a:pPr>
              <a:defRPr sz="1200"/>
            </a:pPr>
            <a:endParaRPr lang="ko-KR"/>
          </a:p>
        </c:txPr>
        <c:crossAx val="-2081004816"/>
        <c:crosses val="autoZero"/>
        <c:crossBetween val="midCat"/>
      </c:valAx>
      <c:valAx>
        <c:axId val="-2081004816"/>
        <c:scaling>
          <c:orientation val="minMax"/>
          <c:max val="0.1"/>
        </c:scaling>
        <c:delete val="0"/>
        <c:axPos val="l"/>
        <c:majorGridlines>
          <c:spPr>
            <a:ln>
              <a:prstDash val="sysDot"/>
            </a:ln>
          </c:spPr>
        </c:majorGridlines>
        <c:title>
          <c:tx>
            <c:rich>
              <a:bodyPr rot="-5400000" vert="horz"/>
              <a:lstStyle/>
              <a:p>
                <a:pPr>
                  <a:defRPr sz="1400"/>
                </a:pPr>
                <a:r>
                  <a:rPr lang="en-US" sz="1400"/>
                  <a:t>Weahthering</a:t>
                </a:r>
                <a:r>
                  <a:rPr lang="en-US" sz="1400" baseline="0"/>
                  <a:t> Rate [m/year]</a:t>
                </a:r>
                <a:endParaRPr lang="en-US" sz="1400"/>
              </a:p>
            </c:rich>
          </c:tx>
          <c:layout>
            <c:manualLayout>
              <c:xMode val="edge"/>
              <c:yMode val="edge"/>
              <c:x val="1.8050541516245501E-2"/>
              <c:y val="8.1456118633468994E-2"/>
            </c:manualLayout>
          </c:layout>
          <c:overlay val="0"/>
        </c:title>
        <c:numFmt formatCode="General" sourceLinked="1"/>
        <c:majorTickMark val="out"/>
        <c:minorTickMark val="none"/>
        <c:tickLblPos val="nextTo"/>
        <c:txPr>
          <a:bodyPr/>
          <a:lstStyle/>
          <a:p>
            <a:pPr>
              <a:defRPr sz="1200"/>
            </a:pPr>
            <a:endParaRPr lang="ko-KR"/>
          </a:p>
        </c:txPr>
        <c:crossAx val="-2081019664"/>
        <c:crosses val="autoZero"/>
        <c:crossBetween val="midCat"/>
      </c:valAx>
    </c:plotArea>
    <c:plotVisOnly val="1"/>
    <c:dispBlanksAs val="gap"/>
    <c:showDLblsOverMax val="0"/>
  </c:chart>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9425907404168763"/>
          <c:y val="0.11993517017828199"/>
          <c:w val="0.76708573370051536"/>
          <c:h val="0.72073573039174821"/>
        </c:manualLayout>
      </c:layout>
      <c:scatterChart>
        <c:scatterStyle val="lineMarker"/>
        <c:varyColors val="0"/>
        <c:ser>
          <c:idx val="2"/>
          <c:order val="0"/>
          <c:tx>
            <c:v>Exponetial Decay Curve</c:v>
          </c:tx>
          <c:spPr>
            <a:ln w="47625">
              <a:noFill/>
            </a:ln>
          </c:spPr>
          <c:xVal>
            <c:numRef>
              <c:f>Weathering!$L$10:$L$50</c:f>
              <c:numCache>
                <c:formatCode>0.00</c:formatCode>
                <c:ptCount val="4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numCache>
            </c:numRef>
          </c:xVal>
          <c:yVal>
            <c:numRef>
              <c:f>Weathering!$N$10:$N$50</c:f>
              <c:numCache>
                <c:formatCode>General</c:formatCode>
                <c:ptCount val="41"/>
                <c:pt idx="0">
                  <c:v>5.3999999999999998E-5</c:v>
                </c:pt>
                <c:pt idx="1">
                  <c:v>5.2194861249419345E-5</c:v>
                </c:pt>
                <c:pt idx="2">
                  <c:v>5.0450065571224767E-5</c:v>
                </c:pt>
                <c:pt idx="3">
                  <c:v>4.8763595787299725E-5</c:v>
                </c:pt>
                <c:pt idx="4">
                  <c:v>4.7133502150757015E-5</c:v>
                </c:pt>
                <c:pt idx="5">
                  <c:v>4.5557900091814271E-5</c:v>
                </c:pt>
                <c:pt idx="6">
                  <c:v>4.4034968039021385E-5</c:v>
                </c:pt>
                <c:pt idx="7">
                  <c:v>4.256294531332106E-5</c:v>
                </c:pt>
                <c:pt idx="8">
                  <c:v>4.1140130092507705E-5</c:v>
                </c:pt>
                <c:pt idx="9">
                  <c:v>3.9764877443731511E-5</c:v>
                </c:pt>
                <c:pt idx="10">
                  <c:v>3.8435597421772799E-5</c:v>
                </c:pt>
                <c:pt idx="11">
                  <c:v>3.7150753230888362E-5</c:v>
                </c:pt>
                <c:pt idx="12">
                  <c:v>3.5908859448104369E-5</c:v>
                </c:pt>
                <c:pt idx="13">
                  <c:v>3.4708480305902005E-5</c:v>
                </c:pt>
                <c:pt idx="14">
                  <c:v>3.3548228032310358E-5</c:v>
                </c:pt>
                <c:pt idx="15">
                  <c:v>3.2426761246487407E-5</c:v>
                </c:pt>
                <c:pt idx="16">
                  <c:v>3.1342783407934423E-5</c:v>
                </c:pt>
                <c:pt idx="17">
                  <c:v>3.0295041317550734E-5</c:v>
                </c:pt>
                <c:pt idx="18">
                  <c:v>2.9282323668796058E-5</c:v>
                </c:pt>
                <c:pt idx="19">
                  <c:v>2.8303459647285159E-5</c:v>
                </c:pt>
                <c:pt idx="20">
                  <c:v>2.7357317577196077E-5</c:v>
                </c:pt>
                <c:pt idx="21">
                  <c:v>2.6442803612926859E-5</c:v>
                </c:pt>
                <c:pt idx="22">
                  <c:v>2.5558860474488186E-5</c:v>
                </c:pt>
                <c:pt idx="23">
                  <c:v>2.4704466225169991E-5</c:v>
                </c:pt>
                <c:pt idx="24">
                  <c:v>2.387863309006878E-5</c:v>
                </c:pt>
                <c:pt idx="25">
                  <c:v>2.3080406314109883E-5</c:v>
                </c:pt>
                <c:pt idx="26">
                  <c:v>2.2308863058244209E-5</c:v>
                </c:pt>
                <c:pt idx="27">
                  <c:v>2.1563111332543587E-5</c:v>
                </c:pt>
                <c:pt idx="28">
                  <c:v>2.0842288964961014E-5</c:v>
                </c:pt>
                <c:pt idx="29">
                  <c:v>2.0145562604563781E-5</c:v>
                </c:pt>
                <c:pt idx="30">
                  <c:v>1.9472126758086984E-5</c:v>
                </c:pt>
                <c:pt idx="31">
                  <c:v>1.8821202858693634E-5</c:v>
                </c:pt>
                <c:pt idx="32">
                  <c:v>1.8192038365864611E-5</c:v>
                </c:pt>
                <c:pt idx="33">
                  <c:v>1.7583905895378095E-5</c:v>
                </c:pt>
                <c:pt idx="34">
                  <c:v>1.6996102378372342E-5</c:v>
                </c:pt>
                <c:pt idx="35">
                  <c:v>1.6427948248519823E-5</c:v>
                </c:pt>
                <c:pt idx="36">
                  <c:v>1.5878786656372847E-5</c:v>
                </c:pt>
                <c:pt idx="37">
                  <c:v>1.5347982709972449E-5</c:v>
                </c:pt>
                <c:pt idx="38">
                  <c:v>1.4834922740842578E-5</c:v>
                </c:pt>
                <c:pt idx="39">
                  <c:v>1.4339013594521006E-5</c:v>
                </c:pt>
                <c:pt idx="40">
                  <c:v>1.3859681944806699E-5</c:v>
                </c:pt>
              </c:numCache>
            </c:numRef>
          </c:yVal>
          <c:smooth val="0"/>
          <c:extLst>
            <c:ext xmlns:c16="http://schemas.microsoft.com/office/drawing/2014/chart" uri="{C3380CC4-5D6E-409C-BE32-E72D297353CC}">
              <c16:uniqueId val="{0000000C-B288-41A7-A691-B0C1931F9020}"/>
            </c:ext>
          </c:extLst>
        </c:ser>
        <c:ser>
          <c:idx val="0"/>
          <c:order val="1"/>
          <c:tx>
            <c:v>Linear Function</c:v>
          </c:tx>
          <c:spPr>
            <a:ln w="47625">
              <a:noFill/>
            </a:ln>
          </c:spPr>
          <c:xVal>
            <c:numRef>
              <c:f>Weathering!$L$10:$L$50</c:f>
              <c:numCache>
                <c:formatCode>0.00</c:formatCode>
                <c:ptCount val="4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numCache>
            </c:numRef>
          </c:xVal>
          <c:yVal>
            <c:numRef>
              <c:f>Weathering!$M$10:$M$50</c:f>
              <c:numCache>
                <c:formatCode>General</c:formatCode>
                <c:ptCount val="41"/>
                <c:pt idx="0">
                  <c:v>1.4E-5</c:v>
                </c:pt>
                <c:pt idx="1">
                  <c:v>3.4E-5</c:v>
                </c:pt>
                <c:pt idx="2">
                  <c:v>5.4000000000000005E-5</c:v>
                </c:pt>
                <c:pt idx="3">
                  <c:v>7.3999999999999996E-5</c:v>
                </c:pt>
                <c:pt idx="4">
                  <c:v>9.4000000000000008E-5</c:v>
                </c:pt>
                <c:pt idx="5">
                  <c:v>1.1400000000000001E-4</c:v>
                </c:pt>
                <c:pt idx="6">
                  <c:v>1.34E-4</c:v>
                </c:pt>
                <c:pt idx="7">
                  <c:v>1.5399999999999998E-4</c:v>
                </c:pt>
                <c:pt idx="8">
                  <c:v>1.74E-4</c:v>
                </c:pt>
                <c:pt idx="9">
                  <c:v>1.94E-4</c:v>
                </c:pt>
                <c:pt idx="10">
                  <c:v>2.14E-4</c:v>
                </c:pt>
                <c:pt idx="11">
                  <c:v>2.3400000000000002E-4</c:v>
                </c:pt>
                <c:pt idx="12">
                  <c:v>2.5399999999999999E-4</c:v>
                </c:pt>
                <c:pt idx="13">
                  <c:v>2.7400000000000005E-4</c:v>
                </c:pt>
                <c:pt idx="14">
                  <c:v>2.9399999999999999E-4</c:v>
                </c:pt>
                <c:pt idx="15">
                  <c:v>3.1400000000000004E-4</c:v>
                </c:pt>
                <c:pt idx="16">
                  <c:v>3.3400000000000004E-4</c:v>
                </c:pt>
                <c:pt idx="17">
                  <c:v>3.5400000000000004E-4</c:v>
                </c:pt>
                <c:pt idx="18">
                  <c:v>3.7400000000000004E-4</c:v>
                </c:pt>
                <c:pt idx="19">
                  <c:v>3.9400000000000004E-4</c:v>
                </c:pt>
                <c:pt idx="20">
                  <c:v>4.1400000000000003E-4</c:v>
                </c:pt>
                <c:pt idx="21">
                  <c:v>4.3400000000000003E-4</c:v>
                </c:pt>
                <c:pt idx="22">
                  <c:v>4.5400000000000008E-4</c:v>
                </c:pt>
                <c:pt idx="23">
                  <c:v>4.7399999999999997E-4</c:v>
                </c:pt>
                <c:pt idx="24">
                  <c:v>4.9399999999999997E-4</c:v>
                </c:pt>
                <c:pt idx="25">
                  <c:v>5.1400000000000003E-4</c:v>
                </c:pt>
                <c:pt idx="26">
                  <c:v>5.3400000000000008E-4</c:v>
                </c:pt>
                <c:pt idx="27">
                  <c:v>5.5400000000000013E-4</c:v>
                </c:pt>
                <c:pt idx="28">
                  <c:v>5.7399999999999997E-4</c:v>
                </c:pt>
                <c:pt idx="29">
                  <c:v>5.9400000000000002E-4</c:v>
                </c:pt>
                <c:pt idx="30">
                  <c:v>6.1400000000000007E-4</c:v>
                </c:pt>
                <c:pt idx="31">
                  <c:v>6.3400000000000001E-4</c:v>
                </c:pt>
                <c:pt idx="32">
                  <c:v>6.5400000000000007E-4</c:v>
                </c:pt>
                <c:pt idx="33">
                  <c:v>6.7400000000000001E-4</c:v>
                </c:pt>
                <c:pt idx="34">
                  <c:v>6.9400000000000006E-4</c:v>
                </c:pt>
                <c:pt idx="35">
                  <c:v>7.1400000000000001E-4</c:v>
                </c:pt>
                <c:pt idx="36">
                  <c:v>7.3400000000000006E-4</c:v>
                </c:pt>
                <c:pt idx="37">
                  <c:v>7.5400000000000011E-4</c:v>
                </c:pt>
                <c:pt idx="38">
                  <c:v>7.7400000000000006E-4</c:v>
                </c:pt>
                <c:pt idx="39">
                  <c:v>7.94E-4</c:v>
                </c:pt>
                <c:pt idx="40">
                  <c:v>8.1400000000000005E-4</c:v>
                </c:pt>
              </c:numCache>
            </c:numRef>
          </c:yVal>
          <c:smooth val="0"/>
          <c:extLst>
            <c:ext xmlns:c16="http://schemas.microsoft.com/office/drawing/2014/chart" uri="{C3380CC4-5D6E-409C-BE32-E72D297353CC}">
              <c16:uniqueId val="{00000009-B288-41A7-A691-B0C1931F9020}"/>
            </c:ext>
          </c:extLst>
        </c:ser>
        <c:dLbls>
          <c:showLegendKey val="0"/>
          <c:showVal val="0"/>
          <c:showCatName val="0"/>
          <c:showSerName val="0"/>
          <c:showPercent val="0"/>
          <c:showBubbleSize val="0"/>
        </c:dLbls>
        <c:axId val="-2081019664"/>
        <c:axId val="-2081004816"/>
      </c:scatterChart>
      <c:valAx>
        <c:axId val="-2081019664"/>
        <c:scaling>
          <c:orientation val="minMax"/>
          <c:max val="2"/>
        </c:scaling>
        <c:delete val="0"/>
        <c:axPos val="b"/>
        <c:majorGridlines>
          <c:spPr>
            <a:ln>
              <a:prstDash val="sysDot"/>
            </a:ln>
          </c:spPr>
        </c:majorGridlines>
        <c:title>
          <c:tx>
            <c:rich>
              <a:bodyPr/>
              <a:lstStyle/>
              <a:p>
                <a:pPr>
                  <a:defRPr sz="1400"/>
                </a:pPr>
                <a:r>
                  <a:rPr lang="en-US" sz="1400"/>
                  <a:t>Regolith</a:t>
                </a:r>
                <a:r>
                  <a:rPr lang="en-US" sz="1400" baseline="0"/>
                  <a:t> Depth [m]</a:t>
                </a:r>
                <a:endParaRPr lang="en-US" sz="1400"/>
              </a:p>
            </c:rich>
          </c:tx>
          <c:layout>
            <c:manualLayout>
              <c:xMode val="edge"/>
              <c:yMode val="edge"/>
              <c:x val="0.41583231473322102"/>
              <c:y val="0.90405186385737402"/>
            </c:manualLayout>
          </c:layout>
          <c:overlay val="0"/>
        </c:title>
        <c:numFmt formatCode="0.00" sourceLinked="1"/>
        <c:majorTickMark val="out"/>
        <c:minorTickMark val="none"/>
        <c:tickLblPos val="nextTo"/>
        <c:txPr>
          <a:bodyPr/>
          <a:lstStyle/>
          <a:p>
            <a:pPr>
              <a:defRPr sz="1200"/>
            </a:pPr>
            <a:endParaRPr lang="ko-KR"/>
          </a:p>
        </c:txPr>
        <c:crossAx val="-2081004816"/>
        <c:crosses val="autoZero"/>
        <c:crossBetween val="midCat"/>
      </c:valAx>
      <c:valAx>
        <c:axId val="-2081004816"/>
        <c:scaling>
          <c:orientation val="minMax"/>
        </c:scaling>
        <c:delete val="0"/>
        <c:axPos val="l"/>
        <c:majorGridlines>
          <c:spPr>
            <a:ln>
              <a:prstDash val="sysDot"/>
            </a:ln>
          </c:spPr>
        </c:majorGridlines>
        <c:title>
          <c:tx>
            <c:rich>
              <a:bodyPr rot="-5400000" vert="horz"/>
              <a:lstStyle/>
              <a:p>
                <a:pPr>
                  <a:defRPr sz="1400"/>
                </a:pPr>
                <a:r>
                  <a:rPr lang="en-US" sz="1400"/>
                  <a:t>Weahthering</a:t>
                </a:r>
                <a:r>
                  <a:rPr lang="en-US" sz="1400" baseline="0"/>
                  <a:t> Rate [m/year]</a:t>
                </a:r>
                <a:endParaRPr lang="en-US" sz="1400"/>
              </a:p>
            </c:rich>
          </c:tx>
          <c:layout>
            <c:manualLayout>
              <c:xMode val="edge"/>
              <c:yMode val="edge"/>
              <c:x val="1.8050541516245501E-2"/>
              <c:y val="8.1456118633468994E-2"/>
            </c:manualLayout>
          </c:layout>
          <c:overlay val="0"/>
        </c:title>
        <c:numFmt formatCode="General" sourceLinked="1"/>
        <c:majorTickMark val="out"/>
        <c:minorTickMark val="none"/>
        <c:tickLblPos val="nextTo"/>
        <c:txPr>
          <a:bodyPr/>
          <a:lstStyle/>
          <a:p>
            <a:pPr>
              <a:defRPr sz="1200"/>
            </a:pPr>
            <a:endParaRPr lang="ko-KR"/>
          </a:p>
        </c:txPr>
        <c:crossAx val="-2081019664"/>
        <c:crosses val="autoZero"/>
        <c:crossBetween val="midCat"/>
      </c:valAx>
    </c:plotArea>
    <c:plotVisOnly val="1"/>
    <c:dispBlanksAs val="gap"/>
    <c:showDLblsOverMax val="0"/>
  </c:chart>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4916703172554696"/>
          <c:y val="0.11993517017828199"/>
          <c:w val="0.58242313770516918"/>
          <c:h val="0.72073573039174821"/>
        </c:manualLayout>
      </c:layout>
      <c:scatterChart>
        <c:scatterStyle val="lineMarker"/>
        <c:varyColors val="0"/>
        <c:ser>
          <c:idx val="1"/>
          <c:order val="0"/>
          <c:tx>
            <c:v>Exponetial Decay Curve</c:v>
          </c:tx>
          <c:spPr>
            <a:ln w="47625">
              <a:noFill/>
            </a:ln>
          </c:spPr>
          <c:xVal>
            <c:numRef>
              <c:f>Weathering!$U$13:$U$53</c:f>
              <c:numCache>
                <c:formatCode>0_ </c:formatCode>
                <c:ptCount val="41"/>
                <c:pt idx="0" formatCode="0">
                  <c:v>0</c:v>
                </c:pt>
                <c:pt idx="1">
                  <c:v>5</c:v>
                </c:pt>
                <c:pt idx="2">
                  <c:v>10</c:v>
                </c:pt>
                <c:pt idx="3">
                  <c:v>15</c:v>
                </c:pt>
                <c:pt idx="4">
                  <c:v>20</c:v>
                </c:pt>
                <c:pt idx="5">
                  <c:v>25</c:v>
                </c:pt>
                <c:pt idx="6">
                  <c:v>30</c:v>
                </c:pt>
                <c:pt idx="7">
                  <c:v>35</c:v>
                </c:pt>
                <c:pt idx="8">
                  <c:v>40</c:v>
                </c:pt>
                <c:pt idx="9">
                  <c:v>45</c:v>
                </c:pt>
                <c:pt idx="10">
                  <c:v>50</c:v>
                </c:pt>
                <c:pt idx="11">
                  <c:v>55.000000000000007</c:v>
                </c:pt>
                <c:pt idx="12">
                  <c:v>60</c:v>
                </c:pt>
                <c:pt idx="13">
                  <c:v>65</c:v>
                </c:pt>
                <c:pt idx="14">
                  <c:v>70</c:v>
                </c:pt>
                <c:pt idx="15">
                  <c:v>75</c:v>
                </c:pt>
                <c:pt idx="16">
                  <c:v>80</c:v>
                </c:pt>
                <c:pt idx="17">
                  <c:v>85</c:v>
                </c:pt>
                <c:pt idx="18">
                  <c:v>90</c:v>
                </c:pt>
                <c:pt idx="19">
                  <c:v>95</c:v>
                </c:pt>
                <c:pt idx="20">
                  <c:v>100</c:v>
                </c:pt>
                <c:pt idx="21">
                  <c:v>105</c:v>
                </c:pt>
                <c:pt idx="22">
                  <c:v>110.00000000000001</c:v>
                </c:pt>
                <c:pt idx="23">
                  <c:v>114.99999999999999</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numCache>
            </c:numRef>
          </c:xVal>
          <c:yVal>
            <c:numRef>
              <c:f>Weathering!$V$13:$V$53</c:f>
              <c:numCache>
                <c:formatCode>General</c:formatCode>
                <c:ptCount val="41"/>
                <c:pt idx="0">
                  <c:v>54</c:v>
                </c:pt>
                <c:pt idx="1">
                  <c:v>52.194861249419347</c:v>
                </c:pt>
                <c:pt idx="2">
                  <c:v>50.450065571224769</c:v>
                </c:pt>
                <c:pt idx="3">
                  <c:v>48.763595787299721</c:v>
                </c:pt>
                <c:pt idx="4">
                  <c:v>47.133502150757018</c:v>
                </c:pt>
                <c:pt idx="5">
                  <c:v>45.557900091814275</c:v>
                </c:pt>
                <c:pt idx="6">
                  <c:v>44.034968039021386</c:v>
                </c:pt>
                <c:pt idx="7">
                  <c:v>42.562945313321066</c:v>
                </c:pt>
                <c:pt idx="8">
                  <c:v>41.140130092507718</c:v>
                </c:pt>
                <c:pt idx="9">
                  <c:v>39.764877443731514</c:v>
                </c:pt>
                <c:pt idx="10">
                  <c:v>38.435597421772805</c:v>
                </c:pt>
                <c:pt idx="11">
                  <c:v>37.150753230888363</c:v>
                </c:pt>
                <c:pt idx="12">
                  <c:v>35.908859448104366</c:v>
                </c:pt>
                <c:pt idx="13">
                  <c:v>34.708480305902008</c:v>
                </c:pt>
                <c:pt idx="14">
                  <c:v>33.548228032310355</c:v>
                </c:pt>
                <c:pt idx="15">
                  <c:v>32.426761246487402</c:v>
                </c:pt>
                <c:pt idx="16">
                  <c:v>31.342783407934423</c:v>
                </c:pt>
                <c:pt idx="17">
                  <c:v>30.295041317550737</c:v>
                </c:pt>
                <c:pt idx="18">
                  <c:v>29.28232366879606</c:v>
                </c:pt>
                <c:pt idx="19">
                  <c:v>28.303459647285159</c:v>
                </c:pt>
                <c:pt idx="20">
                  <c:v>27.357317577196078</c:v>
                </c:pt>
                <c:pt idx="21">
                  <c:v>26.442803612926863</c:v>
                </c:pt>
                <c:pt idx="22">
                  <c:v>25.558860474488181</c:v>
                </c:pt>
                <c:pt idx="23">
                  <c:v>24.704466225169991</c:v>
                </c:pt>
                <c:pt idx="24">
                  <c:v>23.878633090068782</c:v>
                </c:pt>
                <c:pt idx="25">
                  <c:v>23.080406314109883</c:v>
                </c:pt>
                <c:pt idx="26">
                  <c:v>22.308863058244217</c:v>
                </c:pt>
                <c:pt idx="27">
                  <c:v>21.563111332543588</c:v>
                </c:pt>
                <c:pt idx="28">
                  <c:v>20.842288964961011</c:v>
                </c:pt>
                <c:pt idx="29">
                  <c:v>20.145562604563779</c:v>
                </c:pt>
                <c:pt idx="30">
                  <c:v>19.472126758086986</c:v>
                </c:pt>
                <c:pt idx="31">
                  <c:v>18.821202858693635</c:v>
                </c:pt>
                <c:pt idx="32">
                  <c:v>18.192038365864619</c:v>
                </c:pt>
                <c:pt idx="33">
                  <c:v>17.583905895378095</c:v>
                </c:pt>
                <c:pt idx="34">
                  <c:v>16.996102378372342</c:v>
                </c:pt>
                <c:pt idx="35">
                  <c:v>16.427948248519826</c:v>
                </c:pt>
                <c:pt idx="36">
                  <c:v>15.878786656372849</c:v>
                </c:pt>
                <c:pt idx="37">
                  <c:v>15.347982709972451</c:v>
                </c:pt>
                <c:pt idx="38">
                  <c:v>14.834922740842575</c:v>
                </c:pt>
                <c:pt idx="39">
                  <c:v>14.339013594521006</c:v>
                </c:pt>
                <c:pt idx="40">
                  <c:v>13.859681944806699</c:v>
                </c:pt>
              </c:numCache>
            </c:numRef>
          </c:yVal>
          <c:smooth val="0"/>
          <c:extLst>
            <c:ext xmlns:c16="http://schemas.microsoft.com/office/drawing/2014/chart" uri="{C3380CC4-5D6E-409C-BE32-E72D297353CC}">
              <c16:uniqueId val="{00000000-D857-4083-80CF-DD607C0FADA9}"/>
            </c:ext>
          </c:extLst>
        </c:ser>
        <c:dLbls>
          <c:showLegendKey val="0"/>
          <c:showVal val="0"/>
          <c:showCatName val="0"/>
          <c:showSerName val="0"/>
          <c:showPercent val="0"/>
          <c:showBubbleSize val="0"/>
        </c:dLbls>
        <c:axId val="-2081019664"/>
        <c:axId val="-2081004816"/>
      </c:scatterChart>
      <c:valAx>
        <c:axId val="-2081019664"/>
        <c:scaling>
          <c:orientation val="minMax"/>
          <c:max val="100"/>
        </c:scaling>
        <c:delete val="0"/>
        <c:axPos val="b"/>
        <c:majorGridlines>
          <c:spPr>
            <a:ln>
              <a:prstDash val="sysDot"/>
            </a:ln>
          </c:spPr>
        </c:majorGridlines>
        <c:title>
          <c:tx>
            <c:rich>
              <a:bodyPr/>
              <a:lstStyle/>
              <a:p>
                <a:pPr>
                  <a:defRPr sz="1400"/>
                </a:pPr>
                <a:r>
                  <a:rPr lang="en-US" sz="1400"/>
                  <a:t>Regolith</a:t>
                </a:r>
                <a:r>
                  <a:rPr lang="en-US" sz="1400" baseline="0"/>
                  <a:t> Depth [m]</a:t>
                </a:r>
                <a:endParaRPr lang="en-US" sz="1400"/>
              </a:p>
            </c:rich>
          </c:tx>
          <c:layout>
            <c:manualLayout>
              <c:xMode val="edge"/>
              <c:yMode val="edge"/>
              <c:x val="0.41583231473322102"/>
              <c:y val="0.90405186385737402"/>
            </c:manualLayout>
          </c:layout>
          <c:overlay val="0"/>
        </c:title>
        <c:numFmt formatCode="0" sourceLinked="1"/>
        <c:majorTickMark val="out"/>
        <c:minorTickMark val="none"/>
        <c:tickLblPos val="nextTo"/>
        <c:txPr>
          <a:bodyPr/>
          <a:lstStyle/>
          <a:p>
            <a:pPr>
              <a:defRPr sz="1200"/>
            </a:pPr>
            <a:endParaRPr lang="ko-KR"/>
          </a:p>
        </c:txPr>
        <c:crossAx val="-2081004816"/>
        <c:crosses val="autoZero"/>
        <c:crossBetween val="midCat"/>
      </c:valAx>
      <c:valAx>
        <c:axId val="-2081004816"/>
        <c:scaling>
          <c:logBase val="10"/>
          <c:orientation val="minMax"/>
          <c:min val="10"/>
        </c:scaling>
        <c:delete val="0"/>
        <c:axPos val="l"/>
        <c:majorGridlines>
          <c:spPr>
            <a:ln>
              <a:prstDash val="sysDot"/>
            </a:ln>
          </c:spPr>
        </c:majorGridlines>
        <c:title>
          <c:tx>
            <c:rich>
              <a:bodyPr rot="-5400000" vert="horz"/>
              <a:lstStyle/>
              <a:p>
                <a:pPr>
                  <a:defRPr sz="1400"/>
                </a:pPr>
                <a:r>
                  <a:rPr lang="en-US" sz="1400"/>
                  <a:t>Weahthering</a:t>
                </a:r>
                <a:r>
                  <a:rPr lang="en-US" sz="1400" baseline="0"/>
                  <a:t> Rate [m/year]</a:t>
                </a:r>
                <a:endParaRPr lang="en-US" sz="1400"/>
              </a:p>
            </c:rich>
          </c:tx>
          <c:layout>
            <c:manualLayout>
              <c:xMode val="edge"/>
              <c:yMode val="edge"/>
              <c:x val="1.8050541516245501E-2"/>
              <c:y val="8.1456118633468994E-2"/>
            </c:manualLayout>
          </c:layout>
          <c:overlay val="0"/>
        </c:title>
        <c:numFmt formatCode="General" sourceLinked="1"/>
        <c:majorTickMark val="out"/>
        <c:minorTickMark val="none"/>
        <c:tickLblPos val="nextTo"/>
        <c:txPr>
          <a:bodyPr/>
          <a:lstStyle/>
          <a:p>
            <a:pPr>
              <a:defRPr sz="1200"/>
            </a:pPr>
            <a:endParaRPr lang="ko-KR"/>
          </a:p>
        </c:txPr>
        <c:crossAx val="-2081019664"/>
        <c:crosses val="autoZero"/>
        <c:crossBetween val="midCat"/>
      </c:valAx>
    </c:plotArea>
    <c:plotVisOnly val="1"/>
    <c:dispBlanksAs val="gap"/>
    <c:showDLblsOverMax val="0"/>
  </c:chart>
  <c:spPr>
    <a:solidFill>
      <a:schemeClr val="bg2">
        <a:lumMod val="90000"/>
      </a:schemeClr>
    </a:solidFill>
  </c:spPr>
  <c:printSettings>
    <c:headerFooter/>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8264498496477904"/>
          <c:y val="0.11993517017828199"/>
          <c:w val="0.77869993028651907"/>
          <c:h val="0.72073573039174821"/>
        </c:manualLayout>
      </c:layout>
      <c:scatterChart>
        <c:scatterStyle val="lineMarker"/>
        <c:varyColors val="0"/>
        <c:ser>
          <c:idx val="2"/>
          <c:order val="0"/>
          <c:tx>
            <c:v>Exponetial Decay Curve</c:v>
          </c:tx>
          <c:spPr>
            <a:ln w="47625">
              <a:noFill/>
            </a:ln>
          </c:spPr>
          <c:xVal>
            <c:numRef>
              <c:f>Weathering!$L$10:$L$50</c:f>
              <c:numCache>
                <c:formatCode>0.00</c:formatCode>
                <c:ptCount val="4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numCache>
            </c:numRef>
          </c:xVal>
          <c:yVal>
            <c:numRef>
              <c:f>Weathering!$N$10:$N$50</c:f>
              <c:numCache>
                <c:formatCode>General</c:formatCode>
                <c:ptCount val="41"/>
                <c:pt idx="0">
                  <c:v>5.3999999999999998E-5</c:v>
                </c:pt>
                <c:pt idx="1">
                  <c:v>5.2194861249419345E-5</c:v>
                </c:pt>
                <c:pt idx="2">
                  <c:v>5.0450065571224767E-5</c:v>
                </c:pt>
                <c:pt idx="3">
                  <c:v>4.8763595787299725E-5</c:v>
                </c:pt>
                <c:pt idx="4">
                  <c:v>4.7133502150757015E-5</c:v>
                </c:pt>
                <c:pt idx="5">
                  <c:v>4.5557900091814271E-5</c:v>
                </c:pt>
                <c:pt idx="6">
                  <c:v>4.4034968039021385E-5</c:v>
                </c:pt>
                <c:pt idx="7">
                  <c:v>4.256294531332106E-5</c:v>
                </c:pt>
                <c:pt idx="8">
                  <c:v>4.1140130092507705E-5</c:v>
                </c:pt>
                <c:pt idx="9">
                  <c:v>3.9764877443731511E-5</c:v>
                </c:pt>
                <c:pt idx="10">
                  <c:v>3.8435597421772799E-5</c:v>
                </c:pt>
                <c:pt idx="11">
                  <c:v>3.7150753230888362E-5</c:v>
                </c:pt>
                <c:pt idx="12">
                  <c:v>3.5908859448104369E-5</c:v>
                </c:pt>
                <c:pt idx="13">
                  <c:v>3.4708480305902005E-5</c:v>
                </c:pt>
                <c:pt idx="14">
                  <c:v>3.3548228032310358E-5</c:v>
                </c:pt>
                <c:pt idx="15">
                  <c:v>3.2426761246487407E-5</c:v>
                </c:pt>
                <c:pt idx="16">
                  <c:v>3.1342783407934423E-5</c:v>
                </c:pt>
                <c:pt idx="17">
                  <c:v>3.0295041317550734E-5</c:v>
                </c:pt>
                <c:pt idx="18">
                  <c:v>2.9282323668796058E-5</c:v>
                </c:pt>
                <c:pt idx="19">
                  <c:v>2.8303459647285159E-5</c:v>
                </c:pt>
                <c:pt idx="20">
                  <c:v>2.7357317577196077E-5</c:v>
                </c:pt>
                <c:pt idx="21">
                  <c:v>2.6442803612926859E-5</c:v>
                </c:pt>
                <c:pt idx="22">
                  <c:v>2.5558860474488186E-5</c:v>
                </c:pt>
                <c:pt idx="23">
                  <c:v>2.4704466225169991E-5</c:v>
                </c:pt>
                <c:pt idx="24">
                  <c:v>2.387863309006878E-5</c:v>
                </c:pt>
                <c:pt idx="25">
                  <c:v>2.3080406314109883E-5</c:v>
                </c:pt>
                <c:pt idx="26">
                  <c:v>2.2308863058244209E-5</c:v>
                </c:pt>
                <c:pt idx="27">
                  <c:v>2.1563111332543587E-5</c:v>
                </c:pt>
                <c:pt idx="28">
                  <c:v>2.0842288964961014E-5</c:v>
                </c:pt>
                <c:pt idx="29">
                  <c:v>2.0145562604563781E-5</c:v>
                </c:pt>
                <c:pt idx="30">
                  <c:v>1.9472126758086984E-5</c:v>
                </c:pt>
                <c:pt idx="31">
                  <c:v>1.8821202858693634E-5</c:v>
                </c:pt>
                <c:pt idx="32">
                  <c:v>1.8192038365864611E-5</c:v>
                </c:pt>
                <c:pt idx="33">
                  <c:v>1.7583905895378095E-5</c:v>
                </c:pt>
                <c:pt idx="34">
                  <c:v>1.6996102378372342E-5</c:v>
                </c:pt>
                <c:pt idx="35">
                  <c:v>1.6427948248519823E-5</c:v>
                </c:pt>
                <c:pt idx="36">
                  <c:v>1.5878786656372847E-5</c:v>
                </c:pt>
                <c:pt idx="37">
                  <c:v>1.5347982709972449E-5</c:v>
                </c:pt>
                <c:pt idx="38">
                  <c:v>1.4834922740842578E-5</c:v>
                </c:pt>
                <c:pt idx="39">
                  <c:v>1.4339013594521006E-5</c:v>
                </c:pt>
                <c:pt idx="40">
                  <c:v>1.3859681944806699E-5</c:v>
                </c:pt>
              </c:numCache>
            </c:numRef>
          </c:yVal>
          <c:smooth val="0"/>
          <c:extLst>
            <c:ext xmlns:c16="http://schemas.microsoft.com/office/drawing/2014/chart" uri="{C3380CC4-5D6E-409C-BE32-E72D297353CC}">
              <c16:uniqueId val="{00000000-BB43-4102-84D4-14632E421412}"/>
            </c:ext>
          </c:extLst>
        </c:ser>
        <c:ser>
          <c:idx val="0"/>
          <c:order val="1"/>
          <c:tx>
            <c:v>Linear Function</c:v>
          </c:tx>
          <c:spPr>
            <a:ln w="47625">
              <a:noFill/>
            </a:ln>
          </c:spPr>
          <c:xVal>
            <c:numRef>
              <c:f>Weathering!$L$10:$L$50</c:f>
              <c:numCache>
                <c:formatCode>0.00</c:formatCode>
                <c:ptCount val="4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numCache>
            </c:numRef>
          </c:xVal>
          <c:yVal>
            <c:numRef>
              <c:f>Weathering!$M$10:$M$50</c:f>
              <c:numCache>
                <c:formatCode>General</c:formatCode>
                <c:ptCount val="41"/>
                <c:pt idx="0">
                  <c:v>1.4E-5</c:v>
                </c:pt>
                <c:pt idx="1">
                  <c:v>3.4E-5</c:v>
                </c:pt>
                <c:pt idx="2">
                  <c:v>5.4000000000000005E-5</c:v>
                </c:pt>
                <c:pt idx="3">
                  <c:v>7.3999999999999996E-5</c:v>
                </c:pt>
                <c:pt idx="4">
                  <c:v>9.4000000000000008E-5</c:v>
                </c:pt>
                <c:pt idx="5">
                  <c:v>1.1400000000000001E-4</c:v>
                </c:pt>
                <c:pt idx="6">
                  <c:v>1.34E-4</c:v>
                </c:pt>
                <c:pt idx="7">
                  <c:v>1.5399999999999998E-4</c:v>
                </c:pt>
                <c:pt idx="8">
                  <c:v>1.74E-4</c:v>
                </c:pt>
                <c:pt idx="9">
                  <c:v>1.94E-4</c:v>
                </c:pt>
                <c:pt idx="10">
                  <c:v>2.14E-4</c:v>
                </c:pt>
                <c:pt idx="11">
                  <c:v>2.3400000000000002E-4</c:v>
                </c:pt>
                <c:pt idx="12">
                  <c:v>2.5399999999999999E-4</c:v>
                </c:pt>
                <c:pt idx="13">
                  <c:v>2.7400000000000005E-4</c:v>
                </c:pt>
                <c:pt idx="14">
                  <c:v>2.9399999999999999E-4</c:v>
                </c:pt>
                <c:pt idx="15">
                  <c:v>3.1400000000000004E-4</c:v>
                </c:pt>
                <c:pt idx="16">
                  <c:v>3.3400000000000004E-4</c:v>
                </c:pt>
                <c:pt idx="17">
                  <c:v>3.5400000000000004E-4</c:v>
                </c:pt>
                <c:pt idx="18">
                  <c:v>3.7400000000000004E-4</c:v>
                </c:pt>
                <c:pt idx="19">
                  <c:v>3.9400000000000004E-4</c:v>
                </c:pt>
                <c:pt idx="20">
                  <c:v>4.1400000000000003E-4</c:v>
                </c:pt>
                <c:pt idx="21">
                  <c:v>4.3400000000000003E-4</c:v>
                </c:pt>
                <c:pt idx="22">
                  <c:v>4.5400000000000008E-4</c:v>
                </c:pt>
                <c:pt idx="23">
                  <c:v>4.7399999999999997E-4</c:v>
                </c:pt>
                <c:pt idx="24">
                  <c:v>4.9399999999999997E-4</c:v>
                </c:pt>
                <c:pt idx="25">
                  <c:v>5.1400000000000003E-4</c:v>
                </c:pt>
                <c:pt idx="26">
                  <c:v>5.3400000000000008E-4</c:v>
                </c:pt>
                <c:pt idx="27">
                  <c:v>5.5400000000000013E-4</c:v>
                </c:pt>
                <c:pt idx="28">
                  <c:v>5.7399999999999997E-4</c:v>
                </c:pt>
                <c:pt idx="29">
                  <c:v>5.9400000000000002E-4</c:v>
                </c:pt>
                <c:pt idx="30">
                  <c:v>6.1400000000000007E-4</c:v>
                </c:pt>
                <c:pt idx="31">
                  <c:v>6.3400000000000001E-4</c:v>
                </c:pt>
                <c:pt idx="32">
                  <c:v>6.5400000000000007E-4</c:v>
                </c:pt>
                <c:pt idx="33">
                  <c:v>6.7400000000000001E-4</c:v>
                </c:pt>
                <c:pt idx="34">
                  <c:v>6.9400000000000006E-4</c:v>
                </c:pt>
                <c:pt idx="35">
                  <c:v>7.1400000000000001E-4</c:v>
                </c:pt>
                <c:pt idx="36">
                  <c:v>7.3400000000000006E-4</c:v>
                </c:pt>
                <c:pt idx="37">
                  <c:v>7.5400000000000011E-4</c:v>
                </c:pt>
                <c:pt idx="38">
                  <c:v>7.7400000000000006E-4</c:v>
                </c:pt>
                <c:pt idx="39">
                  <c:v>7.94E-4</c:v>
                </c:pt>
                <c:pt idx="40">
                  <c:v>8.1400000000000005E-4</c:v>
                </c:pt>
              </c:numCache>
            </c:numRef>
          </c:yVal>
          <c:smooth val="0"/>
          <c:extLst>
            <c:ext xmlns:c16="http://schemas.microsoft.com/office/drawing/2014/chart" uri="{C3380CC4-5D6E-409C-BE32-E72D297353CC}">
              <c16:uniqueId val="{00000001-BB43-4102-84D4-14632E421412}"/>
            </c:ext>
          </c:extLst>
        </c:ser>
        <c:dLbls>
          <c:showLegendKey val="0"/>
          <c:showVal val="0"/>
          <c:showCatName val="0"/>
          <c:showSerName val="0"/>
          <c:showPercent val="0"/>
          <c:showBubbleSize val="0"/>
        </c:dLbls>
        <c:axId val="-2081019664"/>
        <c:axId val="-2081004816"/>
      </c:scatterChart>
      <c:valAx>
        <c:axId val="-2081019664"/>
        <c:scaling>
          <c:orientation val="minMax"/>
          <c:max val="2"/>
        </c:scaling>
        <c:delete val="0"/>
        <c:axPos val="b"/>
        <c:majorGridlines>
          <c:spPr>
            <a:ln>
              <a:prstDash val="sysDot"/>
            </a:ln>
          </c:spPr>
        </c:majorGridlines>
        <c:title>
          <c:tx>
            <c:rich>
              <a:bodyPr/>
              <a:lstStyle/>
              <a:p>
                <a:pPr>
                  <a:defRPr sz="1400"/>
                </a:pPr>
                <a:r>
                  <a:rPr lang="en-US" sz="1400"/>
                  <a:t>Regolith</a:t>
                </a:r>
                <a:r>
                  <a:rPr lang="en-US" sz="1400" baseline="0"/>
                  <a:t> Depth [m]</a:t>
                </a:r>
                <a:endParaRPr lang="en-US" sz="1400"/>
              </a:p>
            </c:rich>
          </c:tx>
          <c:layout>
            <c:manualLayout>
              <c:xMode val="edge"/>
              <c:yMode val="edge"/>
              <c:x val="0.41583231473322102"/>
              <c:y val="0.90405186385737402"/>
            </c:manualLayout>
          </c:layout>
          <c:overlay val="0"/>
        </c:title>
        <c:numFmt formatCode="0.00" sourceLinked="1"/>
        <c:majorTickMark val="out"/>
        <c:minorTickMark val="none"/>
        <c:tickLblPos val="nextTo"/>
        <c:txPr>
          <a:bodyPr/>
          <a:lstStyle/>
          <a:p>
            <a:pPr>
              <a:defRPr sz="1200"/>
            </a:pPr>
            <a:endParaRPr lang="ko-KR"/>
          </a:p>
        </c:txPr>
        <c:crossAx val="-2081004816"/>
        <c:crosses val="autoZero"/>
        <c:crossBetween val="midCat"/>
      </c:valAx>
      <c:valAx>
        <c:axId val="-2081004816"/>
        <c:scaling>
          <c:orientation val="minMax"/>
          <c:max val="1.0000000000000003E-4"/>
        </c:scaling>
        <c:delete val="0"/>
        <c:axPos val="l"/>
        <c:majorGridlines>
          <c:spPr>
            <a:ln>
              <a:prstDash val="sysDot"/>
            </a:ln>
          </c:spPr>
        </c:majorGridlines>
        <c:title>
          <c:tx>
            <c:rich>
              <a:bodyPr rot="-5400000" vert="horz"/>
              <a:lstStyle/>
              <a:p>
                <a:pPr>
                  <a:defRPr sz="1400"/>
                </a:pPr>
                <a:r>
                  <a:rPr lang="en-US" sz="1400"/>
                  <a:t>Weahthering</a:t>
                </a:r>
                <a:r>
                  <a:rPr lang="en-US" sz="1400" baseline="0"/>
                  <a:t> Rate [m/year]</a:t>
                </a:r>
                <a:endParaRPr lang="en-US" sz="1400"/>
              </a:p>
            </c:rich>
          </c:tx>
          <c:layout>
            <c:manualLayout>
              <c:xMode val="edge"/>
              <c:yMode val="edge"/>
              <c:x val="1.8050541516245501E-2"/>
              <c:y val="8.1456118633468994E-2"/>
            </c:manualLayout>
          </c:layout>
          <c:overlay val="0"/>
        </c:title>
        <c:numFmt formatCode="General" sourceLinked="1"/>
        <c:majorTickMark val="out"/>
        <c:minorTickMark val="out"/>
        <c:tickLblPos val="nextTo"/>
        <c:spPr>
          <a:ln/>
        </c:spPr>
        <c:txPr>
          <a:bodyPr/>
          <a:lstStyle/>
          <a:p>
            <a:pPr>
              <a:defRPr sz="1200"/>
            </a:pPr>
            <a:endParaRPr lang="ko-KR"/>
          </a:p>
        </c:txPr>
        <c:crossAx val="-2081019664"/>
        <c:crosses val="autoZero"/>
        <c:crossBetween val="midCat"/>
      </c:valAx>
    </c:plotArea>
    <c:plotVisOnly val="1"/>
    <c:dispBlanksAs val="gap"/>
    <c:showDLblsOverMax val="0"/>
  </c:chart>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plotArea>
      <c:layout/>
      <c:scatterChart>
        <c:scatterStyle val="lineMarker"/>
        <c:varyColors val="0"/>
        <c:ser>
          <c:idx val="0"/>
          <c:order val="0"/>
          <c:tx>
            <c:v>Mean and Bankfull Q</c:v>
          </c:tx>
          <c:spPr>
            <a:ln w="25400" cap="rnd">
              <a:noFill/>
              <a:round/>
            </a:ln>
            <a:effectLst/>
          </c:spPr>
          <c:marker>
            <c:symbol val="circle"/>
            <c:size val="5"/>
            <c:spPr>
              <a:solidFill>
                <a:schemeClr val="accent1"/>
              </a:solidFill>
              <a:ln w="9525">
                <a:solidFill>
                  <a:schemeClr val="accent1"/>
                </a:solidFill>
              </a:ln>
              <a:effectLst/>
            </c:spPr>
          </c:marker>
          <c:xVal>
            <c:numRef>
              <c:f>'Hydrology Hydraulic Geometry'!$H$3:$H$24</c:f>
              <c:numCache>
                <c:formatCode>General</c:formatCode>
                <c:ptCount val="22"/>
                <c:pt idx="0">
                  <c:v>0</c:v>
                </c:pt>
                <c:pt idx="1">
                  <c:v>0.2</c:v>
                </c:pt>
                <c:pt idx="2">
                  <c:v>0.4</c:v>
                </c:pt>
                <c:pt idx="3">
                  <c:v>0.6</c:v>
                </c:pt>
                <c:pt idx="4">
                  <c:v>0.8</c:v>
                </c:pt>
                <c:pt idx="5">
                  <c:v>1</c:v>
                </c:pt>
                <c:pt idx="6">
                  <c:v>1.2</c:v>
                </c:pt>
                <c:pt idx="7">
                  <c:v>1.4</c:v>
                </c:pt>
                <c:pt idx="8">
                  <c:v>1.6</c:v>
                </c:pt>
                <c:pt idx="9">
                  <c:v>1.8</c:v>
                </c:pt>
                <c:pt idx="10">
                  <c:v>2</c:v>
                </c:pt>
                <c:pt idx="11">
                  <c:v>2.2000000000000002</c:v>
                </c:pt>
                <c:pt idx="12">
                  <c:v>2.4</c:v>
                </c:pt>
                <c:pt idx="13">
                  <c:v>2.6</c:v>
                </c:pt>
                <c:pt idx="14">
                  <c:v>2.8</c:v>
                </c:pt>
                <c:pt idx="15">
                  <c:v>3</c:v>
                </c:pt>
                <c:pt idx="16">
                  <c:v>3.2</c:v>
                </c:pt>
                <c:pt idx="17">
                  <c:v>3.4</c:v>
                </c:pt>
                <c:pt idx="19">
                  <c:v>3.6</c:v>
                </c:pt>
                <c:pt idx="20">
                  <c:v>3.8</c:v>
                </c:pt>
                <c:pt idx="21">
                  <c:v>4</c:v>
                </c:pt>
              </c:numCache>
            </c:numRef>
          </c:xVal>
          <c:yVal>
            <c:numRef>
              <c:f>'Hydrology Hydraulic Geometry'!$I$3:$I$24</c:f>
              <c:numCache>
                <c:formatCode>0.00_ </c:formatCode>
                <c:ptCount val="22"/>
                <c:pt idx="0">
                  <c:v>0</c:v>
                </c:pt>
                <c:pt idx="1">
                  <c:v>7.4767439061061038</c:v>
                </c:pt>
                <c:pt idx="2">
                  <c:v>12.574334296829356</c:v>
                </c:pt>
                <c:pt idx="3">
                  <c:v>17.043290497012489</c:v>
                </c:pt>
                <c:pt idx="4">
                  <c:v>21.147425268811283</c:v>
                </c:pt>
                <c:pt idx="5">
                  <c:v>25</c:v>
                </c:pt>
                <c:pt idx="6">
                  <c:v>28.663283766131002</c:v>
                </c:pt>
                <c:pt idx="7">
                  <c:v>32.17629503287214</c:v>
                </c:pt>
                <c:pt idx="8">
                  <c:v>35.565588200778457</c:v>
                </c:pt>
                <c:pt idx="9">
                  <c:v>38.850300961670278</c:v>
                </c:pt>
                <c:pt idx="10">
                  <c:v>42.044820762685724</c:v>
                </c:pt>
                <c:pt idx="11">
                  <c:v>45.16032090177513</c:v>
                </c:pt>
                <c:pt idx="12">
                  <c:v>48.2057051366791</c:v>
                </c:pt>
                <c:pt idx="13">
                  <c:v>51.188219037167414</c:v>
                </c:pt>
                <c:pt idx="14">
                  <c:v>54.11386229857618</c:v>
                </c:pt>
                <c:pt idx="15">
                  <c:v>56.987676423869438</c:v>
                </c:pt>
                <c:pt idx="16">
                  <c:v>59.813951248848817</c:v>
                </c:pt>
                <c:pt idx="17">
                  <c:v>62.596376846822984</c:v>
                </c:pt>
                <c:pt idx="19">
                  <c:v>65.338157620392948</c:v>
                </c:pt>
                <c:pt idx="20">
                  <c:v>68.042099569195074</c:v>
                </c:pt>
                <c:pt idx="21">
                  <c:v>70.710678118654741</c:v>
                </c:pt>
              </c:numCache>
            </c:numRef>
          </c:yVal>
          <c:smooth val="0"/>
          <c:extLst>
            <c:ext xmlns:c16="http://schemas.microsoft.com/office/drawing/2014/chart" uri="{C3380CC4-5D6E-409C-BE32-E72D297353CC}">
              <c16:uniqueId val="{00000000-D23E-4913-A5BE-5C24C1DADF32}"/>
            </c:ext>
          </c:extLst>
        </c:ser>
        <c:dLbls>
          <c:showLegendKey val="0"/>
          <c:showVal val="0"/>
          <c:showCatName val="0"/>
          <c:showSerName val="0"/>
          <c:showPercent val="0"/>
          <c:showBubbleSize val="0"/>
        </c:dLbls>
        <c:axId val="1210291280"/>
        <c:axId val="1410128176"/>
      </c:scatterChart>
      <c:valAx>
        <c:axId val="121029128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ko-KR"/>
                  <a:t>Mean Q [m</a:t>
                </a:r>
                <a:r>
                  <a:rPr lang="en-US" altLang="ko-KR" baseline="30000"/>
                  <a:t>3</a:t>
                </a:r>
                <a:r>
                  <a:rPr lang="en-US" altLang="ko-KR"/>
                  <a:t>/s]</a:t>
                </a:r>
                <a:endParaRPr lang="ko-KR" alt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ko-K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410128176"/>
        <c:crosses val="autoZero"/>
        <c:crossBetween val="midCat"/>
      </c:valAx>
      <c:valAx>
        <c:axId val="141012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ko-KR"/>
                  <a:t>Bankfull Q [m</a:t>
                </a:r>
                <a:r>
                  <a:rPr lang="en-US" altLang="ko-KR" baseline="30000"/>
                  <a:t>3</a:t>
                </a:r>
                <a:r>
                  <a:rPr lang="en-US" altLang="ko-KR"/>
                  <a: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ko-KR"/>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21029128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altLang="ko-KR" sz="1600" b="1"/>
              <a:t>Sediment transport capacity by </a:t>
            </a:r>
            <a:r>
              <a:rPr lang="en-US" altLang="ko-KR" sz="1600" b="1" i="1"/>
              <a:t>d</a:t>
            </a:r>
            <a:r>
              <a:rPr lang="en-US" altLang="ko-KR" sz="1600" b="1" i="1" baseline="-25000"/>
              <a:t>50</a:t>
            </a:r>
            <a:endParaRPr lang="ko-KR" altLang="en-US" sz="1600" b="1" i="1" baseline="-25000"/>
          </a:p>
        </c:rich>
      </c:tx>
      <c:layout>
        <c:manualLayout>
          <c:xMode val="edge"/>
          <c:yMode val="edge"/>
          <c:x val="0.24546896723898501"/>
          <c:y val="7.0068707793258689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ko-KR"/>
        </a:p>
      </c:txPr>
    </c:title>
    <c:autoTitleDeleted val="0"/>
    <c:plotArea>
      <c:layout>
        <c:manualLayout>
          <c:layoutTarget val="inner"/>
          <c:xMode val="edge"/>
          <c:yMode val="edge"/>
          <c:x val="0.24045098683486316"/>
          <c:y val="0.19526518216637978"/>
          <c:w val="0.68060679346482833"/>
          <c:h val="0.62593950789713604"/>
        </c:manualLayout>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'Alluvial Channel'!$D$26:$D$39</c:f>
              <c:numCache>
                <c:formatCode>General</c:formatCode>
                <c:ptCount val="14"/>
                <c:pt idx="0">
                  <c:v>1E-4</c:v>
                </c:pt>
                <c:pt idx="1">
                  <c:v>2.0000000000000001E-4</c:v>
                </c:pt>
                <c:pt idx="2">
                  <c:v>4.0000000000000002E-4</c:v>
                </c:pt>
                <c:pt idx="3">
                  <c:v>8.0000000000000004E-4</c:v>
                </c:pt>
                <c:pt idx="4">
                  <c:v>1.6000000000000001E-3</c:v>
                </c:pt>
                <c:pt idx="5">
                  <c:v>3.2000000000000002E-3</c:v>
                </c:pt>
                <c:pt idx="6">
                  <c:v>6.4000000000000003E-3</c:v>
                </c:pt>
                <c:pt idx="7">
                  <c:v>1.2800000000000001E-2</c:v>
                </c:pt>
                <c:pt idx="8">
                  <c:v>2.5600000000000001E-2</c:v>
                </c:pt>
                <c:pt idx="9">
                  <c:v>5.1200000000000002E-2</c:v>
                </c:pt>
                <c:pt idx="10">
                  <c:v>0.1024</c:v>
                </c:pt>
                <c:pt idx="11">
                  <c:v>0.20480000000000001</c:v>
                </c:pt>
                <c:pt idx="12">
                  <c:v>0.40960000000000002</c:v>
                </c:pt>
                <c:pt idx="13">
                  <c:v>0.81920000000000004</c:v>
                </c:pt>
              </c:numCache>
            </c:numRef>
          </c:xVal>
          <c:yVal>
            <c:numRef>
              <c:f>'Alluvial Channel'!$G$26:$G$39</c:f>
              <c:numCache>
                <c:formatCode>#,##0.00_ </c:formatCode>
                <c:ptCount val="14"/>
                <c:pt idx="0">
                  <c:v>3204.2453931240348</c:v>
                </c:pt>
                <c:pt idx="1">
                  <c:v>1132.8718230318798</c:v>
                </c:pt>
                <c:pt idx="2">
                  <c:v>400.53067414050435</c:v>
                </c:pt>
                <c:pt idx="3">
                  <c:v>141.60897787898497</c:v>
                </c:pt>
                <c:pt idx="4">
                  <c:v>50.066334267563043</c:v>
                </c:pt>
                <c:pt idx="5">
                  <c:v>17.701122234873122</c:v>
                </c:pt>
                <c:pt idx="6">
                  <c:v>6.2582917834453804</c:v>
                </c:pt>
                <c:pt idx="7">
                  <c:v>2.2126402793591402</c:v>
                </c:pt>
                <c:pt idx="8">
                  <c:v>0.78228647293067255</c:v>
                </c:pt>
                <c:pt idx="9">
                  <c:v>0.27658003491989253</c:v>
                </c:pt>
                <c:pt idx="10">
                  <c:v>9.7785809116334069E-2</c:v>
                </c:pt>
                <c:pt idx="11">
                  <c:v>3.4572504364986566E-2</c:v>
                </c:pt>
                <c:pt idx="12">
                  <c:v>1.2223226139541759E-2</c:v>
                </c:pt>
                <c:pt idx="13">
                  <c:v>4.3215630456233207E-3</c:v>
                </c:pt>
              </c:numCache>
            </c:numRef>
          </c:yVal>
          <c:smooth val="0"/>
          <c:extLst>
            <c:ext xmlns:c16="http://schemas.microsoft.com/office/drawing/2014/chart" uri="{C3380CC4-5D6E-409C-BE32-E72D297353CC}">
              <c16:uniqueId val="{00000000-57A9-430F-8D5D-64F2EB574DF4}"/>
            </c:ext>
          </c:extLst>
        </c:ser>
        <c:dLbls>
          <c:showLegendKey val="0"/>
          <c:showVal val="0"/>
          <c:showCatName val="0"/>
          <c:showSerName val="0"/>
          <c:showPercent val="0"/>
          <c:showBubbleSize val="0"/>
        </c:dLbls>
        <c:axId val="648254352"/>
        <c:axId val="617784336"/>
      </c:scatterChart>
      <c:valAx>
        <c:axId val="6482543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r>
                  <a:rPr lang="en-US" altLang="ko-KR" sz="1400" b="1"/>
                  <a:t>d</a:t>
                </a:r>
                <a:r>
                  <a:rPr lang="en-US" altLang="ko-KR" sz="1400" b="1" baseline="-25000"/>
                  <a:t>50</a:t>
                </a:r>
                <a:r>
                  <a:rPr lang="en-US" altLang="ko-KR" sz="1400" b="1"/>
                  <a:t> [m]</a:t>
                </a:r>
              </a:p>
            </c:rich>
          </c:tx>
          <c:layout>
            <c:manualLayout>
              <c:xMode val="edge"/>
              <c:yMode val="edge"/>
              <c:x val="0.45236324861060506"/>
              <c:y val="0.89909710246430741"/>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ko-K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ko-KR"/>
          </a:p>
        </c:txPr>
        <c:crossAx val="617784336"/>
        <c:crossesAt val="1.0000000000000005E-7"/>
        <c:crossBetween val="midCat"/>
      </c:valAx>
      <c:valAx>
        <c:axId val="617784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r>
                  <a:rPr lang="en-US" altLang="ko-KR" sz="1400" b="1"/>
                  <a:t>Sediment</a:t>
                </a:r>
                <a:r>
                  <a:rPr lang="en-US" altLang="ko-KR" sz="1400" b="1" baseline="0"/>
                  <a:t> transport capacity [kg/m/s]</a:t>
                </a:r>
              </a:p>
            </c:rich>
          </c:tx>
          <c:layout>
            <c:manualLayout>
              <c:xMode val="edge"/>
              <c:yMode val="edge"/>
              <c:x val="3.0076727745069972E-2"/>
              <c:y val="0.10335325171807921"/>
            </c:manualLayout>
          </c:layout>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ko-KR"/>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ko-KR"/>
          </a:p>
        </c:txPr>
        <c:crossAx val="6482543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chart" Target="../charts/chart7.xml"/><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8.jpg"/><Relationship Id="rId2" Type="http://schemas.openxmlformats.org/officeDocument/2006/relationships/image" Target="../media/image7.jpg"/><Relationship Id="rId1" Type="http://schemas.openxmlformats.org/officeDocument/2006/relationships/image" Target="../media/image6.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6</xdr:col>
          <xdr:colOff>0</xdr:colOff>
          <xdr:row>4</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ko-KR" altLang="en-US" sz="1200" b="0" i="0" u="none" strike="noStrike" baseline="0">
                  <a:solidFill>
                    <a:srgbClr val="000000"/>
                  </a:solidFill>
                  <a:latin typeface="Lucida Grande"/>
                </a:rPr>
                <a:t>Write a Input Parameter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29029</xdr:colOff>
      <xdr:row>8</xdr:row>
      <xdr:rowOff>10886</xdr:rowOff>
    </xdr:from>
    <xdr:to>
      <xdr:col>11</xdr:col>
      <xdr:colOff>21772</xdr:colOff>
      <xdr:row>21</xdr:row>
      <xdr:rowOff>122465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23693</xdr:colOff>
      <xdr:row>21</xdr:row>
      <xdr:rowOff>144238</xdr:rowOff>
    </xdr:from>
    <xdr:to>
      <xdr:col>11</xdr:col>
      <xdr:colOff>10887</xdr:colOff>
      <xdr:row>34</xdr:row>
      <xdr:rowOff>54429</xdr:rowOff>
    </xdr:to>
    <xdr:graphicFrame macro="">
      <xdr:nvGraphicFramePr>
        <xdr:cNvPr id="4" name="Chart 2">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10885</xdr:colOff>
      <xdr:row>9</xdr:row>
      <xdr:rowOff>10887</xdr:rowOff>
    </xdr:from>
    <xdr:to>
      <xdr:col>18</xdr:col>
      <xdr:colOff>651163</xdr:colOff>
      <xdr:row>21</xdr:row>
      <xdr:rowOff>207818</xdr:rowOff>
    </xdr:to>
    <xdr:graphicFrame macro="">
      <xdr:nvGraphicFramePr>
        <xdr:cNvPr id="8" name="Chart 2">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23</xdr:col>
      <xdr:colOff>97970</xdr:colOff>
      <xdr:row>8</xdr:row>
      <xdr:rowOff>43544</xdr:rowOff>
    </xdr:from>
    <xdr:to>
      <xdr:col>31</xdr:col>
      <xdr:colOff>557612</xdr:colOff>
      <xdr:row>32</xdr:row>
      <xdr:rowOff>152400</xdr:rowOff>
    </xdr:to>
    <xdr:pic>
      <xdr:nvPicPr>
        <xdr:cNvPr id="9" name="그림 8">
          <a:extLst>
            <a:ext uri="{FF2B5EF4-FFF2-40B4-BE49-F238E27FC236}">
              <a16:creationId xmlns:a16="http://schemas.microsoft.com/office/drawing/2014/main" id="{00000000-0008-0000-0300-000009000000}"/>
            </a:ext>
          </a:extLst>
        </xdr:cNvPr>
        <xdr:cNvPicPr>
          <a:picLocks noChangeAspect="1"/>
        </xdr:cNvPicPr>
      </xdr:nvPicPr>
      <xdr:blipFill rotWithShape="1">
        <a:blip xmlns:r="http://schemas.openxmlformats.org/officeDocument/2006/relationships" r:embed="rId4"/>
        <a:srcRect b="37905"/>
        <a:stretch/>
      </xdr:blipFill>
      <xdr:spPr>
        <a:xfrm>
          <a:off x="25396370" y="1807030"/>
          <a:ext cx="5858955" cy="5421084"/>
        </a:xfrm>
        <a:prstGeom prst="rect">
          <a:avLst/>
        </a:prstGeom>
      </xdr:spPr>
    </xdr:pic>
    <xdr:clientData/>
  </xdr:twoCellAnchor>
  <xdr:twoCellAnchor>
    <xdr:from>
      <xdr:col>23</xdr:col>
      <xdr:colOff>10886</xdr:colOff>
      <xdr:row>33</xdr:row>
      <xdr:rowOff>-1</xdr:rowOff>
    </xdr:from>
    <xdr:to>
      <xdr:col>31</xdr:col>
      <xdr:colOff>526143</xdr:colOff>
      <xdr:row>49</xdr:row>
      <xdr:rowOff>2721</xdr:rowOff>
    </xdr:to>
    <xdr:graphicFrame macro="">
      <xdr:nvGraphicFramePr>
        <xdr:cNvPr id="10" name="Chart 2">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10886</xdr:colOff>
      <xdr:row>21</xdr:row>
      <xdr:rowOff>220685</xdr:rowOff>
    </xdr:from>
    <xdr:to>
      <xdr:col>18</xdr:col>
      <xdr:colOff>651164</xdr:colOff>
      <xdr:row>34</xdr:row>
      <xdr:rowOff>124692</xdr:rowOff>
    </xdr:to>
    <xdr:graphicFrame macro="">
      <xdr:nvGraphicFramePr>
        <xdr:cNvPr id="11" name="Chart 2">
          <a:extLst>
            <a:ext uri="{FF2B5EF4-FFF2-40B4-BE49-F238E27FC236}">
              <a16:creationId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1</xdr:col>
      <xdr:colOff>1924</xdr:colOff>
      <xdr:row>10</xdr:row>
      <xdr:rowOff>45218</xdr:rowOff>
    </xdr:from>
    <xdr:ext cx="1506835" cy="43967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855364" y="2293118"/>
              <a:ext cx="1506835" cy="4396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altLang="ko-KR" sz="1400" i="1">
                            <a:latin typeface="Cambria Math" panose="02040503050406030204" pitchFamily="18" charset="0"/>
                          </a:rPr>
                        </m:ctrlPr>
                      </m:sSubPr>
                      <m:e>
                        <m:acc>
                          <m:accPr>
                            <m:chr m:val="̃"/>
                            <m:ctrlPr>
                              <a:rPr lang="en-US" altLang="ko-KR" sz="1400" i="1">
                                <a:latin typeface="Cambria Math" panose="02040503050406030204" pitchFamily="18" charset="0"/>
                              </a:rPr>
                            </m:ctrlPr>
                          </m:accPr>
                          <m:e>
                            <m:r>
                              <a:rPr lang="en-US" altLang="ko-KR" sz="1400" b="0" i="1">
                                <a:latin typeface="Cambria Math" panose="02040503050406030204" pitchFamily="18" charset="0"/>
                              </a:rPr>
                              <m:t>𝑞</m:t>
                            </m:r>
                          </m:e>
                        </m:acc>
                      </m:e>
                      <m:sub>
                        <m:r>
                          <a:rPr lang="en-US" altLang="ko-KR" sz="1400" b="0" i="1">
                            <a:latin typeface="Cambria Math" panose="02040503050406030204" pitchFamily="18" charset="0"/>
                          </a:rPr>
                          <m:t>𝑠</m:t>
                        </m:r>
                      </m:sub>
                    </m:sSub>
                    <m:r>
                      <a:rPr lang="en-US" altLang="ko-KR" sz="1400" b="0" i="1">
                        <a:latin typeface="Cambria Math" panose="02040503050406030204" pitchFamily="18" charset="0"/>
                      </a:rPr>
                      <m:t>=</m:t>
                    </m:r>
                    <m:f>
                      <m:fPr>
                        <m:ctrlPr>
                          <a:rPr lang="en-US" altLang="ko-KR" sz="1400" b="0" i="1">
                            <a:latin typeface="Cambria Math" panose="02040503050406030204" pitchFamily="18" charset="0"/>
                          </a:rPr>
                        </m:ctrlPr>
                      </m:fPr>
                      <m:num>
                        <m:r>
                          <a:rPr lang="en-US" altLang="ko-KR" sz="1400" b="0" i="1">
                            <a:solidFill>
                              <a:schemeClr val="tx1"/>
                            </a:solidFill>
                            <a:effectLst/>
                            <a:latin typeface="Cambria Math" panose="02040503050406030204" pitchFamily="18" charset="0"/>
                            <a:ea typeface="+mn-ea"/>
                            <a:cs typeface="+mn-cs"/>
                          </a:rPr>
                          <m:t>𝐾</m:t>
                        </m:r>
                        <m:r>
                          <m:rPr>
                            <m:sty m:val="p"/>
                          </m:rPr>
                          <a:rPr lang="en-US" altLang="ko-KR" sz="1400" b="0" i="1">
                            <a:solidFill>
                              <a:schemeClr val="tx1"/>
                            </a:solidFill>
                            <a:effectLst/>
                            <a:latin typeface="Cambria Math" panose="02040503050406030204" pitchFamily="18" charset="0"/>
                            <a:ea typeface="+mn-ea"/>
                            <a:cs typeface="+mn-cs"/>
                          </a:rPr>
                          <m:t>∇</m:t>
                        </m:r>
                        <m:r>
                          <a:rPr lang="en-US" altLang="ko-KR" sz="1400" b="0" i="1">
                            <a:solidFill>
                              <a:schemeClr val="tx1"/>
                            </a:solidFill>
                            <a:effectLst/>
                            <a:latin typeface="Cambria Math" panose="02040503050406030204" pitchFamily="18" charset="0"/>
                            <a:ea typeface="+mn-ea"/>
                            <a:cs typeface="+mn-cs"/>
                          </a:rPr>
                          <m:t>𝑧</m:t>
                        </m:r>
                      </m:num>
                      <m:den>
                        <m:r>
                          <a:rPr lang="en-US" altLang="ko-KR" sz="1400" b="0" i="1">
                            <a:latin typeface="Cambria Math" panose="02040503050406030204" pitchFamily="18" charset="0"/>
                          </a:rPr>
                          <m:t>1−</m:t>
                        </m:r>
                        <m:d>
                          <m:dPr>
                            <m:ctrlPr>
                              <a:rPr lang="en-US" altLang="ko-KR" sz="1400" b="0" i="1">
                                <a:latin typeface="Cambria Math" panose="02040503050406030204" pitchFamily="18" charset="0"/>
                              </a:rPr>
                            </m:ctrlPr>
                          </m:dPr>
                          <m:e>
                            <m:d>
                              <m:dPr>
                                <m:begChr m:val="|"/>
                                <m:endChr m:val="|"/>
                                <m:ctrlPr>
                                  <a:rPr lang="en-US" altLang="ko-KR" sz="1400" b="0" i="1">
                                    <a:latin typeface="Cambria Math" panose="02040503050406030204" pitchFamily="18" charset="0"/>
                                  </a:rPr>
                                </m:ctrlPr>
                              </m:dPr>
                              <m:e>
                                <m:r>
                                  <m:rPr>
                                    <m:sty m:val="p"/>
                                  </m:rPr>
                                  <a:rPr lang="en-US" altLang="ko-KR" sz="1100" b="0" i="1">
                                    <a:solidFill>
                                      <a:schemeClr val="tx1"/>
                                    </a:solidFill>
                                    <a:effectLst/>
                                    <a:latin typeface="Cambria Math" panose="02040503050406030204" pitchFamily="18" charset="0"/>
                                    <a:ea typeface="+mn-ea"/>
                                    <a:cs typeface="+mn-cs"/>
                                  </a:rPr>
                                  <m:t>∇</m:t>
                                </m:r>
                                <m:r>
                                  <a:rPr lang="en-US" altLang="ko-KR" sz="1100" b="0" i="1">
                                    <a:solidFill>
                                      <a:schemeClr val="tx1"/>
                                    </a:solidFill>
                                    <a:effectLst/>
                                    <a:latin typeface="Cambria Math" panose="02040503050406030204" pitchFamily="18" charset="0"/>
                                    <a:ea typeface="+mn-ea"/>
                                    <a:cs typeface="+mn-cs"/>
                                  </a:rPr>
                                  <m:t>𝑧</m:t>
                                </m:r>
                              </m:e>
                            </m:d>
                            <m:r>
                              <a:rPr lang="en-US" altLang="ko-KR" sz="1400" b="0" i="1">
                                <a:solidFill>
                                  <a:schemeClr val="tx1"/>
                                </a:solidFill>
                                <a:effectLst/>
                                <a:latin typeface="Cambria Math" panose="02040503050406030204" pitchFamily="18" charset="0"/>
                                <a:ea typeface="+mn-ea"/>
                                <a:cs typeface="+mn-cs"/>
                              </a:rPr>
                              <m:t>/</m:t>
                            </m:r>
                            <m:sSub>
                              <m:sSubPr>
                                <m:ctrlPr>
                                  <a:rPr lang="en-US" altLang="ko-KR" sz="1400" b="0" i="1">
                                    <a:solidFill>
                                      <a:schemeClr val="tx1"/>
                                    </a:solidFill>
                                    <a:effectLst/>
                                    <a:latin typeface="Cambria Math" panose="02040503050406030204" pitchFamily="18" charset="0"/>
                                    <a:ea typeface="+mn-ea"/>
                                    <a:cs typeface="+mn-cs"/>
                                  </a:rPr>
                                </m:ctrlPr>
                              </m:sSubPr>
                              <m:e>
                                <m:r>
                                  <a:rPr lang="en-US" altLang="ko-KR" sz="1400" b="0" i="1">
                                    <a:solidFill>
                                      <a:schemeClr val="tx1"/>
                                    </a:solidFill>
                                    <a:effectLst/>
                                    <a:latin typeface="Cambria Math" panose="02040503050406030204" pitchFamily="18" charset="0"/>
                                    <a:ea typeface="+mn-ea"/>
                                    <a:cs typeface="+mn-cs"/>
                                  </a:rPr>
                                  <m:t>𝑆</m:t>
                                </m:r>
                              </m:e>
                              <m:sub>
                                <m:r>
                                  <a:rPr lang="en-US" altLang="ko-KR" sz="1400" b="0" i="1">
                                    <a:solidFill>
                                      <a:schemeClr val="tx1"/>
                                    </a:solidFill>
                                    <a:effectLst/>
                                    <a:latin typeface="Cambria Math" panose="02040503050406030204" pitchFamily="18" charset="0"/>
                                    <a:ea typeface="+mn-ea"/>
                                    <a:cs typeface="+mn-cs"/>
                                  </a:rPr>
                                  <m:t>𝑐</m:t>
                                </m:r>
                              </m:sub>
                            </m:sSub>
                          </m:e>
                        </m:d>
                      </m:den>
                    </m:f>
                  </m:oMath>
                </m:oMathPara>
              </a14:m>
              <a:endParaRPr lang="ko-KR" altLang="en-US" sz="1400"/>
            </a:p>
          </xdr:txBody>
        </xdr:sp>
      </mc:Choice>
      <mc:Fallback xmlns="">
        <xdr:sp macro="" textlink="">
          <xdr:nvSpPr>
            <xdr:cNvPr id="2" name="TextBox 1">
              <a:extLst>
                <a:ext uri="{FF2B5EF4-FFF2-40B4-BE49-F238E27FC236}">
                  <a16:creationId xmlns:a16="http://schemas.microsoft.com/office/drawing/2014/main" id="{51484968-1A19-2C11-5711-640C827F4DF6}"/>
                </a:ext>
              </a:extLst>
            </xdr:cNvPr>
            <xdr:cNvSpPr txBox="1"/>
          </xdr:nvSpPr>
          <xdr:spPr>
            <a:xfrm>
              <a:off x="855364" y="2293118"/>
              <a:ext cx="1506835" cy="4396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altLang="ko-KR" sz="1400" b="0" i="0">
                  <a:latin typeface="Cambria Math" panose="02040503050406030204" pitchFamily="18" charset="0"/>
                </a:rPr>
                <a:t>𝑞 ̃_𝑠=</a:t>
              </a:r>
              <a:r>
                <a:rPr lang="en-US" altLang="ko-KR" sz="1400" b="0" i="0">
                  <a:solidFill>
                    <a:schemeClr val="tx1"/>
                  </a:solidFill>
                  <a:effectLst/>
                  <a:latin typeface="+mn-lt"/>
                  <a:ea typeface="+mn-ea"/>
                  <a:cs typeface="+mn-cs"/>
                </a:rPr>
                <a:t>𝐾∇𝑧</a:t>
              </a:r>
              <a:r>
                <a:rPr lang="en-US" altLang="ko-KR" sz="1400" b="0" i="0">
                  <a:solidFill>
                    <a:schemeClr val="tx1"/>
                  </a:solidFill>
                  <a:effectLst/>
                  <a:latin typeface="Cambria Math" panose="02040503050406030204" pitchFamily="18" charset="0"/>
                  <a:ea typeface="+mn-ea"/>
                  <a:cs typeface="+mn-cs"/>
                </a:rPr>
                <a:t>/(</a:t>
              </a:r>
              <a:r>
                <a:rPr lang="en-US" altLang="ko-KR" sz="1400" b="0" i="0">
                  <a:latin typeface="Cambria Math" panose="02040503050406030204" pitchFamily="18" charset="0"/>
                </a:rPr>
                <a:t>1−(|</a:t>
              </a:r>
              <a:r>
                <a:rPr lang="en-US" altLang="ko-KR" sz="1100" b="0" i="0">
                  <a:solidFill>
                    <a:schemeClr val="tx1"/>
                  </a:solidFill>
                  <a:effectLst/>
                  <a:latin typeface="+mn-lt"/>
                  <a:ea typeface="+mn-ea"/>
                  <a:cs typeface="+mn-cs"/>
                </a:rPr>
                <a:t>∇𝑧</a:t>
              </a:r>
              <a:r>
                <a:rPr lang="en-US" altLang="ko-KR" sz="1400" b="0" i="0">
                  <a:solidFill>
                    <a:schemeClr val="tx1"/>
                  </a:solidFill>
                  <a:effectLst/>
                  <a:latin typeface="Cambria Math" panose="02040503050406030204" pitchFamily="18" charset="0"/>
                  <a:ea typeface="+mn-ea"/>
                  <a:cs typeface="+mn-cs"/>
                </a:rPr>
                <a:t>|/𝑆_𝑐 ) )</a:t>
              </a:r>
              <a:endParaRPr lang="ko-KR" altLang="en-US" sz="1400"/>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twoCellAnchor>
    <xdr:from>
      <xdr:col>7</xdr:col>
      <xdr:colOff>32657</xdr:colOff>
      <xdr:row>24</xdr:row>
      <xdr:rowOff>195303</xdr:rowOff>
    </xdr:from>
    <xdr:to>
      <xdr:col>12</xdr:col>
      <xdr:colOff>21771</xdr:colOff>
      <xdr:row>40</xdr:row>
      <xdr:rowOff>76199</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32658</xdr:colOff>
      <xdr:row>34</xdr:row>
      <xdr:rowOff>54429</xdr:rowOff>
    </xdr:from>
    <xdr:to>
      <xdr:col>3</xdr:col>
      <xdr:colOff>782633</xdr:colOff>
      <xdr:row>72</xdr:row>
      <xdr:rowOff>134953</xdr:rowOff>
    </xdr:to>
    <xdr:pic>
      <xdr:nvPicPr>
        <xdr:cNvPr id="3" name="그림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707572" y="6890658"/>
          <a:ext cx="6345232" cy="8353667"/>
        </a:xfrm>
        <a:prstGeom prst="rect">
          <a:avLst/>
        </a:prstGeom>
      </xdr:spPr>
    </xdr:pic>
    <xdr:clientData/>
  </xdr:twoCellAnchor>
  <xdr:oneCellAnchor>
    <xdr:from>
      <xdr:col>2</xdr:col>
      <xdr:colOff>348343</xdr:colOff>
      <xdr:row>43</xdr:row>
      <xdr:rowOff>206829</xdr:rowOff>
    </xdr:from>
    <xdr:ext cx="2604752" cy="580159"/>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3624943" y="9002486"/>
          <a:ext cx="2604752" cy="5801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ko-KR" sz="1100" b="1">
              <a:solidFill>
                <a:srgbClr val="0000FF"/>
              </a:solidFill>
            </a:rPr>
            <a:t>Qm</a:t>
          </a:r>
          <a:r>
            <a:rPr lang="en-US" altLang="ko-KR" sz="1100" b="1" baseline="0">
              <a:solidFill>
                <a:srgbClr val="0000FF"/>
              </a:solidFill>
            </a:rPr>
            <a:t> </a:t>
          </a:r>
          <a:r>
            <a:rPr lang="ko-KR" altLang="en-US" sz="1100" b="1" baseline="0">
              <a:solidFill>
                <a:srgbClr val="0000FF"/>
              </a:solidFill>
            </a:rPr>
            <a:t>을 </a:t>
          </a:r>
          <a:r>
            <a:rPr lang="en-US" altLang="ko-KR" sz="1100" b="1" baseline="0">
              <a:solidFill>
                <a:srgbClr val="0000FF"/>
              </a:solidFill>
            </a:rPr>
            <a:t>A</a:t>
          </a:r>
          <a:r>
            <a:rPr lang="ko-KR" altLang="en-US" sz="1100" b="1" baseline="0">
              <a:solidFill>
                <a:srgbClr val="0000FF"/>
              </a:solidFill>
            </a:rPr>
            <a:t>의 선형함수로 간주하였음</a:t>
          </a:r>
          <a:r>
            <a:rPr lang="en-US" altLang="ko-KR" sz="1100" b="1" baseline="0">
              <a:solidFill>
                <a:srgbClr val="0000FF"/>
              </a:solidFill>
            </a:rPr>
            <a:t>.</a:t>
          </a:r>
          <a:br>
            <a:rPr lang="en-US" altLang="ko-KR" sz="1100" b="1" baseline="0">
              <a:solidFill>
                <a:srgbClr val="0000FF"/>
              </a:solidFill>
            </a:rPr>
          </a:br>
          <a:r>
            <a:rPr lang="ko-KR" altLang="en-US" sz="1100" b="1" baseline="0">
              <a:solidFill>
                <a:srgbClr val="0000FF"/>
              </a:solidFill>
            </a:rPr>
            <a:t>여기서 비선형관계를 고려할 수도 있음</a:t>
          </a:r>
          <a:r>
            <a:rPr lang="en-US" altLang="ko-KR" sz="1100" b="1" baseline="0">
              <a:solidFill>
                <a:srgbClr val="0000FF"/>
              </a:solidFill>
            </a:rPr>
            <a:t>.</a:t>
          </a:r>
          <a:endParaRPr lang="ko-KR" altLang="en-US" sz="1100" b="1">
            <a:solidFill>
              <a:srgbClr val="0000FF"/>
            </a:solidFill>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0</xdr:col>
      <xdr:colOff>247490</xdr:colOff>
      <xdr:row>14</xdr:row>
      <xdr:rowOff>0</xdr:rowOff>
    </xdr:from>
    <xdr:ext cx="5185122" cy="2427513"/>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247490" y="3091543"/>
              <a:ext cx="5185122" cy="24275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14:m>
                <m:oMath xmlns:m="http://schemas.openxmlformats.org/officeDocument/2006/math">
                  <m:sSub>
                    <m:sSubPr>
                      <m:ctrlPr>
                        <a:rPr lang="en-US" altLang="ko-KR" sz="1400" b="0" i="1">
                          <a:latin typeface="Cambria Math" panose="02040503050406030204" pitchFamily="18" charset="0"/>
                        </a:rPr>
                      </m:ctrlPr>
                    </m:sSubPr>
                    <m:e>
                      <m:r>
                        <a:rPr lang="en-US" altLang="ko-KR" sz="1400" b="0" i="1">
                          <a:latin typeface="Cambria Math" panose="02040503050406030204" pitchFamily="18" charset="0"/>
                        </a:rPr>
                        <m:t>𝑞</m:t>
                      </m:r>
                    </m:e>
                    <m:sub>
                      <m:r>
                        <a:rPr lang="en-US" altLang="ko-KR" sz="1400" b="0" i="1">
                          <a:latin typeface="Cambria Math" panose="02040503050406030204" pitchFamily="18" charset="0"/>
                        </a:rPr>
                        <m:t>𝑠</m:t>
                      </m:r>
                    </m:sub>
                  </m:sSub>
                  <m:r>
                    <a:rPr lang="en-US" altLang="ko-KR" sz="1400" b="0" i="1">
                      <a:latin typeface="Cambria Math" panose="02040503050406030204" pitchFamily="18" charset="0"/>
                    </a:rPr>
                    <m:t>=</m:t>
                  </m:r>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𝑘</m:t>
                      </m:r>
                    </m:e>
                    <m:sub>
                      <m:r>
                        <a:rPr lang="en-US" altLang="ko-KR" sz="1100" b="0" i="1">
                          <a:solidFill>
                            <a:schemeClr val="tx1"/>
                          </a:solidFill>
                          <a:effectLst/>
                          <a:latin typeface="Cambria Math" panose="02040503050406030204" pitchFamily="18" charset="0"/>
                          <a:ea typeface="+mn-ea"/>
                          <a:cs typeface="+mn-cs"/>
                        </a:rPr>
                        <m:t>𝑓𝑎</m:t>
                      </m:r>
                    </m:sub>
                  </m:sSub>
                  <m:sSup>
                    <m:sSupPr>
                      <m:ctrlPr>
                        <a:rPr lang="en-US" altLang="ko-KR" sz="1100" b="0" i="1">
                          <a:solidFill>
                            <a:schemeClr val="tx1"/>
                          </a:solidFill>
                          <a:effectLst/>
                          <a:latin typeface="Cambria Math" panose="02040503050406030204" pitchFamily="18" charset="0"/>
                          <a:ea typeface="+mn-ea"/>
                          <a:cs typeface="+mn-cs"/>
                        </a:rPr>
                      </m:ctrlPr>
                    </m:sSupPr>
                    <m:e>
                      <m:r>
                        <a:rPr lang="en-US" altLang="ko-KR" sz="1100" b="0" i="1">
                          <a:solidFill>
                            <a:schemeClr val="tx1"/>
                          </a:solidFill>
                          <a:effectLst/>
                          <a:latin typeface="Cambria Math" panose="02040503050406030204" pitchFamily="18" charset="0"/>
                          <a:ea typeface="+mn-ea"/>
                          <a:cs typeface="+mn-cs"/>
                        </a:rPr>
                        <m:t>𝑞</m:t>
                      </m:r>
                    </m:e>
                    <m:sup>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𝑚</m:t>
                          </m:r>
                        </m:e>
                        <m:sub>
                          <m:r>
                            <a:rPr lang="en-US" altLang="ko-KR" sz="1100" b="0" i="1">
                              <a:solidFill>
                                <a:schemeClr val="tx1"/>
                              </a:solidFill>
                              <a:effectLst/>
                              <a:latin typeface="Cambria Math" panose="02040503050406030204" pitchFamily="18" charset="0"/>
                              <a:ea typeface="+mn-ea"/>
                              <a:cs typeface="+mn-cs"/>
                            </a:rPr>
                            <m:t>𝑓𝑎</m:t>
                          </m:r>
                        </m:sub>
                      </m:sSub>
                    </m:sup>
                  </m:sSup>
                  <m:sSup>
                    <m:sSupPr>
                      <m:ctrlPr>
                        <a:rPr lang="en-US" altLang="ko-KR" sz="1100" b="0" i="1">
                          <a:solidFill>
                            <a:schemeClr val="tx1"/>
                          </a:solidFill>
                          <a:effectLst/>
                          <a:latin typeface="Cambria Math" panose="02040503050406030204" pitchFamily="18" charset="0"/>
                          <a:ea typeface="+mn-ea"/>
                          <a:cs typeface="+mn-cs"/>
                        </a:rPr>
                      </m:ctrlPr>
                    </m:sSupPr>
                    <m:e>
                      <m:r>
                        <a:rPr lang="en-US" altLang="ko-KR" sz="1100" b="0" i="1">
                          <a:solidFill>
                            <a:schemeClr val="tx1"/>
                          </a:solidFill>
                          <a:effectLst/>
                          <a:latin typeface="Cambria Math" panose="02040503050406030204" pitchFamily="18" charset="0"/>
                          <a:ea typeface="+mn-ea"/>
                          <a:cs typeface="+mn-cs"/>
                        </a:rPr>
                        <m:t>𝑆</m:t>
                      </m:r>
                    </m:e>
                    <m:sup>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𝑛</m:t>
                          </m:r>
                        </m:e>
                        <m:sub>
                          <m:r>
                            <a:rPr lang="en-US" altLang="ko-KR" sz="1100" b="0" i="1">
                              <a:solidFill>
                                <a:schemeClr val="tx1"/>
                              </a:solidFill>
                              <a:effectLst/>
                              <a:latin typeface="Cambria Math" panose="02040503050406030204" pitchFamily="18" charset="0"/>
                              <a:ea typeface="+mn-ea"/>
                              <a:cs typeface="+mn-cs"/>
                            </a:rPr>
                            <m:t>𝑓𝑎</m:t>
                          </m:r>
                        </m:sub>
                      </m:sSub>
                    </m:sup>
                  </m:sSup>
                </m:oMath>
              </a14:m>
              <a:r>
                <a:rPr lang="en-US" altLang="ko-KR" sz="1400" b="0" i="1">
                  <a:latin typeface="Cambria Math" panose="02040503050406030204" pitchFamily="18" charset="0"/>
                </a:rPr>
                <a:t> </a:t>
              </a:r>
              <a:r>
                <a:rPr lang="en-US" altLang="ko-KR" sz="1400" b="0" i="0">
                  <a:latin typeface="Cambria Math" panose="02040503050406030204" pitchFamily="18" charset="0"/>
                </a:rPr>
                <a:t>[kg/s/m]</a:t>
              </a:r>
            </a:p>
            <a:p>
              <a:endParaRPr lang="en-US" altLang="ko-KR" sz="1400" b="0" i="0">
                <a:latin typeface="Cambria Math" panose="02040503050406030204" pitchFamily="18" charset="0"/>
              </a:endParaRPr>
            </a:p>
            <a:p>
              <a:r>
                <a:rPr lang="en-US" altLang="ko-KR" sz="1400" b="0" i="0">
                  <a:latin typeface="Cambria Math" panose="02040503050406030204" pitchFamily="18" charset="0"/>
                </a:rPr>
                <a:t>    </a:t>
              </a:r>
              <a:r>
                <a:rPr lang="en-US" altLang="ko-KR" sz="1100" b="0" i="1">
                  <a:latin typeface="Cambria Math" panose="02040503050406030204" pitchFamily="18" charset="0"/>
                </a:rPr>
                <a:t>q</a:t>
              </a:r>
              <a:r>
                <a:rPr lang="en-US" altLang="ko-KR" sz="1100" b="0" i="0">
                  <a:latin typeface="Cambria Math" panose="02040503050406030204" pitchFamily="18" charset="0"/>
                </a:rPr>
                <a:t> : discharge per unit width</a:t>
              </a:r>
            </a:p>
            <a:p>
              <a:r>
                <a:rPr lang="en-US" altLang="ko-KR" sz="1400" b="0"/>
                <a:t>    </a:t>
              </a:r>
              <a14:m>
                <m:oMath xmlns:m="http://schemas.openxmlformats.org/officeDocument/2006/math">
                  <m:sSub>
                    <m:sSubPr>
                      <m:ctrlPr>
                        <a:rPr lang="en-US" altLang="ko-KR" sz="1400" b="0" i="1">
                          <a:latin typeface="Cambria Math" panose="02040503050406030204" pitchFamily="18" charset="0"/>
                        </a:rPr>
                      </m:ctrlPr>
                    </m:sSubPr>
                    <m:e>
                      <m:r>
                        <a:rPr lang="en-US" altLang="ko-KR" sz="1400" b="0" i="1">
                          <a:latin typeface="Cambria Math" panose="02040503050406030204" pitchFamily="18" charset="0"/>
                        </a:rPr>
                        <m:t>𝑘</m:t>
                      </m:r>
                    </m:e>
                    <m:sub>
                      <m:r>
                        <a:rPr lang="en-US" altLang="ko-KR" sz="1400" b="0" i="1">
                          <a:latin typeface="Cambria Math" panose="02040503050406030204" pitchFamily="18" charset="0"/>
                        </a:rPr>
                        <m:t>𝑓𝑎</m:t>
                      </m:r>
                    </m:sub>
                  </m:sSub>
                  <m:r>
                    <a:rPr lang="en-US" altLang="ko-KR" sz="1400" b="0" i="1">
                      <a:latin typeface="Cambria Math" panose="02040503050406030204" pitchFamily="18" charset="0"/>
                    </a:rPr>
                    <m:t>=40</m:t>
                  </m:r>
                  <m:sSub>
                    <m:sSubPr>
                      <m:ctrlPr>
                        <a:rPr lang="en-US" altLang="ko-KR" sz="1400" b="0" i="1">
                          <a:latin typeface="Cambria Math" panose="02040503050406030204" pitchFamily="18" charset="0"/>
                        </a:rPr>
                      </m:ctrlPr>
                    </m:sSubPr>
                    <m:e>
                      <m:r>
                        <a:rPr lang="ko-KR" altLang="en-US" sz="1100" b="0" i="1">
                          <a:solidFill>
                            <a:schemeClr val="tx1"/>
                          </a:solidFill>
                          <a:effectLst/>
                          <a:latin typeface="Cambria Math" panose="02040503050406030204" pitchFamily="18" charset="0"/>
                          <a:ea typeface="+mn-ea"/>
                          <a:cs typeface="+mn-cs"/>
                        </a:rPr>
                        <m:t>𝜌</m:t>
                      </m:r>
                    </m:e>
                    <m:sub>
                      <m:r>
                        <a:rPr lang="en-US" altLang="ko-KR" sz="1400" b="0" i="1">
                          <a:latin typeface="Cambria Math" panose="02040503050406030204" pitchFamily="18" charset="0"/>
                        </a:rPr>
                        <m:t>𝑠</m:t>
                      </m:r>
                    </m:sub>
                  </m:sSub>
                  <m:r>
                    <a:rPr lang="en-US" altLang="ko-KR" sz="1400" b="0" i="1">
                      <a:latin typeface="Cambria Math" panose="02040503050406030204" pitchFamily="18" charset="0"/>
                    </a:rPr>
                    <m:t>𝐹</m:t>
                  </m:r>
                  <m:rad>
                    <m:radPr>
                      <m:degHide m:val="on"/>
                      <m:ctrlPr>
                        <a:rPr lang="en-US" altLang="ko-KR" sz="1400" b="0" i="1">
                          <a:latin typeface="Cambria Math" panose="02040503050406030204" pitchFamily="18" charset="0"/>
                        </a:rPr>
                      </m:ctrlPr>
                    </m:radPr>
                    <m:deg/>
                    <m:e>
                      <m:r>
                        <a:rPr lang="en-US" altLang="ko-KR" sz="1400" b="0" i="1">
                          <a:latin typeface="Cambria Math" panose="02040503050406030204" pitchFamily="18" charset="0"/>
                        </a:rPr>
                        <m:t>𝑔</m:t>
                      </m:r>
                      <m:r>
                        <a:rPr lang="en-US" altLang="ko-KR" sz="1400" b="0" i="1">
                          <a:latin typeface="Cambria Math" panose="02040503050406030204" pitchFamily="18" charset="0"/>
                        </a:rPr>
                        <m:t>(</m:t>
                      </m:r>
                      <m:r>
                        <a:rPr lang="en-US" altLang="ko-KR" sz="1400" b="0" i="1">
                          <a:latin typeface="Cambria Math" panose="02040503050406030204" pitchFamily="18" charset="0"/>
                        </a:rPr>
                        <m:t>𝑠</m:t>
                      </m:r>
                      <m:r>
                        <a:rPr lang="en-US" altLang="ko-KR" sz="1400" b="0" i="1">
                          <a:latin typeface="Cambria Math" panose="02040503050406030204" pitchFamily="18" charset="0"/>
                        </a:rPr>
                        <m:t>−1)</m:t>
                      </m:r>
                      <m:sSubSup>
                        <m:sSubSupPr>
                          <m:ctrlPr>
                            <a:rPr lang="en-US" altLang="ko-KR" sz="1400" b="0" i="1">
                              <a:latin typeface="Cambria Math" panose="02040503050406030204" pitchFamily="18" charset="0"/>
                            </a:rPr>
                          </m:ctrlPr>
                        </m:sSubSupPr>
                        <m:e>
                          <m:r>
                            <a:rPr lang="en-US" altLang="ko-KR" sz="1400" b="0" i="1">
                              <a:latin typeface="Cambria Math" panose="02040503050406030204" pitchFamily="18" charset="0"/>
                            </a:rPr>
                            <m:t>𝑑</m:t>
                          </m:r>
                        </m:e>
                        <m:sub>
                          <m:r>
                            <a:rPr lang="en-US" altLang="ko-KR" sz="1400" b="0" i="1">
                              <a:latin typeface="Cambria Math" panose="02040503050406030204" pitchFamily="18" charset="0"/>
                            </a:rPr>
                            <m:t>50</m:t>
                          </m:r>
                        </m:sub>
                        <m:sup>
                          <m:r>
                            <a:rPr lang="en-US" altLang="ko-KR" sz="1400" b="0" i="1">
                              <a:latin typeface="Cambria Math" panose="02040503050406030204" pitchFamily="18" charset="0"/>
                            </a:rPr>
                            <m:t>3</m:t>
                          </m:r>
                        </m:sup>
                      </m:sSubSup>
                    </m:e>
                  </m:rad>
                  <m:sSup>
                    <m:sSupPr>
                      <m:ctrlPr>
                        <a:rPr lang="en-US" altLang="ko-KR" sz="1400" b="0" i="1">
                          <a:latin typeface="Cambria Math" panose="02040503050406030204" pitchFamily="18" charset="0"/>
                        </a:rPr>
                      </m:ctrlPr>
                    </m:sSupPr>
                    <m:e>
                      <m:d>
                        <m:dPr>
                          <m:ctrlPr>
                            <a:rPr lang="en-US" altLang="ko-KR" sz="1100" b="0" i="1">
                              <a:solidFill>
                                <a:schemeClr val="tx1"/>
                              </a:solidFill>
                              <a:effectLst/>
                              <a:latin typeface="Cambria Math" panose="02040503050406030204" pitchFamily="18" charset="0"/>
                              <a:ea typeface="+mn-ea"/>
                              <a:cs typeface="+mn-cs"/>
                            </a:rPr>
                          </m:ctrlPr>
                        </m:dPr>
                        <m:e>
                          <m:f>
                            <m:fPr>
                              <m:ctrlPr>
                                <a:rPr lang="en-US" altLang="ko-KR" sz="1100" b="0" i="1">
                                  <a:solidFill>
                                    <a:schemeClr val="tx1"/>
                                  </a:solidFill>
                                  <a:effectLst/>
                                  <a:latin typeface="Cambria Math" panose="02040503050406030204" pitchFamily="18" charset="0"/>
                                  <a:ea typeface="+mn-ea"/>
                                  <a:cs typeface="+mn-cs"/>
                                </a:rPr>
                              </m:ctrlPr>
                            </m:fPr>
                            <m:num>
                              <m:r>
                                <a:rPr lang="en-US" altLang="ko-KR" sz="1100" b="0" i="1">
                                  <a:solidFill>
                                    <a:schemeClr val="tx1"/>
                                  </a:solidFill>
                                  <a:effectLst/>
                                  <a:latin typeface="Cambria Math" panose="02040503050406030204" pitchFamily="18" charset="0"/>
                                  <a:ea typeface="+mn-ea"/>
                                  <a:cs typeface="+mn-cs"/>
                                </a:rPr>
                                <m:t>1</m:t>
                              </m:r>
                            </m:num>
                            <m:den>
                              <m:d>
                                <m:dPr>
                                  <m:ctrlPr>
                                    <a:rPr lang="en-US" altLang="ko-KR" sz="1100" b="0" i="1">
                                      <a:solidFill>
                                        <a:schemeClr val="tx1"/>
                                      </a:solidFill>
                                      <a:effectLst/>
                                      <a:latin typeface="Cambria Math" panose="02040503050406030204" pitchFamily="18" charset="0"/>
                                      <a:ea typeface="+mn-ea"/>
                                      <a:cs typeface="+mn-cs"/>
                                    </a:rPr>
                                  </m:ctrlPr>
                                </m:dPr>
                                <m:e>
                                  <m:r>
                                    <a:rPr lang="en-US" altLang="ko-KR" sz="1100" b="0" i="1">
                                      <a:solidFill>
                                        <a:schemeClr val="tx1"/>
                                      </a:solidFill>
                                      <a:effectLst/>
                                      <a:latin typeface="Cambria Math" panose="02040503050406030204" pitchFamily="18" charset="0"/>
                                      <a:ea typeface="+mn-ea"/>
                                      <a:cs typeface="+mn-cs"/>
                                    </a:rPr>
                                    <m:t>𝑠</m:t>
                                  </m:r>
                                  <m:r>
                                    <a:rPr lang="en-US" altLang="ko-KR" sz="1100" b="0" i="1">
                                      <a:solidFill>
                                        <a:schemeClr val="tx1"/>
                                      </a:solidFill>
                                      <a:effectLst/>
                                      <a:latin typeface="Cambria Math" panose="02040503050406030204" pitchFamily="18" charset="0"/>
                                      <a:ea typeface="+mn-ea"/>
                                      <a:cs typeface="+mn-cs"/>
                                    </a:rPr>
                                    <m:t>−1</m:t>
                                  </m:r>
                                </m:e>
                              </m:d>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𝑑</m:t>
                                  </m:r>
                                </m:e>
                                <m:sub>
                                  <m:r>
                                    <a:rPr lang="en-US" altLang="ko-KR" sz="1100" b="0" i="1">
                                      <a:solidFill>
                                        <a:schemeClr val="tx1"/>
                                      </a:solidFill>
                                      <a:effectLst/>
                                      <a:latin typeface="Cambria Math" panose="02040503050406030204" pitchFamily="18" charset="0"/>
                                      <a:ea typeface="+mn-ea"/>
                                      <a:cs typeface="+mn-cs"/>
                                    </a:rPr>
                                    <m:t>50</m:t>
                                  </m:r>
                                </m:sub>
                              </m:sSub>
                            </m:den>
                          </m:f>
                        </m:e>
                      </m:d>
                    </m:e>
                    <m:sup>
                      <m:r>
                        <a:rPr lang="en-US" altLang="ko-KR" sz="1400" b="0" i="1">
                          <a:latin typeface="Cambria Math" panose="02040503050406030204" pitchFamily="18" charset="0"/>
                        </a:rPr>
                        <m:t>3</m:t>
                      </m:r>
                    </m:sup>
                  </m:sSup>
                  <m:sSup>
                    <m:sSupPr>
                      <m:ctrlPr>
                        <a:rPr lang="en-US" altLang="ko-KR" sz="1400" b="0" i="1">
                          <a:latin typeface="Cambria Math" panose="02040503050406030204" pitchFamily="18" charset="0"/>
                        </a:rPr>
                      </m:ctrlPr>
                    </m:sSupPr>
                    <m:e>
                      <m:r>
                        <a:rPr lang="en-US" altLang="ko-KR" sz="1400" b="0" i="1">
                          <a:latin typeface="Cambria Math" panose="02040503050406030204" pitchFamily="18" charset="0"/>
                        </a:rPr>
                        <m:t>𝑛𝐴</m:t>
                      </m:r>
                    </m:e>
                    <m:sup>
                      <m:r>
                        <a:rPr lang="en-US" altLang="ko-KR" sz="1400" b="0" i="1">
                          <a:latin typeface="Cambria Math" panose="02040503050406030204" pitchFamily="18" charset="0"/>
                        </a:rPr>
                        <m:t>1.8</m:t>
                      </m:r>
                    </m:sup>
                  </m:sSup>
                </m:oMath>
              </a14:m>
              <a:endParaRPr lang="en-US" altLang="ko-KR" sz="1400"/>
            </a:p>
            <a:p>
              <a:r>
                <a:rPr lang="en-US" altLang="ko-KR" sz="1100" b="0">
                  <a:solidFill>
                    <a:schemeClr val="tx1"/>
                  </a:solidFill>
                  <a:effectLst/>
                  <a:latin typeface="+mn-lt"/>
                  <a:ea typeface="+mn-ea"/>
                  <a:cs typeface="+mn-cs"/>
                </a:rPr>
                <a:t>     - Rubey (1933) Non-dimensional settling velocity</a:t>
              </a:r>
              <a:endParaRPr lang="ko-KR" altLang="ko-KR" sz="1400">
                <a:effectLst/>
              </a:endParaRPr>
            </a:p>
            <a:p>
              <a:r>
                <a:rPr lang="en-US" altLang="ko-KR" sz="1100" b="0">
                  <a:solidFill>
                    <a:schemeClr val="tx1"/>
                  </a:solidFill>
                  <a:effectLst/>
                  <a:latin typeface="+mn-lt"/>
                  <a:ea typeface="+mn-ea"/>
                  <a:cs typeface="+mn-cs"/>
                </a:rPr>
                <a:t>     </a:t>
              </a:r>
              <a14:m>
                <m:oMath xmlns:m="http://schemas.openxmlformats.org/officeDocument/2006/math">
                  <m:r>
                    <a:rPr lang="en-US" altLang="ko-KR" sz="1100" b="0" i="1">
                      <a:solidFill>
                        <a:schemeClr val="tx1"/>
                      </a:solidFill>
                      <a:effectLst/>
                      <a:latin typeface="Cambria Math" panose="02040503050406030204" pitchFamily="18" charset="0"/>
                      <a:ea typeface="+mn-ea"/>
                      <a:cs typeface="+mn-cs"/>
                    </a:rPr>
                    <m:t>𝐹</m:t>
                  </m:r>
                  <m:r>
                    <a:rPr lang="en-US" altLang="ko-KR" sz="1100" b="0" i="1">
                      <a:solidFill>
                        <a:schemeClr val="tx1"/>
                      </a:solidFill>
                      <a:effectLst/>
                      <a:latin typeface="Cambria Math" panose="02040503050406030204" pitchFamily="18" charset="0"/>
                      <a:ea typeface="+mn-ea"/>
                      <a:cs typeface="+mn-cs"/>
                    </a:rPr>
                    <m:t>=</m:t>
                  </m:r>
                  <m:rad>
                    <m:radPr>
                      <m:degHide m:val="on"/>
                      <m:ctrlPr>
                        <a:rPr lang="en-US" altLang="ko-KR" sz="1100" b="0" i="1">
                          <a:solidFill>
                            <a:schemeClr val="tx1"/>
                          </a:solidFill>
                          <a:effectLst/>
                          <a:latin typeface="Cambria Math" panose="02040503050406030204" pitchFamily="18" charset="0"/>
                          <a:ea typeface="+mn-ea"/>
                          <a:cs typeface="+mn-cs"/>
                        </a:rPr>
                      </m:ctrlPr>
                    </m:radPr>
                    <m:deg/>
                    <m:e>
                      <m:f>
                        <m:fPr>
                          <m:ctrlPr>
                            <a:rPr lang="en-US" altLang="ko-KR" sz="1100" b="0" i="1">
                              <a:solidFill>
                                <a:schemeClr val="tx1"/>
                              </a:solidFill>
                              <a:effectLst/>
                              <a:latin typeface="Cambria Math" panose="02040503050406030204" pitchFamily="18" charset="0"/>
                              <a:ea typeface="+mn-ea"/>
                              <a:cs typeface="+mn-cs"/>
                            </a:rPr>
                          </m:ctrlPr>
                        </m:fPr>
                        <m:num>
                          <m:r>
                            <a:rPr lang="en-US" altLang="ko-KR" sz="1100" b="0" i="1">
                              <a:solidFill>
                                <a:schemeClr val="tx1"/>
                              </a:solidFill>
                              <a:effectLst/>
                              <a:latin typeface="Cambria Math" panose="02040503050406030204" pitchFamily="18" charset="0"/>
                              <a:ea typeface="+mn-ea"/>
                              <a:cs typeface="+mn-cs"/>
                            </a:rPr>
                            <m:t>2</m:t>
                          </m:r>
                        </m:num>
                        <m:den>
                          <m:r>
                            <a:rPr lang="en-US" altLang="ko-KR" sz="1100" b="0" i="1">
                              <a:solidFill>
                                <a:schemeClr val="tx1"/>
                              </a:solidFill>
                              <a:effectLst/>
                              <a:latin typeface="Cambria Math" panose="02040503050406030204" pitchFamily="18" charset="0"/>
                              <a:ea typeface="+mn-ea"/>
                              <a:cs typeface="+mn-cs"/>
                            </a:rPr>
                            <m:t>3</m:t>
                          </m:r>
                        </m:den>
                      </m:f>
                      <m:r>
                        <a:rPr lang="en-US" altLang="ko-KR" sz="1100" b="0" i="1">
                          <a:solidFill>
                            <a:schemeClr val="tx1"/>
                          </a:solidFill>
                          <a:effectLst/>
                          <a:latin typeface="Cambria Math" panose="02040503050406030204" pitchFamily="18" charset="0"/>
                          <a:ea typeface="+mn-ea"/>
                          <a:cs typeface="+mn-cs"/>
                        </a:rPr>
                        <m:t>+</m:t>
                      </m:r>
                      <m:f>
                        <m:fPr>
                          <m:ctrlPr>
                            <a:rPr lang="en-US" altLang="ko-KR" sz="1100" b="0" i="1">
                              <a:solidFill>
                                <a:schemeClr val="tx1"/>
                              </a:solidFill>
                              <a:effectLst/>
                              <a:latin typeface="Cambria Math" panose="02040503050406030204" pitchFamily="18" charset="0"/>
                              <a:ea typeface="+mn-ea"/>
                              <a:cs typeface="+mn-cs"/>
                            </a:rPr>
                          </m:ctrlPr>
                        </m:fPr>
                        <m:num>
                          <m:r>
                            <a:rPr lang="en-US" altLang="ko-KR" sz="1100" b="0" i="1">
                              <a:solidFill>
                                <a:schemeClr val="tx1"/>
                              </a:solidFill>
                              <a:effectLst/>
                              <a:latin typeface="Cambria Math" panose="02040503050406030204" pitchFamily="18" charset="0"/>
                              <a:ea typeface="+mn-ea"/>
                              <a:cs typeface="+mn-cs"/>
                            </a:rPr>
                            <m:t>36</m:t>
                          </m:r>
                          <m:sSup>
                            <m:sSupPr>
                              <m:ctrlPr>
                                <a:rPr lang="en-US" altLang="ko-KR" sz="1100" b="0" i="1">
                                  <a:solidFill>
                                    <a:schemeClr val="tx1"/>
                                  </a:solidFill>
                                  <a:effectLst/>
                                  <a:latin typeface="Cambria Math" panose="02040503050406030204" pitchFamily="18" charset="0"/>
                                  <a:ea typeface="+mn-ea"/>
                                  <a:cs typeface="+mn-cs"/>
                                </a:rPr>
                              </m:ctrlPr>
                            </m:sSupPr>
                            <m:e>
                              <m:r>
                                <a:rPr lang="ko-KR" altLang="ko-KR" sz="1100" b="0" i="1">
                                  <a:solidFill>
                                    <a:schemeClr val="tx1"/>
                                  </a:solidFill>
                                  <a:effectLst/>
                                  <a:latin typeface="Cambria Math" panose="02040503050406030204" pitchFamily="18" charset="0"/>
                                  <a:ea typeface="+mn-ea"/>
                                  <a:cs typeface="+mn-cs"/>
                                </a:rPr>
                                <m:t>𝜈</m:t>
                              </m:r>
                            </m:e>
                            <m:sup>
                              <m:r>
                                <a:rPr lang="en-US" altLang="ko-KR" sz="1100" b="0" i="1">
                                  <a:solidFill>
                                    <a:schemeClr val="tx1"/>
                                  </a:solidFill>
                                  <a:effectLst/>
                                  <a:latin typeface="Cambria Math" panose="02040503050406030204" pitchFamily="18" charset="0"/>
                                  <a:ea typeface="+mn-ea"/>
                                  <a:cs typeface="+mn-cs"/>
                                </a:rPr>
                                <m:t>2</m:t>
                              </m:r>
                            </m:sup>
                          </m:sSup>
                        </m:num>
                        <m:den>
                          <m:r>
                            <a:rPr lang="en-US" altLang="ko-KR" sz="1100" b="0" i="1">
                              <a:solidFill>
                                <a:schemeClr val="tx1"/>
                              </a:solidFill>
                              <a:effectLst/>
                              <a:latin typeface="Cambria Math" panose="02040503050406030204" pitchFamily="18" charset="0"/>
                              <a:ea typeface="+mn-ea"/>
                              <a:cs typeface="+mn-cs"/>
                            </a:rPr>
                            <m:t>𝑔</m:t>
                          </m:r>
                          <m:sSubSup>
                            <m:sSubSupPr>
                              <m:ctrlPr>
                                <a:rPr lang="en-US" altLang="ko-KR" sz="1100" b="0" i="1">
                                  <a:solidFill>
                                    <a:schemeClr val="tx1"/>
                                  </a:solidFill>
                                  <a:effectLst/>
                                  <a:latin typeface="Cambria Math" panose="02040503050406030204" pitchFamily="18" charset="0"/>
                                  <a:ea typeface="+mn-ea"/>
                                  <a:cs typeface="+mn-cs"/>
                                </a:rPr>
                              </m:ctrlPr>
                            </m:sSubSupPr>
                            <m:e>
                              <m:r>
                                <a:rPr lang="en-US" altLang="ko-KR" sz="1100" b="0" i="1">
                                  <a:solidFill>
                                    <a:schemeClr val="tx1"/>
                                  </a:solidFill>
                                  <a:effectLst/>
                                  <a:latin typeface="Cambria Math" panose="02040503050406030204" pitchFamily="18" charset="0"/>
                                  <a:ea typeface="+mn-ea"/>
                                  <a:cs typeface="+mn-cs"/>
                                </a:rPr>
                                <m:t>𝑑</m:t>
                              </m:r>
                            </m:e>
                            <m:sub>
                              <m:r>
                                <a:rPr lang="en-US" altLang="ko-KR" sz="1100" b="0" i="1">
                                  <a:solidFill>
                                    <a:schemeClr val="tx1"/>
                                  </a:solidFill>
                                  <a:effectLst/>
                                  <a:latin typeface="Cambria Math" panose="02040503050406030204" pitchFamily="18" charset="0"/>
                                  <a:ea typeface="+mn-ea"/>
                                  <a:cs typeface="+mn-cs"/>
                                </a:rPr>
                                <m:t>50</m:t>
                              </m:r>
                            </m:sub>
                            <m:sup>
                              <m:r>
                                <a:rPr lang="en-US" altLang="ko-KR" sz="1100" b="0" i="1">
                                  <a:solidFill>
                                    <a:schemeClr val="tx1"/>
                                  </a:solidFill>
                                  <a:effectLst/>
                                  <a:latin typeface="Cambria Math" panose="02040503050406030204" pitchFamily="18" charset="0"/>
                                  <a:ea typeface="+mn-ea"/>
                                  <a:cs typeface="+mn-cs"/>
                                </a:rPr>
                                <m:t>3</m:t>
                              </m:r>
                            </m:sup>
                          </m:sSubSup>
                          <m:r>
                            <a:rPr lang="en-US" altLang="ko-KR" sz="1100" b="0" i="1">
                              <a:solidFill>
                                <a:schemeClr val="tx1"/>
                              </a:solidFill>
                              <a:effectLst/>
                              <a:latin typeface="Cambria Math" panose="02040503050406030204" pitchFamily="18" charset="0"/>
                              <a:ea typeface="+mn-ea"/>
                              <a:cs typeface="+mn-cs"/>
                            </a:rPr>
                            <m:t>(</m:t>
                          </m:r>
                          <m:r>
                            <a:rPr lang="en-US" altLang="ko-KR" sz="1100" b="0" i="1">
                              <a:solidFill>
                                <a:schemeClr val="tx1"/>
                              </a:solidFill>
                              <a:effectLst/>
                              <a:latin typeface="Cambria Math" panose="02040503050406030204" pitchFamily="18" charset="0"/>
                              <a:ea typeface="+mn-ea"/>
                              <a:cs typeface="+mn-cs"/>
                            </a:rPr>
                            <m:t>𝑠</m:t>
                          </m:r>
                          <m:r>
                            <a:rPr lang="en-US" altLang="ko-KR" sz="1100" b="0" i="1">
                              <a:solidFill>
                                <a:schemeClr val="tx1"/>
                              </a:solidFill>
                              <a:effectLst/>
                              <a:latin typeface="Cambria Math" panose="02040503050406030204" pitchFamily="18" charset="0"/>
                              <a:ea typeface="+mn-ea"/>
                              <a:cs typeface="+mn-cs"/>
                            </a:rPr>
                            <m:t>−1)</m:t>
                          </m:r>
                        </m:den>
                      </m:f>
                    </m:e>
                  </m:rad>
                  <m:r>
                    <a:rPr lang="en-US" altLang="ko-KR" sz="1100" b="0" i="1">
                      <a:solidFill>
                        <a:schemeClr val="tx1"/>
                      </a:solidFill>
                      <a:effectLst/>
                      <a:latin typeface="Cambria Math" panose="02040503050406030204" pitchFamily="18" charset="0"/>
                      <a:ea typeface="+mn-ea"/>
                      <a:cs typeface="+mn-cs"/>
                    </a:rPr>
                    <m:t>−</m:t>
                  </m:r>
                  <m:rad>
                    <m:radPr>
                      <m:degHide m:val="on"/>
                      <m:ctrlPr>
                        <a:rPr lang="en-US" altLang="ko-KR" sz="1100" b="0" i="1">
                          <a:solidFill>
                            <a:schemeClr val="tx1"/>
                          </a:solidFill>
                          <a:effectLst/>
                          <a:latin typeface="Cambria Math" panose="02040503050406030204" pitchFamily="18" charset="0"/>
                          <a:ea typeface="+mn-ea"/>
                          <a:cs typeface="+mn-cs"/>
                        </a:rPr>
                      </m:ctrlPr>
                    </m:radPr>
                    <m:deg/>
                    <m:e>
                      <m:f>
                        <m:fPr>
                          <m:ctrlPr>
                            <a:rPr lang="en-US" altLang="ko-KR" sz="1100" b="0" i="1">
                              <a:solidFill>
                                <a:schemeClr val="tx1"/>
                              </a:solidFill>
                              <a:effectLst/>
                              <a:latin typeface="Cambria Math" panose="02040503050406030204" pitchFamily="18" charset="0"/>
                              <a:ea typeface="+mn-ea"/>
                              <a:cs typeface="+mn-cs"/>
                            </a:rPr>
                          </m:ctrlPr>
                        </m:fPr>
                        <m:num>
                          <m:r>
                            <a:rPr lang="en-US" altLang="ko-KR" sz="1100" b="0" i="1">
                              <a:solidFill>
                                <a:schemeClr val="tx1"/>
                              </a:solidFill>
                              <a:effectLst/>
                              <a:latin typeface="Cambria Math" panose="02040503050406030204" pitchFamily="18" charset="0"/>
                              <a:ea typeface="+mn-ea"/>
                              <a:cs typeface="+mn-cs"/>
                            </a:rPr>
                            <m:t>36</m:t>
                          </m:r>
                          <m:sSup>
                            <m:sSupPr>
                              <m:ctrlPr>
                                <a:rPr lang="en-US" altLang="ko-KR" sz="1100" b="0" i="1">
                                  <a:solidFill>
                                    <a:schemeClr val="tx1"/>
                                  </a:solidFill>
                                  <a:effectLst/>
                                  <a:latin typeface="Cambria Math" panose="02040503050406030204" pitchFamily="18" charset="0"/>
                                  <a:ea typeface="+mn-ea"/>
                                  <a:cs typeface="+mn-cs"/>
                                </a:rPr>
                              </m:ctrlPr>
                            </m:sSupPr>
                            <m:e>
                              <m:r>
                                <a:rPr lang="ko-KR" altLang="ko-KR" sz="1100" b="0" i="1">
                                  <a:solidFill>
                                    <a:schemeClr val="tx1"/>
                                  </a:solidFill>
                                  <a:effectLst/>
                                  <a:latin typeface="Cambria Math" panose="02040503050406030204" pitchFamily="18" charset="0"/>
                                  <a:ea typeface="+mn-ea"/>
                                  <a:cs typeface="+mn-cs"/>
                                </a:rPr>
                                <m:t>𝜈</m:t>
                              </m:r>
                            </m:e>
                            <m:sup>
                              <m:r>
                                <a:rPr lang="en-US" altLang="ko-KR" sz="1100" b="0" i="1">
                                  <a:solidFill>
                                    <a:schemeClr val="tx1"/>
                                  </a:solidFill>
                                  <a:effectLst/>
                                  <a:latin typeface="Cambria Math" panose="02040503050406030204" pitchFamily="18" charset="0"/>
                                  <a:ea typeface="+mn-ea"/>
                                  <a:cs typeface="+mn-cs"/>
                                </a:rPr>
                                <m:t>2</m:t>
                              </m:r>
                            </m:sup>
                          </m:sSup>
                        </m:num>
                        <m:den>
                          <m:r>
                            <a:rPr lang="en-US" altLang="ko-KR" sz="1100" b="0" i="1">
                              <a:solidFill>
                                <a:schemeClr val="tx1"/>
                              </a:solidFill>
                              <a:effectLst/>
                              <a:latin typeface="Cambria Math" panose="02040503050406030204" pitchFamily="18" charset="0"/>
                              <a:ea typeface="+mn-ea"/>
                              <a:cs typeface="+mn-cs"/>
                            </a:rPr>
                            <m:t>𝑔</m:t>
                          </m:r>
                          <m:sSubSup>
                            <m:sSubSupPr>
                              <m:ctrlPr>
                                <a:rPr lang="en-US" altLang="ko-KR" sz="1100" b="0" i="1">
                                  <a:solidFill>
                                    <a:schemeClr val="tx1"/>
                                  </a:solidFill>
                                  <a:effectLst/>
                                  <a:latin typeface="Cambria Math" panose="02040503050406030204" pitchFamily="18" charset="0"/>
                                  <a:ea typeface="+mn-ea"/>
                                  <a:cs typeface="+mn-cs"/>
                                </a:rPr>
                              </m:ctrlPr>
                            </m:sSubSupPr>
                            <m:e>
                              <m:r>
                                <a:rPr lang="en-US" altLang="ko-KR" sz="1100" b="0" i="1">
                                  <a:solidFill>
                                    <a:schemeClr val="tx1"/>
                                  </a:solidFill>
                                  <a:effectLst/>
                                  <a:latin typeface="Cambria Math" panose="02040503050406030204" pitchFamily="18" charset="0"/>
                                  <a:ea typeface="+mn-ea"/>
                                  <a:cs typeface="+mn-cs"/>
                                </a:rPr>
                                <m:t>𝑑</m:t>
                              </m:r>
                            </m:e>
                            <m:sub>
                              <m:r>
                                <a:rPr lang="en-US" altLang="ko-KR" sz="1100" b="0" i="1">
                                  <a:solidFill>
                                    <a:schemeClr val="tx1"/>
                                  </a:solidFill>
                                  <a:effectLst/>
                                  <a:latin typeface="Cambria Math" panose="02040503050406030204" pitchFamily="18" charset="0"/>
                                  <a:ea typeface="+mn-ea"/>
                                  <a:cs typeface="+mn-cs"/>
                                </a:rPr>
                                <m:t>50</m:t>
                              </m:r>
                            </m:sub>
                            <m:sup>
                              <m:r>
                                <a:rPr lang="en-US" altLang="ko-KR" sz="1100" b="0" i="1">
                                  <a:solidFill>
                                    <a:schemeClr val="tx1"/>
                                  </a:solidFill>
                                  <a:effectLst/>
                                  <a:latin typeface="Cambria Math" panose="02040503050406030204" pitchFamily="18" charset="0"/>
                                  <a:ea typeface="+mn-ea"/>
                                  <a:cs typeface="+mn-cs"/>
                                </a:rPr>
                                <m:t>3</m:t>
                              </m:r>
                            </m:sup>
                          </m:sSubSup>
                          <m:r>
                            <a:rPr lang="en-US" altLang="ko-KR" sz="1100" b="0" i="1">
                              <a:solidFill>
                                <a:schemeClr val="tx1"/>
                              </a:solidFill>
                              <a:effectLst/>
                              <a:latin typeface="Cambria Math" panose="02040503050406030204" pitchFamily="18" charset="0"/>
                              <a:ea typeface="+mn-ea"/>
                              <a:cs typeface="+mn-cs"/>
                            </a:rPr>
                            <m:t>(</m:t>
                          </m:r>
                          <m:r>
                            <a:rPr lang="en-US" altLang="ko-KR" sz="1100" b="0" i="1">
                              <a:solidFill>
                                <a:schemeClr val="tx1"/>
                              </a:solidFill>
                              <a:effectLst/>
                              <a:latin typeface="Cambria Math" panose="02040503050406030204" pitchFamily="18" charset="0"/>
                              <a:ea typeface="+mn-ea"/>
                              <a:cs typeface="+mn-cs"/>
                            </a:rPr>
                            <m:t>𝑠</m:t>
                          </m:r>
                          <m:r>
                            <a:rPr lang="en-US" altLang="ko-KR" sz="1100" b="0" i="1">
                              <a:solidFill>
                                <a:schemeClr val="tx1"/>
                              </a:solidFill>
                              <a:effectLst/>
                              <a:latin typeface="Cambria Math" panose="02040503050406030204" pitchFamily="18" charset="0"/>
                              <a:ea typeface="+mn-ea"/>
                              <a:cs typeface="+mn-cs"/>
                            </a:rPr>
                            <m:t>−1)</m:t>
                          </m:r>
                        </m:den>
                      </m:f>
                    </m:e>
                  </m:rad>
                </m:oMath>
              </a14:m>
              <a:endParaRPr lang="en-US" altLang="ko-KR" sz="1400"/>
            </a:p>
            <a:p>
              <a:endParaRPr lang="en-US" altLang="ko-KR" sz="1400"/>
            </a:p>
            <a:p>
              <a:pPr/>
              <a14:m>
                <m:oMathPara xmlns:m="http://schemas.openxmlformats.org/officeDocument/2006/math">
                  <m:oMathParaPr>
                    <m:jc m:val="left"/>
                  </m:oMathParaPr>
                  <m:oMath xmlns:m="http://schemas.openxmlformats.org/officeDocument/2006/math">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𝑞</m:t>
                        </m:r>
                      </m:e>
                      <m:sub>
                        <m:r>
                          <a:rPr lang="en-US" altLang="ko-KR" sz="1100" b="0" i="1">
                            <a:solidFill>
                              <a:schemeClr val="tx1"/>
                            </a:solidFill>
                            <a:effectLst/>
                            <a:latin typeface="Cambria Math" panose="02040503050406030204" pitchFamily="18" charset="0"/>
                            <a:ea typeface="+mn-ea"/>
                            <a:cs typeface="+mn-cs"/>
                          </a:rPr>
                          <m:t>𝑠𝑣</m:t>
                        </m:r>
                      </m:sub>
                    </m:sSub>
                    <m:r>
                      <a:rPr lang="en-US" altLang="ko-KR" sz="1100" b="0" i="1">
                        <a:solidFill>
                          <a:schemeClr val="tx1"/>
                        </a:solidFill>
                        <a:effectLst/>
                        <a:latin typeface="Cambria Math" panose="02040503050406030204" pitchFamily="18" charset="0"/>
                        <a:ea typeface="+mn-ea"/>
                        <a:cs typeface="+mn-cs"/>
                      </a:rPr>
                      <m:t>=</m:t>
                    </m:r>
                    <m:f>
                      <m:fPr>
                        <m:ctrlPr>
                          <a:rPr lang="en-US" altLang="ko-KR" sz="1100" b="0" i="1">
                            <a:solidFill>
                              <a:schemeClr val="tx1"/>
                            </a:solidFill>
                            <a:effectLst/>
                            <a:latin typeface="Cambria Math" panose="02040503050406030204" pitchFamily="18" charset="0"/>
                            <a:ea typeface="+mn-ea"/>
                            <a:cs typeface="+mn-cs"/>
                          </a:rPr>
                        </m:ctrlPr>
                      </m:fPr>
                      <m:num>
                        <m:r>
                          <a:rPr lang="en-US" altLang="ko-KR" sz="1100" b="0" i="1">
                            <a:solidFill>
                              <a:schemeClr val="tx1"/>
                            </a:solidFill>
                            <a:effectLst/>
                            <a:latin typeface="Cambria Math" panose="02040503050406030204" pitchFamily="18" charset="0"/>
                            <a:ea typeface="+mn-ea"/>
                            <a:cs typeface="+mn-cs"/>
                          </a:rPr>
                          <m:t>1</m:t>
                        </m:r>
                      </m:num>
                      <m:den>
                        <m:sSub>
                          <m:sSubPr>
                            <m:ctrlPr>
                              <a:rPr lang="en-US" altLang="ko-KR" sz="1100" b="0" i="1">
                                <a:solidFill>
                                  <a:schemeClr val="tx1"/>
                                </a:solidFill>
                                <a:effectLst/>
                                <a:latin typeface="Cambria Math" panose="02040503050406030204" pitchFamily="18" charset="0"/>
                                <a:ea typeface="+mn-ea"/>
                                <a:cs typeface="+mn-cs"/>
                              </a:rPr>
                            </m:ctrlPr>
                          </m:sSubPr>
                          <m:e>
                            <m:r>
                              <a:rPr lang="ko-KR" altLang="en-US" sz="1100" b="0" i="1">
                                <a:solidFill>
                                  <a:schemeClr val="tx1"/>
                                </a:solidFill>
                                <a:effectLst/>
                                <a:latin typeface="Cambria Math" panose="02040503050406030204" pitchFamily="18" charset="0"/>
                                <a:ea typeface="+mn-ea"/>
                                <a:cs typeface="+mn-cs"/>
                              </a:rPr>
                              <m:t>𝜌</m:t>
                            </m:r>
                          </m:e>
                          <m:sub>
                            <m:r>
                              <a:rPr lang="en-US" altLang="ko-KR" sz="1100" b="0" i="1">
                                <a:solidFill>
                                  <a:schemeClr val="tx1"/>
                                </a:solidFill>
                                <a:effectLst/>
                                <a:latin typeface="Cambria Math" panose="02040503050406030204" pitchFamily="18" charset="0"/>
                                <a:ea typeface="+mn-ea"/>
                                <a:cs typeface="+mn-cs"/>
                              </a:rPr>
                              <m:t>𝑠</m:t>
                            </m:r>
                          </m:sub>
                        </m:sSub>
                        <m:r>
                          <a:rPr lang="en-US" altLang="ko-KR" sz="1100" b="0" i="1">
                            <a:solidFill>
                              <a:schemeClr val="tx1"/>
                            </a:solidFill>
                            <a:effectLst/>
                            <a:latin typeface="Cambria Math" panose="02040503050406030204" pitchFamily="18" charset="0"/>
                            <a:ea typeface="+mn-ea"/>
                            <a:cs typeface="+mn-cs"/>
                          </a:rPr>
                          <m:t>(1−</m:t>
                        </m:r>
                        <m:r>
                          <a:rPr lang="ko-KR" altLang="ko-KR" sz="1100" b="0" i="1">
                            <a:solidFill>
                              <a:schemeClr val="tx1"/>
                            </a:solidFill>
                            <a:effectLst/>
                            <a:latin typeface="Cambria Math" panose="02040503050406030204" pitchFamily="18" charset="0"/>
                            <a:ea typeface="+mn-ea"/>
                            <a:cs typeface="+mn-cs"/>
                          </a:rPr>
                          <m:t>𝜂</m:t>
                        </m:r>
                        <m:r>
                          <a:rPr lang="en-US" altLang="ko-KR" sz="1100" b="0" i="1">
                            <a:solidFill>
                              <a:schemeClr val="tx1"/>
                            </a:solidFill>
                            <a:effectLst/>
                            <a:latin typeface="Cambria Math" panose="02040503050406030204" pitchFamily="18" charset="0"/>
                            <a:ea typeface="+mn-ea"/>
                            <a:cs typeface="+mn-cs"/>
                          </a:rPr>
                          <m:t>)</m:t>
                        </m:r>
                      </m:den>
                    </m:f>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𝑞</m:t>
                        </m:r>
                      </m:e>
                      <m:sub>
                        <m:r>
                          <a:rPr lang="en-US" altLang="ko-KR" sz="1100" b="0" i="1">
                            <a:solidFill>
                              <a:schemeClr val="tx1"/>
                            </a:solidFill>
                            <a:effectLst/>
                            <a:latin typeface="Cambria Math" panose="02040503050406030204" pitchFamily="18" charset="0"/>
                            <a:ea typeface="+mn-ea"/>
                            <a:cs typeface="+mn-cs"/>
                          </a:rPr>
                          <m:t>𝑠</m:t>
                        </m:r>
                      </m:sub>
                    </m:sSub>
                    <m:d>
                      <m:dPr>
                        <m:begChr m:val="["/>
                        <m:endChr m:val="]"/>
                        <m:ctrlPr>
                          <a:rPr lang="en-US" altLang="ko-KR" sz="1100" b="1" i="1" baseline="0">
                            <a:solidFill>
                              <a:schemeClr val="tx1"/>
                            </a:solidFill>
                            <a:effectLst/>
                            <a:latin typeface="Cambria Math" panose="02040503050406030204" pitchFamily="18" charset="0"/>
                            <a:ea typeface="+mn-ea"/>
                            <a:cs typeface="+mn-cs"/>
                          </a:rPr>
                        </m:ctrlPr>
                      </m:dPr>
                      <m:e>
                        <m:f>
                          <m:fPr>
                            <m:ctrlPr>
                              <a:rPr lang="en-US" altLang="ko-KR" sz="1100" b="1" i="1" baseline="0">
                                <a:solidFill>
                                  <a:schemeClr val="tx1"/>
                                </a:solidFill>
                                <a:effectLst/>
                                <a:latin typeface="Cambria Math" panose="02040503050406030204" pitchFamily="18" charset="0"/>
                                <a:ea typeface="+mn-ea"/>
                                <a:cs typeface="+mn-cs"/>
                              </a:rPr>
                            </m:ctrlPr>
                          </m:fPr>
                          <m:num>
                            <m:r>
                              <a:rPr lang="en-US" altLang="ko-KR" sz="1100" b="1" i="1" baseline="0">
                                <a:solidFill>
                                  <a:schemeClr val="tx1"/>
                                </a:solidFill>
                                <a:effectLst/>
                                <a:latin typeface="Cambria Math" panose="02040503050406030204" pitchFamily="18" charset="0"/>
                                <a:ea typeface="+mn-ea"/>
                                <a:cs typeface="+mn-cs"/>
                              </a:rPr>
                              <m:t>𝟏</m:t>
                            </m:r>
                          </m:num>
                          <m:den>
                            <m:r>
                              <a:rPr lang="en-US" altLang="ko-KR" sz="1100" b="1" i="1" baseline="0">
                                <a:solidFill>
                                  <a:schemeClr val="tx1"/>
                                </a:solidFill>
                                <a:effectLst/>
                                <a:latin typeface="Cambria Math" panose="02040503050406030204" pitchFamily="18" charset="0"/>
                                <a:ea typeface="+mn-ea"/>
                                <a:cs typeface="+mn-cs"/>
                              </a:rPr>
                              <m:t>𝒌𝒈</m:t>
                            </m:r>
                            <m:r>
                              <a:rPr lang="en-US" altLang="ko-KR" sz="1100" b="1" i="1" baseline="0">
                                <a:solidFill>
                                  <a:schemeClr val="tx1"/>
                                </a:solidFill>
                                <a:effectLst/>
                                <a:latin typeface="Cambria Math" panose="02040503050406030204" pitchFamily="18" charset="0"/>
                                <a:ea typeface="+mn-ea"/>
                                <a:cs typeface="+mn-cs"/>
                              </a:rPr>
                              <m:t>/</m:t>
                            </m:r>
                            <m:sSup>
                              <m:sSupPr>
                                <m:ctrlPr>
                                  <a:rPr lang="en-US" altLang="ko-KR" sz="1100" b="1" i="1" baseline="0">
                                    <a:solidFill>
                                      <a:schemeClr val="tx1"/>
                                    </a:solidFill>
                                    <a:effectLst/>
                                    <a:latin typeface="Cambria Math" panose="02040503050406030204" pitchFamily="18" charset="0"/>
                                    <a:ea typeface="+mn-ea"/>
                                    <a:cs typeface="+mn-cs"/>
                                  </a:rPr>
                                </m:ctrlPr>
                              </m:sSupPr>
                              <m:e>
                                <m:r>
                                  <a:rPr lang="en-US" altLang="ko-KR" sz="1100" b="1" i="1" baseline="0">
                                    <a:solidFill>
                                      <a:schemeClr val="tx1"/>
                                    </a:solidFill>
                                    <a:effectLst/>
                                    <a:latin typeface="Cambria Math" panose="02040503050406030204" pitchFamily="18" charset="0"/>
                                    <a:ea typeface="+mn-ea"/>
                                    <a:cs typeface="+mn-cs"/>
                                  </a:rPr>
                                  <m:t>𝒎</m:t>
                                </m:r>
                              </m:e>
                              <m:sup>
                                <m:r>
                                  <a:rPr lang="en-US" altLang="ko-KR" sz="1100" b="1" i="1" baseline="0">
                                    <a:solidFill>
                                      <a:schemeClr val="tx1"/>
                                    </a:solidFill>
                                    <a:effectLst/>
                                    <a:latin typeface="Cambria Math" panose="02040503050406030204" pitchFamily="18" charset="0"/>
                                    <a:ea typeface="+mn-ea"/>
                                    <a:cs typeface="+mn-cs"/>
                                  </a:rPr>
                                  <m:t>𝟑</m:t>
                                </m:r>
                              </m:sup>
                            </m:sSup>
                          </m:den>
                        </m:f>
                        <m:f>
                          <m:fPr>
                            <m:ctrlPr>
                              <a:rPr lang="en-US" altLang="ko-KR" sz="1100" b="1" i="1" baseline="0">
                                <a:solidFill>
                                  <a:schemeClr val="tx1"/>
                                </a:solidFill>
                                <a:effectLst/>
                                <a:latin typeface="Cambria Math" panose="02040503050406030204" pitchFamily="18" charset="0"/>
                                <a:ea typeface="+mn-ea"/>
                                <a:cs typeface="+mn-cs"/>
                              </a:rPr>
                            </m:ctrlPr>
                          </m:fPr>
                          <m:num>
                            <m:r>
                              <a:rPr lang="en-US" altLang="ko-KR" sz="1100" b="1" i="1" baseline="0">
                                <a:solidFill>
                                  <a:schemeClr val="tx1"/>
                                </a:solidFill>
                                <a:effectLst/>
                                <a:latin typeface="Cambria Math" panose="02040503050406030204" pitchFamily="18" charset="0"/>
                                <a:ea typeface="+mn-ea"/>
                                <a:cs typeface="+mn-cs"/>
                              </a:rPr>
                              <m:t>𝒌𝒈</m:t>
                            </m:r>
                          </m:num>
                          <m:den>
                            <m:r>
                              <a:rPr lang="en-US" altLang="ko-KR" sz="1100" b="1" i="1" baseline="0">
                                <a:solidFill>
                                  <a:schemeClr val="tx1"/>
                                </a:solidFill>
                                <a:effectLst/>
                                <a:latin typeface="Cambria Math" panose="02040503050406030204" pitchFamily="18" charset="0"/>
                                <a:ea typeface="+mn-ea"/>
                                <a:cs typeface="+mn-cs"/>
                              </a:rPr>
                              <m:t>𝒎𝒔</m:t>
                            </m:r>
                          </m:den>
                        </m:f>
                      </m:e>
                    </m:d>
                    <m:r>
                      <a:rPr lang="en-US" altLang="ko-KR" sz="1100" b="1" i="1" baseline="0">
                        <a:solidFill>
                          <a:schemeClr val="tx1"/>
                        </a:solidFill>
                        <a:effectLst/>
                        <a:latin typeface="Cambria Math" panose="02040503050406030204" pitchFamily="18" charset="0"/>
                        <a:ea typeface="+mn-ea"/>
                        <a:cs typeface="+mn-cs"/>
                      </a:rPr>
                      <m:t>=</m:t>
                    </m:r>
                    <m:f>
                      <m:fPr>
                        <m:ctrlPr>
                          <a:rPr lang="en-US" altLang="ko-KR" sz="1100" b="1" i="1" baseline="0">
                            <a:solidFill>
                              <a:schemeClr val="tx1"/>
                            </a:solidFill>
                            <a:effectLst/>
                            <a:latin typeface="Cambria Math" panose="02040503050406030204" pitchFamily="18" charset="0"/>
                            <a:ea typeface="+mn-ea"/>
                            <a:cs typeface="+mn-cs"/>
                          </a:rPr>
                        </m:ctrlPr>
                      </m:fPr>
                      <m:num>
                        <m:sSup>
                          <m:sSupPr>
                            <m:ctrlPr>
                              <a:rPr lang="en-US" altLang="ko-KR" sz="1100" b="1" i="1" baseline="0">
                                <a:solidFill>
                                  <a:schemeClr val="tx1"/>
                                </a:solidFill>
                                <a:effectLst/>
                                <a:latin typeface="Cambria Math" panose="02040503050406030204" pitchFamily="18" charset="0"/>
                                <a:ea typeface="+mn-ea"/>
                                <a:cs typeface="+mn-cs"/>
                              </a:rPr>
                            </m:ctrlPr>
                          </m:sSupPr>
                          <m:e>
                            <m:r>
                              <a:rPr lang="en-US" altLang="ko-KR" sz="1100" b="1" i="1" baseline="0">
                                <a:solidFill>
                                  <a:schemeClr val="tx1"/>
                                </a:solidFill>
                                <a:effectLst/>
                                <a:latin typeface="Cambria Math" panose="02040503050406030204" pitchFamily="18" charset="0"/>
                                <a:ea typeface="+mn-ea"/>
                                <a:cs typeface="+mn-cs"/>
                              </a:rPr>
                              <m:t>𝒎</m:t>
                            </m:r>
                          </m:e>
                          <m:sup>
                            <m:r>
                              <a:rPr lang="en-US" altLang="ko-KR" sz="1100" b="1" i="1" baseline="0">
                                <a:solidFill>
                                  <a:schemeClr val="tx1"/>
                                </a:solidFill>
                                <a:effectLst/>
                                <a:latin typeface="Cambria Math" panose="02040503050406030204" pitchFamily="18" charset="0"/>
                                <a:ea typeface="+mn-ea"/>
                                <a:cs typeface="+mn-cs"/>
                              </a:rPr>
                              <m:t>𝟐</m:t>
                            </m:r>
                          </m:sup>
                        </m:sSup>
                      </m:num>
                      <m:den>
                        <m:r>
                          <a:rPr lang="en-US" altLang="ko-KR" sz="1100" b="1" i="1" baseline="0">
                            <a:solidFill>
                              <a:schemeClr val="tx1"/>
                            </a:solidFill>
                            <a:effectLst/>
                            <a:latin typeface="Cambria Math" panose="02040503050406030204" pitchFamily="18" charset="0"/>
                            <a:ea typeface="+mn-ea"/>
                            <a:cs typeface="+mn-cs"/>
                          </a:rPr>
                          <m:t>𝒔</m:t>
                        </m:r>
                      </m:den>
                    </m:f>
                  </m:oMath>
                </m:oMathPara>
              </a14:m>
              <a:endParaRPr lang="en-US" altLang="ko-KR" sz="1400"/>
            </a:p>
            <a:p>
              <a:r>
                <a:rPr lang="en-US" altLang="ko-KR" sz="1200"/>
                <a:t>    </a:t>
              </a:r>
              <a:r>
                <a:rPr lang="en-US" altLang="ko-KR" sz="1200" b="1">
                  <a:solidFill>
                    <a:srgbClr val="0000FF"/>
                  </a:solidFill>
                </a:rPr>
                <a:t>* </a:t>
              </a:r>
              <a:r>
                <a:rPr lang="ko-KR" altLang="en-US" sz="1200" b="1">
                  <a:solidFill>
                    <a:srgbClr val="0000FF"/>
                  </a:solidFill>
                </a:rPr>
                <a:t>무게를 부피로 변환하기 위해 퇴적물 밀도로 나눔</a:t>
              </a:r>
              <a:endParaRPr lang="en-US" altLang="ko-KR" sz="1400" b="1">
                <a:solidFill>
                  <a:srgbClr val="0000FF"/>
                </a:solidFill>
              </a:endParaRPr>
            </a:p>
          </xdr:txBody>
        </xdr:sp>
      </mc:Choice>
      <mc:Fallback xmlns="">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247490" y="3091543"/>
              <a:ext cx="5185122" cy="24275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r>
                <a:rPr lang="en-US" altLang="ko-KR" sz="1400" b="0" i="0">
                  <a:latin typeface="Cambria Math" panose="02040503050406030204" pitchFamily="18" charset="0"/>
                </a:rPr>
                <a:t>𝑞_𝑠=</a:t>
              </a:r>
              <a:r>
                <a:rPr lang="en-US" altLang="ko-KR" sz="1100" b="0" i="0">
                  <a:solidFill>
                    <a:schemeClr val="tx1"/>
                  </a:solidFill>
                  <a:effectLst/>
                  <a:latin typeface="Cambria Math" panose="02040503050406030204" pitchFamily="18" charset="0"/>
                  <a:ea typeface="+mn-ea"/>
                  <a:cs typeface="+mn-cs"/>
                </a:rPr>
                <a:t>𝑘_𝑓𝑎 𝑞^(𝑚_𝑓𝑎 ) 𝑆^(𝑛_𝑓𝑎 )</a:t>
              </a:r>
              <a:r>
                <a:rPr lang="en-US" altLang="ko-KR" sz="1400" b="0" i="1">
                  <a:latin typeface="Cambria Math" panose="02040503050406030204" pitchFamily="18" charset="0"/>
                </a:rPr>
                <a:t> </a:t>
              </a:r>
              <a:r>
                <a:rPr lang="en-US" altLang="ko-KR" sz="1400" b="0" i="0">
                  <a:latin typeface="Cambria Math" panose="02040503050406030204" pitchFamily="18" charset="0"/>
                </a:rPr>
                <a:t>[kg/s/m]</a:t>
              </a:r>
            </a:p>
            <a:p>
              <a:endParaRPr lang="en-US" altLang="ko-KR" sz="1400" b="0" i="0">
                <a:latin typeface="Cambria Math" panose="02040503050406030204" pitchFamily="18" charset="0"/>
              </a:endParaRPr>
            </a:p>
            <a:p>
              <a:r>
                <a:rPr lang="en-US" altLang="ko-KR" sz="1400" b="0" i="0">
                  <a:latin typeface="Cambria Math" panose="02040503050406030204" pitchFamily="18" charset="0"/>
                </a:rPr>
                <a:t>    </a:t>
              </a:r>
              <a:r>
                <a:rPr lang="en-US" altLang="ko-KR" sz="1100" b="0" i="1">
                  <a:latin typeface="Cambria Math" panose="02040503050406030204" pitchFamily="18" charset="0"/>
                </a:rPr>
                <a:t>q</a:t>
              </a:r>
              <a:r>
                <a:rPr lang="en-US" altLang="ko-KR" sz="1100" b="0" i="0">
                  <a:latin typeface="Cambria Math" panose="02040503050406030204" pitchFamily="18" charset="0"/>
                </a:rPr>
                <a:t> : discharge per unit width</a:t>
              </a:r>
            </a:p>
            <a:p>
              <a:r>
                <a:rPr lang="en-US" altLang="ko-KR" sz="1400" b="0"/>
                <a:t>    </a:t>
              </a:r>
              <a:r>
                <a:rPr lang="en-US" altLang="ko-KR" sz="1400" b="0" i="0">
                  <a:latin typeface="Cambria Math" panose="02040503050406030204" pitchFamily="18" charset="0"/>
                </a:rPr>
                <a:t>𝑘_𝑓𝑎=40</a:t>
              </a:r>
              <a:r>
                <a:rPr lang="ko-KR" altLang="en-US" sz="1100" b="0" i="0">
                  <a:solidFill>
                    <a:schemeClr val="tx1"/>
                  </a:solidFill>
                  <a:effectLst/>
                  <a:latin typeface="Cambria Math" panose="02040503050406030204" pitchFamily="18" charset="0"/>
                  <a:ea typeface="+mn-ea"/>
                  <a:cs typeface="+mn-cs"/>
                </a:rPr>
                <a:t>𝜌</a:t>
              </a:r>
              <a:r>
                <a:rPr lang="en-US" altLang="ko-KR" sz="1400" b="0" i="0">
                  <a:solidFill>
                    <a:schemeClr val="tx1"/>
                  </a:solidFill>
                  <a:effectLst/>
                  <a:latin typeface="Cambria Math" panose="02040503050406030204" pitchFamily="18" charset="0"/>
                  <a:ea typeface="+mn-ea"/>
                  <a:cs typeface="+mn-cs"/>
                </a:rPr>
                <a:t>_</a:t>
              </a:r>
              <a:r>
                <a:rPr lang="en-US" altLang="ko-KR" sz="1400" b="0" i="0">
                  <a:latin typeface="Cambria Math" panose="02040503050406030204" pitchFamily="18" charset="0"/>
                </a:rPr>
                <a:t>𝑠 𝐹√(𝑔(𝑠−1)𝑑_50^3 ) </a:t>
              </a:r>
              <a:r>
                <a:rPr lang="en-US" altLang="ko-KR" sz="1100" b="0" i="0">
                  <a:solidFill>
                    <a:schemeClr val="tx1"/>
                  </a:solidFill>
                  <a:effectLst/>
                  <a:latin typeface="Cambria Math" panose="02040503050406030204" pitchFamily="18" charset="0"/>
                  <a:ea typeface="+mn-ea"/>
                  <a:cs typeface="+mn-cs"/>
                </a:rPr>
                <a:t>(1/((𝑠−1) 𝑑_50 ))</a:t>
              </a:r>
              <a:r>
                <a:rPr lang="en-US" altLang="ko-KR" sz="1400" b="0" i="0">
                  <a:solidFill>
                    <a:schemeClr val="tx1"/>
                  </a:solidFill>
                  <a:effectLst/>
                  <a:latin typeface="Cambria Math" panose="02040503050406030204" pitchFamily="18" charset="0"/>
                  <a:ea typeface="+mn-ea"/>
                  <a:cs typeface="+mn-cs"/>
                </a:rPr>
                <a:t>^</a:t>
              </a:r>
              <a:r>
                <a:rPr lang="en-US" altLang="ko-KR" sz="1400" b="0" i="0">
                  <a:latin typeface="Cambria Math" panose="02040503050406030204" pitchFamily="18" charset="0"/>
                </a:rPr>
                <a:t>3 〖𝑛𝐴〗^1.8</a:t>
              </a:r>
              <a:endParaRPr lang="en-US" altLang="ko-KR" sz="1400"/>
            </a:p>
            <a:p>
              <a:r>
                <a:rPr lang="en-US" altLang="ko-KR" sz="1100" b="0">
                  <a:solidFill>
                    <a:schemeClr val="tx1"/>
                  </a:solidFill>
                  <a:effectLst/>
                  <a:latin typeface="+mn-lt"/>
                  <a:ea typeface="+mn-ea"/>
                  <a:cs typeface="+mn-cs"/>
                </a:rPr>
                <a:t>     - Rubey (1933) Non-dimensional settling velocity</a:t>
              </a:r>
              <a:endParaRPr lang="ko-KR" altLang="ko-KR" sz="1400">
                <a:effectLst/>
              </a:endParaRPr>
            </a:p>
            <a:p>
              <a:r>
                <a:rPr lang="en-US" altLang="ko-KR" sz="1100" b="0">
                  <a:solidFill>
                    <a:schemeClr val="tx1"/>
                  </a:solidFill>
                  <a:effectLst/>
                  <a:latin typeface="+mn-lt"/>
                  <a:ea typeface="+mn-ea"/>
                  <a:cs typeface="+mn-cs"/>
                </a:rPr>
                <a:t>     </a:t>
              </a:r>
              <a:r>
                <a:rPr lang="en-US" altLang="ko-KR" sz="1100" b="0" i="0">
                  <a:solidFill>
                    <a:schemeClr val="tx1"/>
                  </a:solidFill>
                  <a:effectLst/>
                  <a:latin typeface="Cambria Math" panose="02040503050406030204" pitchFamily="18" charset="0"/>
                  <a:ea typeface="+mn-ea"/>
                  <a:cs typeface="+mn-cs"/>
                </a:rPr>
                <a:t>𝐹=√(2/3+(36</a:t>
              </a:r>
              <a:r>
                <a:rPr lang="ko-KR" altLang="ko-KR" sz="1100" b="0" i="0">
                  <a:solidFill>
                    <a:schemeClr val="tx1"/>
                  </a:solidFill>
                  <a:effectLst/>
                  <a:latin typeface="Cambria Math" panose="02040503050406030204" pitchFamily="18" charset="0"/>
                  <a:ea typeface="+mn-ea"/>
                  <a:cs typeface="+mn-cs"/>
                </a:rPr>
                <a:t>𝜈</a:t>
              </a:r>
              <a:r>
                <a:rPr lang="en-US" altLang="ko-KR" sz="1100" b="0" i="0">
                  <a:solidFill>
                    <a:schemeClr val="tx1"/>
                  </a:solidFill>
                  <a:effectLst/>
                  <a:latin typeface="Cambria Math" panose="02040503050406030204" pitchFamily="18" charset="0"/>
                  <a:ea typeface="+mn-ea"/>
                  <a:cs typeface="+mn-cs"/>
                </a:rPr>
                <a:t>^2)/(𝑔𝑑_50^3 (𝑠−1)))−√((36</a:t>
              </a:r>
              <a:r>
                <a:rPr lang="ko-KR" altLang="ko-KR" sz="1100" b="0" i="0">
                  <a:solidFill>
                    <a:schemeClr val="tx1"/>
                  </a:solidFill>
                  <a:effectLst/>
                  <a:latin typeface="Cambria Math" panose="02040503050406030204" pitchFamily="18" charset="0"/>
                  <a:ea typeface="+mn-ea"/>
                  <a:cs typeface="+mn-cs"/>
                </a:rPr>
                <a:t>𝜈</a:t>
              </a:r>
              <a:r>
                <a:rPr lang="en-US" altLang="ko-KR" sz="1100" b="0" i="0">
                  <a:solidFill>
                    <a:schemeClr val="tx1"/>
                  </a:solidFill>
                  <a:effectLst/>
                  <a:latin typeface="Cambria Math" panose="02040503050406030204" pitchFamily="18" charset="0"/>
                  <a:ea typeface="+mn-ea"/>
                  <a:cs typeface="+mn-cs"/>
                </a:rPr>
                <a:t>^2)/(𝑔𝑑_50^3 (𝑠−1)))</a:t>
              </a:r>
              <a:endParaRPr lang="en-US" altLang="ko-KR" sz="1400"/>
            </a:p>
            <a:p>
              <a:endParaRPr lang="en-US" altLang="ko-KR" sz="1400"/>
            </a:p>
            <a:p>
              <a:pPr/>
              <a:r>
                <a:rPr lang="en-US" altLang="ko-KR" sz="1100" b="0" i="0">
                  <a:solidFill>
                    <a:schemeClr val="tx1"/>
                  </a:solidFill>
                  <a:effectLst/>
                  <a:latin typeface="Cambria Math" panose="02040503050406030204" pitchFamily="18" charset="0"/>
                  <a:ea typeface="+mn-ea"/>
                  <a:cs typeface="+mn-cs"/>
                </a:rPr>
                <a:t>𝑞_𝑠𝑣=1/(</a:t>
              </a:r>
              <a:r>
                <a:rPr lang="ko-KR" altLang="en-US" sz="1100" b="0" i="0">
                  <a:solidFill>
                    <a:schemeClr val="tx1"/>
                  </a:solidFill>
                  <a:effectLst/>
                  <a:latin typeface="Cambria Math" panose="02040503050406030204" pitchFamily="18" charset="0"/>
                  <a:ea typeface="+mn-ea"/>
                  <a:cs typeface="+mn-cs"/>
                </a:rPr>
                <a:t>𝜌</a:t>
              </a:r>
              <a:r>
                <a:rPr lang="en-US" altLang="ko-KR" sz="1100" b="0" i="0">
                  <a:solidFill>
                    <a:schemeClr val="tx1"/>
                  </a:solidFill>
                  <a:effectLst/>
                  <a:latin typeface="Cambria Math" panose="02040503050406030204" pitchFamily="18" charset="0"/>
                  <a:ea typeface="+mn-ea"/>
                  <a:cs typeface="+mn-cs"/>
                </a:rPr>
                <a:t>_𝑠 (1−</a:t>
              </a:r>
              <a:r>
                <a:rPr lang="ko-KR" altLang="ko-KR" sz="1100" b="0" i="0">
                  <a:solidFill>
                    <a:schemeClr val="tx1"/>
                  </a:solidFill>
                  <a:effectLst/>
                  <a:latin typeface="Cambria Math" panose="02040503050406030204" pitchFamily="18" charset="0"/>
                  <a:ea typeface="+mn-ea"/>
                  <a:cs typeface="+mn-cs"/>
                </a:rPr>
                <a:t>𝜂</a:t>
              </a:r>
              <a:r>
                <a:rPr lang="en-US" altLang="ko-KR" sz="1100" b="0" i="0">
                  <a:solidFill>
                    <a:schemeClr val="tx1"/>
                  </a:solidFill>
                  <a:effectLst/>
                  <a:latin typeface="Cambria Math" panose="02040503050406030204" pitchFamily="18" charset="0"/>
                  <a:ea typeface="+mn-ea"/>
                  <a:cs typeface="+mn-cs"/>
                </a:rPr>
                <a:t>)) 𝑞_𝑠</a:t>
              </a:r>
              <a:r>
                <a:rPr lang="en-US" altLang="ko-KR" sz="1100" b="1" i="0" baseline="0">
                  <a:solidFill>
                    <a:schemeClr val="tx1"/>
                  </a:solidFill>
                  <a:effectLst/>
                  <a:latin typeface="Cambria Math" panose="02040503050406030204" pitchFamily="18" charset="0"/>
                  <a:ea typeface="+mn-ea"/>
                  <a:cs typeface="+mn-cs"/>
                </a:rPr>
                <a:t> [𝟏/(𝒌𝒈/𝒎^𝟑 )  𝒌𝒈/𝒎𝒔]=𝒎^𝟐/𝒔</a:t>
              </a:r>
              <a:endParaRPr lang="en-US" altLang="ko-KR" sz="1400"/>
            </a:p>
            <a:p>
              <a:r>
                <a:rPr lang="en-US" altLang="ko-KR" sz="1200"/>
                <a:t>    </a:t>
              </a:r>
              <a:r>
                <a:rPr lang="en-US" altLang="ko-KR" sz="1200" b="1">
                  <a:solidFill>
                    <a:srgbClr val="0000FF"/>
                  </a:solidFill>
                </a:rPr>
                <a:t>* </a:t>
              </a:r>
              <a:r>
                <a:rPr lang="ko-KR" altLang="en-US" sz="1200" b="1">
                  <a:solidFill>
                    <a:srgbClr val="0000FF"/>
                  </a:solidFill>
                </a:rPr>
                <a:t>무게를 부피로 변환하기 위해 퇴적물 밀도로 나눔</a:t>
              </a:r>
              <a:endParaRPr lang="en-US" altLang="ko-KR" sz="1400" b="1">
                <a:solidFill>
                  <a:srgbClr val="0000FF"/>
                </a:solidFill>
              </a:endParaRPr>
            </a:p>
          </xdr:txBody>
        </xdr:sp>
      </mc:Fallback>
    </mc:AlternateContent>
    <xdr:clientData/>
  </xdr:oneCellAnchor>
  <xdr:oneCellAnchor>
    <xdr:from>
      <xdr:col>2</xdr:col>
      <xdr:colOff>637454</xdr:colOff>
      <xdr:row>16</xdr:row>
      <xdr:rowOff>217395</xdr:rowOff>
    </xdr:from>
    <xdr:ext cx="65" cy="219163"/>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4250230" y="3839136"/>
          <a:ext cx="6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400"/>
        </a:p>
      </xdr:txBody>
    </xdr:sp>
    <xdr:clientData/>
  </xdr:oneCellAnchor>
  <xdr:twoCellAnchor>
    <xdr:from>
      <xdr:col>4</xdr:col>
      <xdr:colOff>29457</xdr:colOff>
      <xdr:row>0</xdr:row>
      <xdr:rowOff>217075</xdr:rowOff>
    </xdr:from>
    <xdr:to>
      <xdr:col>6</xdr:col>
      <xdr:colOff>1328058</xdr:colOff>
      <xdr:row>17</xdr:row>
      <xdr:rowOff>163284</xdr:rowOff>
    </xdr:to>
    <xdr:graphicFrame macro="">
      <xdr:nvGraphicFramePr>
        <xdr:cNvPr id="4" name="차트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47</xdr:row>
      <xdr:rowOff>21775</xdr:rowOff>
    </xdr:from>
    <xdr:to>
      <xdr:col>4</xdr:col>
      <xdr:colOff>657173</xdr:colOff>
      <xdr:row>80</xdr:row>
      <xdr:rowOff>160319</xdr:rowOff>
    </xdr:to>
    <xdr:pic>
      <xdr:nvPicPr>
        <xdr:cNvPr id="5" name="그림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stretch>
          <a:fillRect/>
        </a:stretch>
      </xdr:blipFill>
      <xdr:spPr>
        <a:xfrm>
          <a:off x="849086" y="9470575"/>
          <a:ext cx="10541401" cy="7323116"/>
        </a:xfrm>
        <a:prstGeom prst="rect">
          <a:avLst/>
        </a:prstGeom>
      </xdr:spPr>
    </xdr:pic>
    <xdr:clientData/>
  </xdr:twoCellAnchor>
  <xdr:twoCellAnchor editAs="oneCell">
    <xdr:from>
      <xdr:col>0</xdr:col>
      <xdr:colOff>16600</xdr:colOff>
      <xdr:row>80</xdr:row>
      <xdr:rowOff>188029</xdr:rowOff>
    </xdr:from>
    <xdr:to>
      <xdr:col>4</xdr:col>
      <xdr:colOff>643247</xdr:colOff>
      <xdr:row>111</xdr:row>
      <xdr:rowOff>160321</xdr:rowOff>
    </xdr:to>
    <xdr:pic>
      <xdr:nvPicPr>
        <xdr:cNvPr id="6" name="그림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3"/>
        <a:stretch>
          <a:fillRect/>
        </a:stretch>
      </xdr:blipFill>
      <xdr:spPr>
        <a:xfrm>
          <a:off x="865686" y="16821400"/>
          <a:ext cx="10510875" cy="6721434"/>
        </a:xfrm>
        <a:prstGeom prst="rect">
          <a:avLst/>
        </a:prstGeom>
      </xdr:spPr>
    </xdr:pic>
    <xdr:clientData/>
  </xdr:twoCellAnchor>
  <xdr:twoCellAnchor>
    <xdr:from>
      <xdr:col>2</xdr:col>
      <xdr:colOff>1766454</xdr:colOff>
      <xdr:row>46</xdr:row>
      <xdr:rowOff>214750</xdr:rowOff>
    </xdr:from>
    <xdr:to>
      <xdr:col>3</xdr:col>
      <xdr:colOff>3092533</xdr:colOff>
      <xdr:row>48</xdr:row>
      <xdr:rowOff>90059</xdr:rowOff>
    </xdr:to>
    <xdr:sp macro="" textlink="">
      <xdr:nvSpPr>
        <xdr:cNvPr id="7" name="TextBox 6">
          <a:extLst>
            <a:ext uri="{FF2B5EF4-FFF2-40B4-BE49-F238E27FC236}">
              <a16:creationId xmlns:a16="http://schemas.microsoft.com/office/drawing/2014/main" id="{00000000-0008-0000-0600-000007000000}"/>
            </a:ext>
          </a:extLst>
        </xdr:cNvPr>
        <xdr:cNvSpPr txBox="1"/>
      </xdr:nvSpPr>
      <xdr:spPr>
        <a:xfrm>
          <a:off x="6730340" y="10098979"/>
          <a:ext cx="3742707" cy="3107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altLang="ko-KR" sz="1400" b="1"/>
            <a:t>Table 2 in Prosser and Rustomji (2000)</a:t>
          </a:r>
          <a:endParaRPr lang="ko-KR" altLang="en-US" sz="1400" b="1"/>
        </a:p>
      </xdr:txBody>
    </xdr:sp>
    <xdr:clientData/>
  </xdr:twoCellAnchor>
  <xdr:twoCellAnchor editAs="oneCell">
    <xdr:from>
      <xdr:col>0</xdr:col>
      <xdr:colOff>10883</xdr:colOff>
      <xdr:row>39</xdr:row>
      <xdr:rowOff>86951</xdr:rowOff>
    </xdr:from>
    <xdr:to>
      <xdr:col>3</xdr:col>
      <xdr:colOff>108857</xdr:colOff>
      <xdr:row>46</xdr:row>
      <xdr:rowOff>113475</xdr:rowOff>
    </xdr:to>
    <xdr:pic>
      <xdr:nvPicPr>
        <xdr:cNvPr id="8" name="그림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4"/>
        <a:stretch>
          <a:fillRect/>
        </a:stretch>
      </xdr:blipFill>
      <xdr:spPr>
        <a:xfrm>
          <a:off x="859969" y="7783151"/>
          <a:ext cx="6128659" cy="1561410"/>
        </a:xfrm>
        <a:prstGeom prst="rect">
          <a:avLst/>
        </a:prstGeom>
      </xdr:spPr>
    </xdr:pic>
    <xdr:clientData/>
  </xdr:twoCellAnchor>
  <xdr:oneCellAnchor>
    <xdr:from>
      <xdr:col>3</xdr:col>
      <xdr:colOff>718457</xdr:colOff>
      <xdr:row>41</xdr:row>
      <xdr:rowOff>119743</xdr:rowOff>
    </xdr:from>
    <xdr:ext cx="6181372" cy="530658"/>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6749143" y="8915400"/>
          <a:ext cx="618137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ko-KR" sz="1400" b="1">
              <a:solidFill>
                <a:srgbClr val="0000FF"/>
              </a:solidFill>
            </a:rPr>
            <a:t>mfa and nfa derived from Einstein-Brown</a:t>
          </a:r>
          <a:r>
            <a:rPr lang="en-US" altLang="ko-KR" sz="1400" b="1" baseline="0">
              <a:solidFill>
                <a:srgbClr val="0000FF"/>
              </a:solidFill>
            </a:rPr>
            <a:t> Sediment transport capacity equation:</a:t>
          </a:r>
        </a:p>
        <a:p>
          <a:r>
            <a:rPr lang="en-US" altLang="ko-KR" sz="1400" b="1" baseline="0">
              <a:solidFill>
                <a:srgbClr val="0000FF"/>
              </a:solidFill>
            </a:rPr>
            <a:t>mfa = 1.8; nfa = 2.1</a:t>
          </a:r>
        </a:p>
      </xdr:txBody>
    </xdr:sp>
    <xdr:clientData/>
  </xdr:oneCellAnchor>
  <xdr:twoCellAnchor>
    <xdr:from>
      <xdr:col>2</xdr:col>
      <xdr:colOff>816429</xdr:colOff>
      <xdr:row>65</xdr:row>
      <xdr:rowOff>119743</xdr:rowOff>
    </xdr:from>
    <xdr:to>
      <xdr:col>5</xdr:col>
      <xdr:colOff>43543</xdr:colOff>
      <xdr:row>65</xdr:row>
      <xdr:rowOff>119743</xdr:rowOff>
    </xdr:to>
    <xdr:cxnSp macro="">
      <xdr:nvCxnSpPr>
        <xdr:cNvPr id="11" name="직선 연결선 10">
          <a:extLst>
            <a:ext uri="{FF2B5EF4-FFF2-40B4-BE49-F238E27FC236}">
              <a16:creationId xmlns:a16="http://schemas.microsoft.com/office/drawing/2014/main" id="{00000000-0008-0000-0600-00000B000000}"/>
            </a:ext>
          </a:extLst>
        </xdr:cNvPr>
        <xdr:cNvCxnSpPr/>
      </xdr:nvCxnSpPr>
      <xdr:spPr>
        <a:xfrm>
          <a:off x="5780315" y="14358257"/>
          <a:ext cx="4876799" cy="0"/>
        </a:xfrm>
        <a:prstGeom prst="line">
          <a:avLst/>
        </a:prstGeom>
        <a:ln w="28575">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xdr:col>
      <xdr:colOff>827315</xdr:colOff>
      <xdr:row>61</xdr:row>
      <xdr:rowOff>130628</xdr:rowOff>
    </xdr:from>
    <xdr:to>
      <xdr:col>5</xdr:col>
      <xdr:colOff>54429</xdr:colOff>
      <xdr:row>61</xdr:row>
      <xdr:rowOff>130628</xdr:rowOff>
    </xdr:to>
    <xdr:cxnSp macro="">
      <xdr:nvCxnSpPr>
        <xdr:cNvPr id="13" name="직선 연결선 12">
          <a:extLst>
            <a:ext uri="{FF2B5EF4-FFF2-40B4-BE49-F238E27FC236}">
              <a16:creationId xmlns:a16="http://schemas.microsoft.com/office/drawing/2014/main" id="{00000000-0008-0000-0600-00000D000000}"/>
            </a:ext>
          </a:extLst>
        </xdr:cNvPr>
        <xdr:cNvCxnSpPr/>
      </xdr:nvCxnSpPr>
      <xdr:spPr>
        <a:xfrm>
          <a:off x="5791201" y="13498285"/>
          <a:ext cx="4876799" cy="0"/>
        </a:xfrm>
        <a:prstGeom prst="line">
          <a:avLst/>
        </a:prstGeom>
        <a:ln w="28575">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xdr:col>
      <xdr:colOff>783771</xdr:colOff>
      <xdr:row>105</xdr:row>
      <xdr:rowOff>76198</xdr:rowOff>
    </xdr:from>
    <xdr:to>
      <xdr:col>5</xdr:col>
      <xdr:colOff>10885</xdr:colOff>
      <xdr:row>105</xdr:row>
      <xdr:rowOff>76198</xdr:rowOff>
    </xdr:to>
    <xdr:cxnSp macro="">
      <xdr:nvCxnSpPr>
        <xdr:cNvPr id="14" name="직선 연결선 13">
          <a:extLst>
            <a:ext uri="{FF2B5EF4-FFF2-40B4-BE49-F238E27FC236}">
              <a16:creationId xmlns:a16="http://schemas.microsoft.com/office/drawing/2014/main" id="{00000000-0008-0000-0600-00000E000000}"/>
            </a:ext>
          </a:extLst>
        </xdr:cNvPr>
        <xdr:cNvCxnSpPr/>
      </xdr:nvCxnSpPr>
      <xdr:spPr>
        <a:xfrm>
          <a:off x="5747657" y="23023284"/>
          <a:ext cx="4876799" cy="0"/>
        </a:xfrm>
        <a:prstGeom prst="line">
          <a:avLst/>
        </a:prstGeom>
        <a:ln w="28575">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oneCellAnchor>
    <xdr:from>
      <xdr:col>5</xdr:col>
      <xdr:colOff>228600</xdr:colOff>
      <xdr:row>60</xdr:row>
      <xdr:rowOff>163286</xdr:rowOff>
    </xdr:from>
    <xdr:ext cx="2318905" cy="336246"/>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10842171" y="13313229"/>
          <a:ext cx="2318905" cy="336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1100"/>
            <a:t>그래도 좀 비슷한</a:t>
          </a:r>
          <a:r>
            <a:rPr lang="ko-KR" altLang="en-US" sz="1100" baseline="0"/>
            <a:t> 것에 밑줄을 그음</a:t>
          </a:r>
          <a:endParaRPr lang="ko-KR" altLang="en-US" sz="1100"/>
        </a:p>
      </xdr:txBody>
    </xdr:sp>
    <xdr:clientData/>
  </xdr:oneCellAnchor>
  <xdr:oneCellAnchor>
    <xdr:from>
      <xdr:col>1</xdr:col>
      <xdr:colOff>65314</xdr:colOff>
      <xdr:row>15</xdr:row>
      <xdr:rowOff>10886</xdr:rowOff>
    </xdr:from>
    <xdr:ext cx="184731" cy="264560"/>
    <xdr:sp macro="" textlink="">
      <xdr:nvSpPr>
        <xdr:cNvPr id="16" name="TextBox 15">
          <a:extLst>
            <a:ext uri="{FF2B5EF4-FFF2-40B4-BE49-F238E27FC236}">
              <a16:creationId xmlns:a16="http://schemas.microsoft.com/office/drawing/2014/main" id="{00000000-0008-0000-0600-000010000000}"/>
            </a:ext>
          </a:extLst>
        </xdr:cNvPr>
        <xdr:cNvSpPr txBox="1"/>
      </xdr:nvSpPr>
      <xdr:spPr>
        <a:xfrm>
          <a:off x="4071257" y="33201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ko-KR" altLang="en-US" sz="1100"/>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6</xdr:col>
      <xdr:colOff>210668</xdr:colOff>
      <xdr:row>1</xdr:row>
      <xdr:rowOff>24907</xdr:rowOff>
    </xdr:from>
    <xdr:ext cx="6494931" cy="5309093"/>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1739280" y="249025"/>
              <a:ext cx="6494931" cy="53090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r>
                <a:rPr lang="en-US" altLang="ko-KR" sz="1200" b="0" i="1">
                  <a:latin typeface="Cambria Math" panose="02040503050406030204" pitchFamily="18" charset="0"/>
                  <a:ea typeface="Cambria Math" panose="02040503050406030204" pitchFamily="18" charset="0"/>
                </a:rPr>
                <a:t># Shear stress</a:t>
              </a:r>
              <a:r>
                <a:rPr lang="en-US" altLang="ko-KR" sz="1200" b="0" i="1" baseline="0">
                  <a:latin typeface="Cambria Math" panose="02040503050406030204" pitchFamily="18" charset="0"/>
                  <a:ea typeface="Cambria Math" panose="02040503050406030204" pitchFamily="18" charset="0"/>
                </a:rPr>
                <a:t> based bedrock incision rate</a:t>
              </a:r>
              <a:endParaRPr lang="en-US" altLang="ko-KR" sz="1200" b="0" i="1">
                <a:latin typeface="Cambria Math" panose="02040503050406030204" pitchFamily="18" charset="0"/>
                <a:ea typeface="Cambria Math" panose="02040503050406030204" pitchFamily="18" charset="0"/>
              </a:endParaRPr>
            </a:p>
            <a:p>
              <a:pPr algn="l"/>
              <a:endParaRPr lang="en-US" altLang="ko-KR" sz="1200" b="0" i="1">
                <a:latin typeface="Cambria Math" panose="02040503050406030204" pitchFamily="18" charset="0"/>
                <a:ea typeface="Cambria Math" panose="02040503050406030204" pitchFamily="18" charset="0"/>
              </a:endParaRPr>
            </a:p>
            <a:p>
              <a:pPr algn="ctr"/>
              <a14:m>
                <m:oMathPara xmlns:m="http://schemas.openxmlformats.org/officeDocument/2006/math">
                  <m:oMathParaPr>
                    <m:jc m:val="left"/>
                  </m:oMathParaPr>
                  <m:oMath xmlns:m="http://schemas.openxmlformats.org/officeDocument/2006/math">
                    <m:r>
                      <a:rPr lang="en-US" altLang="ko-KR" sz="1200" b="0" i="1">
                        <a:latin typeface="Cambria Math" panose="02040503050406030204" pitchFamily="18" charset="0"/>
                        <a:ea typeface="Cambria Math" panose="02040503050406030204" pitchFamily="18" charset="0"/>
                      </a:rPr>
                      <m:t>𝐸</m:t>
                    </m:r>
                    <m:r>
                      <a:rPr lang="en-US" altLang="ko-KR" sz="1200" b="0" i="1">
                        <a:latin typeface="Cambria Math" panose="02040503050406030204" pitchFamily="18" charset="0"/>
                        <a:ea typeface="Cambria Math" panose="02040503050406030204" pitchFamily="18" charset="0"/>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ko-KR" altLang="en-US" sz="1200" b="0" i="1">
                                    <a:solidFill>
                                      <a:schemeClr val="tx1"/>
                                    </a:solidFill>
                                    <a:effectLst/>
                                    <a:latin typeface="Cambria Math" panose="02040503050406030204" pitchFamily="18" charset="0"/>
                                    <a:ea typeface="+mn-ea"/>
                                    <a:cs typeface="+mn-cs"/>
                                  </a:rPr>
                                  <m:t>𝜏</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𝑏</m:t>
                                </m:r>
                              </m:sub>
                            </m:sSub>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ko-KR" altLang="en-US" sz="1200" b="0" i="1">
                                    <a:solidFill>
                                      <a:schemeClr val="tx1"/>
                                    </a:solidFill>
                                    <a:effectLst/>
                                    <a:latin typeface="Cambria Math" panose="02040503050406030204" pitchFamily="18" charset="0"/>
                                    <a:ea typeface="+mn-ea"/>
                                    <a:cs typeface="+mn-cs"/>
                                  </a:rPr>
                                  <m:t>𝜏</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𝑐</m:t>
                                </m:r>
                              </m:sub>
                            </m:sSub>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m:oMathPara>
              </a14:m>
              <a:endParaRPr lang="en-US" altLang="ko-KR" sz="1200" b="0" i="1">
                <a:solidFill>
                  <a:schemeClr val="tx1"/>
                </a:solidFill>
                <a:effectLst/>
                <a:latin typeface="Cambria Math" panose="02040503050406030204" pitchFamily="18" charset="0"/>
                <a:ea typeface="Cambria Math" panose="02040503050406030204" pitchFamily="18" charset="0"/>
                <a:cs typeface="+mn-cs"/>
              </a:endParaRPr>
            </a:p>
            <a:p>
              <a:pPr algn="l"/>
              <a:r>
                <a:rPr lang="en-US" altLang="ko-KR" sz="1100" b="0" i="0" baseline="0">
                  <a:solidFill>
                    <a:schemeClr val="tx1"/>
                  </a:solidFill>
                  <a:effectLst/>
                  <a:latin typeface="Cambria Math" panose="02040503050406030204" pitchFamily="18" charset="0"/>
                  <a:ea typeface="Cambria Math" panose="02040503050406030204" pitchFamily="18" charset="0"/>
                  <a:cs typeface="+mn-cs"/>
                </a:rPr>
                <a:t>          </a:t>
              </a:r>
              <a14:m>
                <m:oMath xmlns:m="http://schemas.openxmlformats.org/officeDocument/2006/math">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𝑓𝑏𝑟𝑒</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𝑓𝑟</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𝑓</m:t>
                  </m:r>
                  <m:d>
                    <m:d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dPr>
                    <m:e>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𝑞</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𝑠</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𝑞</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𝑐</m:t>
                          </m:r>
                        </m:sub>
                      </m:sSub>
                    </m:e>
                  </m:d>
                </m:oMath>
              </a14:m>
              <a:endParaRPr lang="en-US" altLang="ko-KR" sz="1100" b="0" i="0">
                <a:solidFill>
                  <a:schemeClr val="tx1"/>
                </a:solidFill>
                <a:effectLst/>
                <a:latin typeface="Cambria Math" panose="02040503050406030204" pitchFamily="18" charset="0"/>
                <a:ea typeface="Cambria Math" panose="02040503050406030204" pitchFamily="18" charset="0"/>
                <a:cs typeface="+mn-cs"/>
              </a:endParaRPr>
            </a:p>
            <a:p>
              <a:pPr algn="l"/>
              <a:r>
                <a:rPr lang="en-US" altLang="ko-KR" sz="1200" b="0" i="1">
                  <a:solidFill>
                    <a:schemeClr val="tx1"/>
                  </a:solidFill>
                  <a:effectLst/>
                  <a:latin typeface="Cambria Math" panose="02040503050406030204" pitchFamily="18" charset="0"/>
                  <a:ea typeface="Cambria Math" panose="02040503050406030204" pitchFamily="18" charset="0"/>
                  <a:cs typeface="+mn-cs"/>
                </a:rPr>
                <a:t>         k</a:t>
              </a:r>
              <a:r>
                <a:rPr lang="en-US" altLang="ko-KR" sz="1200" b="0" i="1" baseline="-25000">
                  <a:solidFill>
                    <a:schemeClr val="tx1"/>
                  </a:solidFill>
                  <a:effectLst/>
                  <a:latin typeface="Cambria Math" panose="02040503050406030204" pitchFamily="18" charset="0"/>
                  <a:ea typeface="Cambria Math" panose="02040503050406030204" pitchFamily="18" charset="0"/>
                  <a:cs typeface="+mn-cs"/>
                </a:rPr>
                <a:t>fr</a:t>
              </a:r>
              <a:r>
                <a:rPr lang="en-US" altLang="ko-KR" sz="1200" b="0" i="1">
                  <a:solidFill>
                    <a:schemeClr val="tx1"/>
                  </a:solidFill>
                  <a:effectLst/>
                  <a:latin typeface="Cambria Math" panose="02040503050406030204" pitchFamily="18" charset="0"/>
                  <a:ea typeface="Cambria Math" panose="02040503050406030204" pitchFamily="18" charset="0"/>
                  <a:cs typeface="+mn-cs"/>
                </a:rPr>
                <a:t> : rock mass quality, f(q</a:t>
              </a:r>
              <a:r>
                <a:rPr lang="en-US" altLang="ko-KR" sz="1200" b="0" i="1" baseline="-25000">
                  <a:solidFill>
                    <a:schemeClr val="tx1"/>
                  </a:solidFill>
                  <a:effectLst/>
                  <a:latin typeface="Cambria Math" panose="02040503050406030204" pitchFamily="18" charset="0"/>
                  <a:ea typeface="Cambria Math" panose="02040503050406030204" pitchFamily="18" charset="0"/>
                  <a:cs typeface="+mn-cs"/>
                </a:rPr>
                <a:t>s</a:t>
              </a:r>
              <a:r>
                <a:rPr lang="en-US" altLang="ko-KR" sz="1200" b="0" i="1">
                  <a:solidFill>
                    <a:schemeClr val="tx1"/>
                  </a:solidFill>
                  <a:effectLst/>
                  <a:latin typeface="Cambria Math" panose="02040503050406030204" pitchFamily="18" charset="0"/>
                  <a:ea typeface="Cambria Math" panose="02040503050406030204" pitchFamily="18" charset="0"/>
                  <a:cs typeface="+mn-cs"/>
                </a:rPr>
                <a:t>,q</a:t>
              </a:r>
              <a:r>
                <a:rPr lang="en-US" altLang="ko-KR" sz="1200" b="0" i="1" baseline="-25000">
                  <a:solidFill>
                    <a:schemeClr val="tx1"/>
                  </a:solidFill>
                  <a:effectLst/>
                  <a:latin typeface="Cambria Math" panose="02040503050406030204" pitchFamily="18" charset="0"/>
                  <a:ea typeface="Cambria Math" panose="02040503050406030204" pitchFamily="18" charset="0"/>
                  <a:cs typeface="+mn-cs"/>
                </a:rPr>
                <a:t>c</a:t>
              </a:r>
              <a:r>
                <a:rPr lang="en-US" altLang="ko-KR" sz="1200" b="0" i="1">
                  <a:solidFill>
                    <a:schemeClr val="tx1"/>
                  </a:solidFill>
                  <a:effectLst/>
                  <a:latin typeface="Cambria Math" panose="02040503050406030204" pitchFamily="18" charset="0"/>
                  <a:ea typeface="Cambria Math" panose="02040503050406030204" pitchFamily="18" charset="0"/>
                  <a:cs typeface="+mn-cs"/>
                </a:rPr>
                <a:t>) : sediment loading</a:t>
              </a:r>
            </a:p>
            <a:p>
              <a:pPr algn="l"/>
              <a:r>
                <a:rPr lang="en-US" altLang="ko-KR" sz="1200" b="0">
                  <a:solidFill>
                    <a:schemeClr val="tx1"/>
                  </a:solidFill>
                  <a:effectLst/>
                  <a:latin typeface="Cambria Math" panose="02040503050406030204" pitchFamily="18" charset="0"/>
                  <a:ea typeface="Cambria Math" panose="02040503050406030204" pitchFamily="18" charset="0"/>
                  <a:cs typeface="+mn-cs"/>
                </a:rPr>
                <a:t> </a:t>
              </a:r>
              <a14:m>
                <m:oMath xmlns:m="http://schemas.openxmlformats.org/officeDocument/2006/math">
                  <m:r>
                    <a:rPr lang="en-US" altLang="ko-KR" sz="1200" b="0" i="1">
                      <a:solidFill>
                        <a:schemeClr val="tx1"/>
                      </a:solidFill>
                      <a:effectLst/>
                      <a:latin typeface="Cambria Math" panose="02040503050406030204" pitchFamily="18" charset="0"/>
                      <a:ea typeface="Cambria Math" panose="02040503050406030204" pitchFamily="18" charset="0"/>
                      <a:cs typeface="+mn-cs"/>
                    </a:rPr>
                    <m:t>𝐸</m:t>
                  </m:r>
                  <m:r>
                    <a:rPr lang="en-US" altLang="ko-KR" sz="1200" b="0" i="0">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latin typeface="Cambria Math" panose="02040503050406030204" pitchFamily="18" charset="0"/>
                          <a:ea typeface="Cambria Math" panose="02040503050406030204" pitchFamily="18" charset="0"/>
                        </a:rPr>
                      </m:ctrlPr>
                    </m:sSubPr>
                    <m:e>
                      <m:r>
                        <a:rPr lang="en-US" altLang="ko-KR" sz="1200" b="0" i="1">
                          <a:latin typeface="Cambria Math" panose="02040503050406030204" pitchFamily="18" charset="0"/>
                          <a:ea typeface="Cambria Math" panose="02040503050406030204" pitchFamily="18" charset="0"/>
                        </a:rPr>
                        <m:t>𝑘</m:t>
                      </m:r>
                    </m:e>
                    <m:sub>
                      <m:r>
                        <a:rPr lang="en-US" altLang="ko-KR" sz="1200" b="0" i="1">
                          <a:latin typeface="Cambria Math" panose="02040503050406030204" pitchFamily="18" charset="0"/>
                          <a:ea typeface="Cambria Math" panose="02040503050406030204" pitchFamily="18" charset="0"/>
                        </a:rPr>
                        <m:t>𝑓𝑏𝑟𝑒</m:t>
                      </m:r>
                    </m:sub>
                  </m:sSub>
                  <m:sSup>
                    <m:sSupPr>
                      <m:ctrlPr>
                        <a:rPr lang="en-US" altLang="ko-KR" sz="1200" b="0" i="1">
                          <a:latin typeface="Cambria Math" panose="02040503050406030204" pitchFamily="18" charset="0"/>
                          <a:ea typeface="Cambria Math" panose="02040503050406030204" pitchFamily="18" charset="0"/>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ko-KR" altLang="en-US" sz="1200" b="0" i="1">
                              <a:solidFill>
                                <a:schemeClr val="tx1"/>
                              </a:solidFill>
                              <a:effectLst/>
                              <a:latin typeface="Cambria Math" panose="02040503050406030204" pitchFamily="18" charset="0"/>
                              <a:ea typeface="+mn-ea"/>
                              <a:cs typeface="+mn-cs"/>
                            </a:rPr>
                            <m:t>𝜌</m:t>
                          </m:r>
                          <m:r>
                            <a:rPr lang="en-US" altLang="ko-KR" sz="1200" b="0" i="1">
                              <a:solidFill>
                                <a:schemeClr val="tx1"/>
                              </a:solidFill>
                              <a:effectLst/>
                              <a:latin typeface="Cambria Math" panose="02040503050406030204" pitchFamily="18" charset="0"/>
                              <a:ea typeface="Cambria Math" panose="02040503050406030204" pitchFamily="18" charset="0"/>
                              <a:cs typeface="+mn-cs"/>
                            </a:rPr>
                            <m:t>𝑔</m:t>
                          </m:r>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𝑛𝐵</m:t>
                              </m:r>
                            </m:e>
                            <m:sup>
                              <m:r>
                                <a:rPr lang="en-US" altLang="ko-KR" sz="1200" b="0" i="0">
                                  <a:solidFill>
                                    <a:schemeClr val="tx1"/>
                                  </a:solidFill>
                                  <a:effectLst/>
                                  <a:latin typeface="Cambria Math" panose="02040503050406030204" pitchFamily="18" charset="0"/>
                                  <a:ea typeface="Cambria Math" panose="02040503050406030204" pitchFamily="18" charset="0"/>
                                  <a:cs typeface="+mn-cs"/>
                                </a:rPr>
                                <m:t>3/5</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f>
                                    <m:f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fPr>
                                    <m:num>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𝑏</m:t>
                                          </m:r>
                                        </m:sub>
                                      </m:sSub>
                                    </m:num>
                                    <m:den>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𝑤</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𝑏</m:t>
                                          </m:r>
                                        </m:sub>
                                      </m:sSub>
                                    </m:den>
                                  </m:f>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3/5</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0.7</m:t>
                              </m:r>
                            </m:sup>
                          </m:sSup>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ko-KR" altLang="en-US" sz="1200" b="0" i="1">
                                  <a:solidFill>
                                    <a:schemeClr val="tx1"/>
                                  </a:solidFill>
                                  <a:effectLst/>
                                  <a:latin typeface="Cambria Math" panose="02040503050406030204" pitchFamily="18" charset="0"/>
                                  <a:ea typeface="+mn-ea"/>
                                  <a:cs typeface="+mn-cs"/>
                                </a:rPr>
                                <m:t>𝜏</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𝑐</m:t>
                              </m:r>
                            </m:sub>
                          </m:sSub>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a14:m>
              <a:endParaRPr lang="en-US" altLang="ko-KR" sz="1200" b="0">
                <a:latin typeface="Cambria Math" panose="02040503050406030204" pitchFamily="18" charset="0"/>
                <a:ea typeface="Cambria Math" panose="02040503050406030204" pitchFamily="18" charset="0"/>
              </a:endParaRPr>
            </a:p>
            <a:p>
              <a:pPr algn="l"/>
              <a:r>
                <a:rPr lang="en-US" altLang="ko-KR" sz="1200" b="0">
                  <a:latin typeface="Cambria Math" panose="02040503050406030204" pitchFamily="18" charset="0"/>
                  <a:ea typeface="Cambria Math" panose="02040503050406030204" pitchFamily="18" charset="0"/>
                </a:rPr>
                <a:t>          (</a:t>
              </a:r>
              <a:r>
                <a:rPr lang="en-US" altLang="ko-KR" sz="1200" b="0">
                  <a:latin typeface="Cambria Math" panose="02040503050406030204" pitchFamily="18" charset="0"/>
                  <a:ea typeface="Cambria Math" panose="02040503050406030204" pitchFamily="18" charset="0"/>
                  <a:cs typeface="Times New Roman" panose="02020603050405020304" pitchFamily="18" charset="0"/>
                </a:rPr>
                <a:t>⸪ </a:t>
              </a:r>
              <a14:m>
                <m:oMath xmlns:m="http://schemas.openxmlformats.org/officeDocument/2006/math">
                  <m:sSub>
                    <m:sSubPr>
                      <m:ctrlPr>
                        <a:rPr lang="en-US" altLang="ko-KR" sz="1200" b="0" i="1">
                          <a:latin typeface="Cambria Math" panose="02040503050406030204" pitchFamily="18" charset="0"/>
                          <a:ea typeface="Cambria Math" panose="02040503050406030204" pitchFamily="18" charset="0"/>
                          <a:cs typeface="Times New Roman" panose="02020603050405020304" pitchFamily="18" charset="0"/>
                        </a:rPr>
                      </m:ctrlPr>
                    </m:sSubPr>
                    <m:e>
                      <m:r>
                        <a:rPr lang="ko-KR" altLang="en-US" sz="1200" b="0" i="1">
                          <a:latin typeface="Cambria Math" panose="02040503050406030204" pitchFamily="18" charset="0"/>
                          <a:cs typeface="Times New Roman" panose="02020603050405020304" pitchFamily="18" charset="0"/>
                        </a:rPr>
                        <m:t>𝜏</m:t>
                      </m:r>
                    </m:e>
                    <m:sub>
                      <m:r>
                        <a:rPr lang="en-US" altLang="ko-KR" sz="1200" b="0" i="1">
                          <a:latin typeface="Cambria Math" panose="02040503050406030204" pitchFamily="18" charset="0"/>
                          <a:ea typeface="Cambria Math" panose="02040503050406030204" pitchFamily="18" charset="0"/>
                          <a:cs typeface="Times New Roman" panose="02020603050405020304" pitchFamily="18" charset="0"/>
                        </a:rPr>
                        <m:t>𝑏</m:t>
                      </m:r>
                    </m:sub>
                  </m:sSub>
                  <m:r>
                    <a:rPr lang="en-US" altLang="ko-KR" sz="1200" b="0" i="1">
                      <a:latin typeface="Cambria Math" panose="02040503050406030204" pitchFamily="18" charset="0"/>
                      <a:ea typeface="Cambria Math" panose="02040503050406030204" pitchFamily="18" charset="0"/>
                      <a:cs typeface="Times New Roman" panose="02020603050405020304" pitchFamily="18" charset="0"/>
                    </a:rPr>
                    <m:t>=</m:t>
                  </m:r>
                  <m:r>
                    <a:rPr lang="ko-KR" altLang="en-US" sz="1200" b="0" i="1">
                      <a:latin typeface="Cambria Math" panose="02040503050406030204" pitchFamily="18" charset="0"/>
                      <a:cs typeface="Times New Roman" panose="02020603050405020304" pitchFamily="18" charset="0"/>
                    </a:rPr>
                    <m:t>𝜌</m:t>
                  </m:r>
                  <m:r>
                    <a:rPr lang="en-US" altLang="ko-KR" sz="1200" b="0" i="1">
                      <a:latin typeface="Cambria Math" panose="02040503050406030204" pitchFamily="18" charset="0"/>
                      <a:ea typeface="Cambria Math" panose="02040503050406030204" pitchFamily="18" charset="0"/>
                      <a:cs typeface="Times New Roman" panose="02020603050405020304" pitchFamily="18" charset="0"/>
                    </a:rPr>
                    <m:t>𝑔𝑅𝑆</m:t>
                  </m:r>
                </m:oMath>
              </a14:m>
              <a:r>
                <a:rPr lang="en-US" altLang="ko-KR" sz="1200" b="0">
                  <a:latin typeface="Cambria Math" panose="02040503050406030204" pitchFamily="18" charset="0"/>
                  <a:ea typeface="Cambria Math" panose="02040503050406030204" pitchFamily="18" charset="0"/>
                </a:rPr>
                <a:t> and </a:t>
              </a:r>
              <a14:m>
                <m:oMath xmlns:m="http://schemas.openxmlformats.org/officeDocument/2006/math">
                  <m:r>
                    <a:rPr lang="en-US" altLang="ko-KR" sz="1200" b="0" i="1">
                      <a:latin typeface="Cambria Math" panose="02040503050406030204" pitchFamily="18" charset="0"/>
                      <a:ea typeface="Cambria Math" panose="02040503050406030204" pitchFamily="18" charset="0"/>
                    </a:rPr>
                    <m:t>𝑅</m:t>
                  </m:r>
                  <m:r>
                    <a:rPr lang="en-US" altLang="ko-KR" sz="1200" b="0" i="1">
                      <a:latin typeface="Cambria Math" panose="02040503050406030204" pitchFamily="18" charset="0"/>
                      <a:ea typeface="Cambria Math" panose="02040503050406030204" pitchFamily="18" charset="0"/>
                    </a:rPr>
                    <m:t>=</m:t>
                  </m:r>
                  <m:sSup>
                    <m:sSupPr>
                      <m:ctrlPr>
                        <a:rPr lang="en-US" altLang="ko-KR" sz="1200" b="0" i="1">
                          <a:latin typeface="Cambria Math" panose="02040503050406030204" pitchFamily="18" charset="0"/>
                          <a:ea typeface="Cambria Math" panose="02040503050406030204" pitchFamily="18" charset="0"/>
                        </a:rPr>
                      </m:ctrlPr>
                    </m:sSupPr>
                    <m:e>
                      <m:d>
                        <m:dPr>
                          <m:ctrlPr>
                            <a:rPr lang="en-US" altLang="ko-KR" sz="1200" b="0" i="1">
                              <a:latin typeface="Cambria Math" panose="02040503050406030204" pitchFamily="18" charset="0"/>
                              <a:ea typeface="Cambria Math" panose="02040503050406030204" pitchFamily="18" charset="0"/>
                            </a:rPr>
                          </m:ctrlPr>
                        </m:dPr>
                        <m:e>
                          <m:r>
                            <a:rPr lang="en-US" altLang="ko-KR" sz="1200" b="0" i="1">
                              <a:latin typeface="Cambria Math" panose="02040503050406030204" pitchFamily="18" charset="0"/>
                              <a:ea typeface="Cambria Math" panose="02040503050406030204" pitchFamily="18" charset="0"/>
                            </a:rPr>
                            <m:t>𝑛𝐵</m:t>
                          </m:r>
                          <m:f>
                            <m:fPr>
                              <m:ctrlPr>
                                <a:rPr lang="en-US" altLang="ko-KR" sz="1200" b="0" i="1">
                                  <a:latin typeface="Cambria Math" panose="02040503050406030204" pitchFamily="18" charset="0"/>
                                  <a:ea typeface="Cambria Math" panose="02040503050406030204" pitchFamily="18" charset="0"/>
                                </a:rPr>
                              </m:ctrlPr>
                            </m:fPr>
                            <m:num>
                              <m:sSub>
                                <m:sSubPr>
                                  <m:ctrlPr>
                                    <a:rPr lang="en-US" altLang="ko-KR" sz="1200" b="0" i="1">
                                      <a:latin typeface="Cambria Math" panose="02040503050406030204" pitchFamily="18" charset="0"/>
                                      <a:ea typeface="Cambria Math" panose="02040503050406030204" pitchFamily="18" charset="0"/>
                                    </a:rPr>
                                  </m:ctrlPr>
                                </m:sSubPr>
                                <m:e>
                                  <m:r>
                                    <a:rPr lang="en-US" altLang="ko-KR" sz="1200" b="0" i="1">
                                      <a:latin typeface="Cambria Math" panose="02040503050406030204" pitchFamily="18" charset="0"/>
                                      <a:ea typeface="Cambria Math" panose="02040503050406030204" pitchFamily="18" charset="0"/>
                                    </a:rPr>
                                    <m:t>𝑄</m:t>
                                  </m:r>
                                </m:e>
                                <m:sub>
                                  <m:r>
                                    <a:rPr lang="en-US" altLang="ko-KR" sz="1200" b="0" i="1">
                                      <a:latin typeface="Cambria Math" panose="02040503050406030204" pitchFamily="18" charset="0"/>
                                      <a:ea typeface="Cambria Math" panose="02040503050406030204" pitchFamily="18" charset="0"/>
                                    </a:rPr>
                                    <m:t>𝑏</m:t>
                                  </m:r>
                                </m:sub>
                              </m:sSub>
                            </m:num>
                            <m:den>
                              <m:sSub>
                                <m:sSubPr>
                                  <m:ctrlPr>
                                    <a:rPr lang="en-US" altLang="ko-KR" sz="1200" b="0" i="1">
                                      <a:latin typeface="Cambria Math" panose="02040503050406030204" pitchFamily="18" charset="0"/>
                                      <a:ea typeface="Cambria Math" panose="02040503050406030204" pitchFamily="18" charset="0"/>
                                    </a:rPr>
                                  </m:ctrlPr>
                                </m:sSubPr>
                                <m:e>
                                  <m:r>
                                    <a:rPr lang="en-US" altLang="ko-KR" sz="1200" b="0" i="1">
                                      <a:latin typeface="Cambria Math" panose="02040503050406030204" pitchFamily="18" charset="0"/>
                                      <a:ea typeface="Cambria Math" panose="02040503050406030204" pitchFamily="18" charset="0"/>
                                    </a:rPr>
                                    <m:t>𝑤</m:t>
                                  </m:r>
                                </m:e>
                                <m:sub>
                                  <m:r>
                                    <a:rPr lang="en-US" altLang="ko-KR" sz="1200" b="0" i="1">
                                      <a:latin typeface="Cambria Math" panose="02040503050406030204" pitchFamily="18" charset="0"/>
                                      <a:ea typeface="Cambria Math" panose="02040503050406030204" pitchFamily="18" charset="0"/>
                                    </a:rPr>
                                    <m:t>𝑏</m:t>
                                  </m:r>
                                </m:sub>
                              </m:sSub>
                            </m:den>
                          </m:f>
                          <m:f>
                            <m:fPr>
                              <m:ctrlPr>
                                <a:rPr lang="en-US" altLang="ko-KR" sz="1200" b="0" i="1">
                                  <a:latin typeface="Cambria Math" panose="02040503050406030204" pitchFamily="18" charset="0"/>
                                  <a:ea typeface="Cambria Math" panose="02040503050406030204" pitchFamily="18" charset="0"/>
                                </a:rPr>
                              </m:ctrlPr>
                            </m:fPr>
                            <m:num>
                              <m:r>
                                <a:rPr lang="en-US" altLang="ko-KR" sz="1200" b="0" i="1">
                                  <a:latin typeface="Cambria Math" panose="02040503050406030204" pitchFamily="18" charset="0"/>
                                  <a:ea typeface="Cambria Math" panose="02040503050406030204" pitchFamily="18" charset="0"/>
                                </a:rPr>
                                <m:t>1</m:t>
                              </m:r>
                            </m:num>
                            <m:den>
                              <m:sSup>
                                <m:sSupPr>
                                  <m:ctrlPr>
                                    <a:rPr lang="en-US" altLang="ko-KR" sz="1200" b="0" i="1">
                                      <a:latin typeface="Cambria Math" panose="02040503050406030204" pitchFamily="18" charset="0"/>
                                      <a:ea typeface="Cambria Math" panose="02040503050406030204" pitchFamily="18" charset="0"/>
                                    </a:rPr>
                                  </m:ctrlPr>
                                </m:sSupPr>
                                <m:e>
                                  <m:r>
                                    <a:rPr lang="en-US" altLang="ko-KR" sz="1200" b="0" i="1">
                                      <a:latin typeface="Cambria Math" panose="02040503050406030204" pitchFamily="18" charset="0"/>
                                      <a:ea typeface="Cambria Math" panose="02040503050406030204" pitchFamily="18" charset="0"/>
                                    </a:rPr>
                                    <m:t>𝑆</m:t>
                                  </m:r>
                                </m:e>
                                <m:sup>
                                  <m:r>
                                    <a:rPr lang="en-US" altLang="ko-KR" sz="1200" b="0" i="1">
                                      <a:latin typeface="Cambria Math" panose="02040503050406030204" pitchFamily="18" charset="0"/>
                                      <a:ea typeface="Cambria Math" panose="02040503050406030204" pitchFamily="18" charset="0"/>
                                    </a:rPr>
                                    <m:t>1/2</m:t>
                                  </m:r>
                                </m:sup>
                              </m:sSup>
                            </m:den>
                          </m:f>
                        </m:e>
                      </m:d>
                    </m:e>
                    <m:sup>
                      <m:r>
                        <a:rPr lang="en-US" altLang="ko-KR" sz="1200" b="0" i="1">
                          <a:latin typeface="Cambria Math" panose="02040503050406030204" pitchFamily="18" charset="0"/>
                          <a:ea typeface="Cambria Math" panose="02040503050406030204" pitchFamily="18" charset="0"/>
                        </a:rPr>
                        <m:t>3/5</m:t>
                      </m:r>
                    </m:sup>
                  </m:sSup>
                </m:oMath>
              </a14:m>
              <a:r>
                <a:rPr lang="en-US" altLang="ko-KR" sz="1200" b="0">
                  <a:latin typeface="Cambria Math" panose="02040503050406030204" pitchFamily="18" charset="0"/>
                  <a:ea typeface="Cambria Math" panose="02040503050406030204" pitchFamily="18" charset="0"/>
                </a:rPr>
                <a:t>)</a:t>
              </a:r>
            </a:p>
            <a:p>
              <a:pPr algn="l"/>
              <a:r>
                <a:rPr lang="en-US" altLang="ko-KR" sz="1200" b="0">
                  <a:solidFill>
                    <a:schemeClr val="tx1"/>
                  </a:solidFill>
                  <a:effectLst/>
                  <a:latin typeface="Cambria Math" panose="02040503050406030204" pitchFamily="18" charset="0"/>
                  <a:ea typeface="Cambria Math" panose="02040503050406030204" pitchFamily="18" charset="0"/>
                  <a:cs typeface="+mn-cs"/>
                </a:rPr>
                <a:t>if τ</a:t>
              </a:r>
              <a:r>
                <a:rPr lang="en-US" altLang="ko-KR" sz="1200" b="0" baseline="-25000">
                  <a:solidFill>
                    <a:schemeClr val="tx1"/>
                  </a:solidFill>
                  <a:effectLst/>
                  <a:latin typeface="Cambria Math" panose="02040503050406030204" pitchFamily="18" charset="0"/>
                  <a:ea typeface="Cambria Math" panose="02040503050406030204" pitchFamily="18" charset="0"/>
                  <a:cs typeface="+mn-cs"/>
                </a:rPr>
                <a:t>c</a:t>
              </a:r>
              <a:r>
                <a:rPr lang="en-US" altLang="ko-KR" sz="1200" b="0">
                  <a:solidFill>
                    <a:schemeClr val="tx1"/>
                  </a:solidFill>
                  <a:effectLst/>
                  <a:latin typeface="Cambria Math" panose="02040503050406030204" pitchFamily="18" charset="0"/>
                  <a:ea typeface="Cambria Math" panose="02040503050406030204" pitchFamily="18" charset="0"/>
                  <a:cs typeface="+mn-cs"/>
                </a:rPr>
                <a:t> = 0,</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baseline="0">
                  <a:solidFill>
                    <a:schemeClr val="tx1"/>
                  </a:solidFill>
                  <a:effectLst/>
                  <a:latin typeface="Cambria Math" panose="02040503050406030204" pitchFamily="18" charset="0"/>
                  <a:ea typeface="Cambria Math" panose="02040503050406030204" pitchFamily="18" charset="0"/>
                  <a:cs typeface="+mn-cs"/>
                </a:rPr>
                <a:t> </a:t>
              </a:r>
              <a14:m>
                <m:oMath xmlns:m="http://schemas.openxmlformats.org/officeDocument/2006/math">
                  <m:r>
                    <a:rPr lang="en-US" altLang="ko-KR" sz="1200" b="0" i="1">
                      <a:solidFill>
                        <a:schemeClr val="tx1"/>
                      </a:solidFill>
                      <a:effectLst/>
                      <a:latin typeface="Cambria Math" panose="02040503050406030204" pitchFamily="18" charset="0"/>
                      <a:ea typeface="Cambria Math" panose="02040503050406030204" pitchFamily="18" charset="0"/>
                      <a:cs typeface="+mn-cs"/>
                    </a:rPr>
                    <m:t>𝐸</m:t>
                  </m:r>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ko-KR" altLang="en-US" sz="1200" b="0" i="1">
                          <a:solidFill>
                            <a:schemeClr val="tx1"/>
                          </a:solidFill>
                          <a:effectLst/>
                          <a:latin typeface="Cambria Math" panose="02040503050406030204" pitchFamily="18" charset="0"/>
                          <a:ea typeface="+mn-ea"/>
                          <a:cs typeface="+mn-cs"/>
                        </a:rPr>
                        <m:t>𝜌</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𝑔</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m:rPr>
                          <m:sty m:val="p"/>
                        </m:rPr>
                        <a:rPr lang="en-US" altLang="ko-KR" sz="1200" b="0" i="1">
                          <a:solidFill>
                            <a:schemeClr val="tx1"/>
                          </a:solidFill>
                          <a:effectLst/>
                          <a:latin typeface="Cambria Math" panose="02040503050406030204" pitchFamily="18" charset="0"/>
                          <a:ea typeface="Cambria Math" panose="02040503050406030204" pitchFamily="18" charset="0"/>
                          <a:cs typeface="+mn-cs"/>
                        </a:rPr>
                        <m:t>nB</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f>
                            <m:f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fPr>
                            <m:num>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𝑏</m:t>
                                  </m:r>
                                </m:sub>
                              </m:sSub>
                            </m:num>
                            <m:den>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𝑤</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𝑏</m:t>
                                  </m:r>
                                </m:sub>
                              </m:sSub>
                            </m:den>
                          </m:f>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0.7</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a14:m>
              <a:r>
                <a:rPr lang="en-US" altLang="ko-KR" sz="1200" b="1" i="1">
                  <a:solidFill>
                    <a:schemeClr val="tx1"/>
                  </a:solidFill>
                  <a:effectLst/>
                  <a:latin typeface="Cambria Math" panose="02040503050406030204" pitchFamily="18" charset="0"/>
                  <a:ea typeface="Cambria Math" panose="02040503050406030204" pitchFamily="18" charset="0"/>
                  <a:cs typeface="+mn-cs"/>
                </a:rPr>
                <a:t> </a:t>
              </a:r>
              <a:r>
                <a:rPr lang="en-US" altLang="ko-KR" sz="1200" b="0" i="1">
                  <a:solidFill>
                    <a:schemeClr val="tx1"/>
                  </a:solidFill>
                  <a:effectLst/>
                  <a:latin typeface="Cambria Math" panose="02040503050406030204" pitchFamily="18" charset="0"/>
                  <a:ea typeface="Cambria Math" panose="02040503050406030204" pitchFamily="18" charset="0"/>
                  <a:cs typeface="+mn-cs"/>
                </a:rPr>
                <a:t>--&gt; </a:t>
              </a:r>
              <a:r>
                <a:rPr lang="en-US" altLang="ko-KR" sz="1200" b="0" i="1">
                  <a:solidFill>
                    <a:srgbClr val="0000FF"/>
                  </a:solidFill>
                  <a:effectLst/>
                  <a:latin typeface="Cambria Math" panose="02040503050406030204" pitchFamily="18" charset="0"/>
                  <a:ea typeface="Cambria Math" panose="02040503050406030204" pitchFamily="18" charset="0"/>
                  <a:cs typeface="+mn-cs"/>
                </a:rPr>
                <a:t>m</a:t>
              </a:r>
              <a:r>
                <a:rPr lang="en-US" altLang="ko-KR" sz="1200" b="0" i="1" baseline="-25000">
                  <a:solidFill>
                    <a:srgbClr val="0000FF"/>
                  </a:solidFill>
                  <a:effectLst/>
                  <a:latin typeface="Cambria Math" panose="02040503050406030204" pitchFamily="18" charset="0"/>
                  <a:ea typeface="Cambria Math" panose="02040503050406030204" pitchFamily="18" charset="0"/>
                  <a:cs typeface="+mn-cs"/>
                </a:rPr>
                <a:t>fb</a:t>
              </a:r>
              <a:r>
                <a:rPr lang="en-US" altLang="ko-KR" sz="1200" b="0" i="1">
                  <a:solidFill>
                    <a:srgbClr val="0000FF"/>
                  </a:solidFill>
                  <a:effectLst/>
                  <a:latin typeface="Cambria Math" panose="02040503050406030204" pitchFamily="18" charset="0"/>
                  <a:ea typeface="Cambria Math" panose="02040503050406030204" pitchFamily="18" charset="0"/>
                  <a:cs typeface="+mn-cs"/>
                </a:rPr>
                <a:t> = 3a/5, n</a:t>
              </a:r>
              <a:r>
                <a:rPr lang="en-US" altLang="ko-KR" sz="1200" b="0" i="1" baseline="-25000">
                  <a:solidFill>
                    <a:srgbClr val="0000FF"/>
                  </a:solidFill>
                  <a:effectLst/>
                  <a:latin typeface="Cambria Math" panose="02040503050406030204" pitchFamily="18" charset="0"/>
                  <a:ea typeface="Cambria Math" panose="02040503050406030204" pitchFamily="18" charset="0"/>
                  <a:cs typeface="+mn-cs"/>
                </a:rPr>
                <a:t>fb </a:t>
              </a:r>
              <a:r>
                <a:rPr lang="en-US" altLang="ko-KR" sz="1200" b="0" i="1">
                  <a:solidFill>
                    <a:srgbClr val="0000FF"/>
                  </a:solidFill>
                  <a:effectLst/>
                  <a:latin typeface="Cambria Math" panose="02040503050406030204" pitchFamily="18" charset="0"/>
                  <a:ea typeface="Cambria Math" panose="02040503050406030204" pitchFamily="18" charset="0"/>
                  <a:cs typeface="+mn-cs"/>
                </a:rPr>
                <a:t>= 0.7a</a:t>
              </a:r>
            </a:p>
            <a:p>
              <a:pPr algn="l"/>
              <a14:m>
                <m:oMathPara xmlns:m="http://schemas.openxmlformats.org/officeDocument/2006/math">
                  <m:oMathParaPr>
                    <m:jc m:val="left"/>
                  </m:oMathParaPr>
                  <m:oMath xmlns:m="http://schemas.openxmlformats.org/officeDocument/2006/math">
                    <m:r>
                      <a:rPr lang="en-US" altLang="ko-KR" sz="1200" b="0" i="1">
                        <a:solidFill>
                          <a:schemeClr val="tx1"/>
                        </a:solidFill>
                        <a:effectLst/>
                        <a:latin typeface="Cambria Math" panose="02040503050406030204" pitchFamily="18" charset="0"/>
                        <a:ea typeface="Cambria Math" panose="02040503050406030204" pitchFamily="18" charset="0"/>
                        <a:cs typeface="+mn-cs"/>
                      </a:rPr>
                      <m:t>     =</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ko-KR" altLang="ko-KR" sz="1200" b="0" i="1">
                            <a:solidFill>
                              <a:schemeClr val="tx1"/>
                            </a:solidFill>
                            <a:effectLst/>
                            <a:latin typeface="Cambria Math" panose="02040503050406030204" pitchFamily="18" charset="0"/>
                            <a:ea typeface="+mn-ea"/>
                            <a:cs typeface="+mn-cs"/>
                          </a:rPr>
                          <m:t>𝜌</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𝑔</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m:rPr>
                            <m:sty m:val="p"/>
                          </m:rPr>
                          <a:rPr lang="en-US" altLang="ko-KR" sz="1200" b="0" i="1">
                            <a:solidFill>
                              <a:schemeClr val="tx1"/>
                            </a:solidFill>
                            <a:effectLst/>
                            <a:latin typeface="Cambria Math" panose="02040503050406030204" pitchFamily="18" charset="0"/>
                            <a:ea typeface="Cambria Math" panose="02040503050406030204" pitchFamily="18" charset="0"/>
                            <a:cs typeface="+mn-cs"/>
                          </a:rPr>
                          <m:t>nB</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p>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bSup>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𝑏</m:t>
                        </m:r>
                      </m:sub>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b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0.7</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m:oMathPara>
              </a14:m>
              <a:endParaRPr lang="en-US" altLang="ko-KR" sz="1200" b="0">
                <a:solidFill>
                  <a:schemeClr val="tx1"/>
                </a:solidFill>
                <a:effectLst/>
                <a:latin typeface="Cambria Math" panose="02040503050406030204" pitchFamily="18" charset="0"/>
                <a:ea typeface="Cambria Math" panose="02040503050406030204" pitchFamily="18" charset="0"/>
                <a:cs typeface="+mn-cs"/>
              </a:endParaRPr>
            </a:p>
            <a:p>
              <a:pPr algn="l"/>
              <a:r>
                <a:rPr lang="en-US" altLang="ko-KR" sz="1100" b="0">
                  <a:solidFill>
                    <a:schemeClr val="tx1"/>
                  </a:solidFill>
                  <a:effectLst/>
                  <a:latin typeface="Cambria Math" panose="02040503050406030204" pitchFamily="18" charset="0"/>
                  <a:ea typeface="Cambria Math" panose="02040503050406030204" pitchFamily="18" charset="0"/>
                  <a:cs typeface="+mn-cs"/>
                </a:rPr>
                <a:t>          (⸪ </a:t>
              </a:r>
              <a14:m>
                <m:oMath xmlns:m="http://schemas.openxmlformats.org/officeDocument/2006/math">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𝑤</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𝑏</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h𝑤</m:t>
                      </m:r>
                    </m:sub>
                  </m:sSub>
                  <m:sSubSup>
                    <m:sSubSup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1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𝑏</m:t>
                      </m:r>
                    </m:sub>
                    <m:sup>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h𝑤</m:t>
                          </m:r>
                        </m:sub>
                      </m:sSub>
                    </m:sup>
                  </m:sSubSup>
                </m:oMath>
              </a14:m>
              <a:r>
                <a:rPr lang="en-US" altLang="ko-KR" sz="1200" b="0">
                  <a:solidFill>
                    <a:schemeClr val="tx1"/>
                  </a:solidFill>
                  <a:effectLst/>
                  <a:latin typeface="Cambria Math" panose="02040503050406030204" pitchFamily="18" charset="0"/>
                  <a:ea typeface="Cambria Math" panose="02040503050406030204" pitchFamily="18" charset="0"/>
                  <a:cs typeface="+mn-cs"/>
                </a:rPr>
                <a:t>)</a:t>
              </a:r>
            </a:p>
            <a:p>
              <a:pPr algn="l"/>
              <a:r>
                <a:rPr lang="en-US" altLang="ko-KR" sz="1200" b="0">
                  <a:solidFill>
                    <a:schemeClr val="tx1"/>
                  </a:solidFill>
                  <a:effectLst/>
                  <a:latin typeface="Cambria Math" panose="02040503050406030204" pitchFamily="18" charset="0"/>
                  <a:ea typeface="Cambria Math" panose="02040503050406030204" pitchFamily="18" charset="0"/>
                  <a:cs typeface="+mn-cs"/>
                </a:rPr>
                <a:t>if </a:t>
              </a:r>
              <a14:m>
                <m:oMath xmlns:m="http://schemas.openxmlformats.org/officeDocument/2006/math">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𝑏</m:t>
                      </m:r>
                    </m:sub>
                  </m:sSub>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sub>
                    <m:sup>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sup>
                  </m:sSubSup>
                </m:oMath>
              </a14:m>
              <a:r>
                <a:rPr lang="en-US" altLang="ko-KR" sz="1200" b="0">
                  <a:solidFill>
                    <a:schemeClr val="tx1"/>
                  </a:solidFill>
                  <a:effectLst/>
                  <a:latin typeface="Cambria Math" panose="02040503050406030204" pitchFamily="18" charset="0"/>
                  <a:ea typeface="Cambria Math" panose="02040503050406030204" pitchFamily="18" charset="0"/>
                  <a:cs typeface="+mn-cs"/>
                </a:rPr>
                <a:t> and </a:t>
              </a:r>
              <a14:m>
                <m:oMath xmlns:m="http://schemas.openxmlformats.org/officeDocument/2006/math">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sub>
                  </m:sSub>
                  <m:r>
                    <a:rPr lang="en-US" altLang="ko-KR" sz="1200" b="0" i="1">
                      <a:solidFill>
                        <a:schemeClr val="tx1"/>
                      </a:solidFill>
                      <a:effectLst/>
                      <a:latin typeface="Cambria Math" panose="02040503050406030204" pitchFamily="18" charset="0"/>
                      <a:ea typeface="Cambria Math" panose="02040503050406030204" pitchFamily="18" charset="0"/>
                      <a:cs typeface="+mn-cs"/>
                    </a:rPr>
                    <m:t>=</m:t>
                  </m:r>
                  <m:f>
                    <m:f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fPr>
                    <m:num>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𝑅</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𝐴</m:t>
                          </m:r>
                        </m:sub>
                      </m:sSub>
                    </m:num>
                    <m:den>
                      <m:r>
                        <a:rPr lang="en-US" altLang="ko-KR" sz="1200" b="0" i="1">
                          <a:solidFill>
                            <a:schemeClr val="tx1"/>
                          </a:solidFill>
                          <a:effectLst/>
                          <a:latin typeface="Cambria Math" panose="02040503050406030204" pitchFamily="18" charset="0"/>
                          <a:ea typeface="Cambria Math" panose="02040503050406030204" pitchFamily="18" charset="0"/>
                          <a:cs typeface="+mn-cs"/>
                        </a:rPr>
                        <m:t>𝑆𝑒𝑐𝑜𝑛𝑑𝑠</m:t>
                      </m:r>
                      <m:r>
                        <a:rPr lang="en-US" altLang="ko-KR" sz="1200" b="0" i="1">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𝑖𝑛</m:t>
                      </m:r>
                      <m:r>
                        <a:rPr lang="en-US" altLang="ko-KR" sz="1200" b="0" i="1">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𝑦𝑒𝑎𝑟</m:t>
                      </m:r>
                    </m:den>
                  </m:f>
                  <m:r>
                    <a:rPr lang="en-US" altLang="ko-KR" sz="1200" b="0" i="1">
                      <a:solidFill>
                        <a:schemeClr val="tx1"/>
                      </a:solidFill>
                      <a:effectLst/>
                      <a:latin typeface="Cambria Math" panose="02040503050406030204" pitchFamily="18" charset="0"/>
                      <a:ea typeface="Cambria Math" panose="02040503050406030204" pitchFamily="18" charset="0"/>
                      <a:cs typeface="+mn-cs"/>
                    </a:rPr>
                    <m:t>𝐴</m:t>
                  </m:r>
                </m:oMath>
              </a14:m>
              <a:endParaRPr lang="en-US" altLang="ko-KR" sz="1200" b="0">
                <a:solidFill>
                  <a:schemeClr val="tx1"/>
                </a:solidFill>
                <a:effectLst/>
                <a:latin typeface="Cambria Math" panose="02040503050406030204" pitchFamily="18" charset="0"/>
                <a:ea typeface="Cambria Math" panose="02040503050406030204" pitchFamily="18" charset="0"/>
                <a:cs typeface="+mn-cs"/>
              </a:endParaRPr>
            </a:p>
            <a:p>
              <a:pPr algn="l"/>
              <a14:m>
                <m:oMathPara xmlns:m="http://schemas.openxmlformats.org/officeDocument/2006/math">
                  <m:oMathParaPr>
                    <m:jc m:val="left"/>
                  </m:oMathParaPr>
                  <m:oMath xmlns:m="http://schemas.openxmlformats.org/officeDocument/2006/math">
                    <m:r>
                      <a:rPr lang="en-US" altLang="ko-KR" sz="1200" b="0" i="1">
                        <a:solidFill>
                          <a:schemeClr val="tx1"/>
                        </a:solidFill>
                        <a:effectLst/>
                        <a:latin typeface="Cambria Math" panose="02040503050406030204" pitchFamily="18" charset="0"/>
                        <a:ea typeface="Cambria Math" panose="02040503050406030204" pitchFamily="18" charset="0"/>
                        <a:cs typeface="+mn-cs"/>
                      </a:rPr>
                      <m:t>𝐸</m:t>
                    </m:r>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ko-KR" altLang="ko-KR" sz="1200" b="0" i="1">
                            <a:solidFill>
                              <a:schemeClr val="tx1"/>
                            </a:solidFill>
                            <a:effectLst/>
                            <a:latin typeface="Cambria Math" panose="02040503050406030204" pitchFamily="18" charset="0"/>
                            <a:ea typeface="+mn-ea"/>
                            <a:cs typeface="+mn-cs"/>
                          </a:rPr>
                          <m:t>𝜌</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𝑔</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m:rPr>
                            <m:sty m:val="p"/>
                          </m:rPr>
                          <a:rPr lang="en-US" altLang="ko-KR" sz="1200" b="0" i="1">
                            <a:solidFill>
                              <a:schemeClr val="tx1"/>
                            </a:solidFill>
                            <a:effectLst/>
                            <a:latin typeface="Cambria Math" panose="02040503050406030204" pitchFamily="18" charset="0"/>
                            <a:ea typeface="Cambria Math" panose="02040503050406030204" pitchFamily="18" charset="0"/>
                            <a:cs typeface="+mn-cs"/>
                          </a:rPr>
                          <m:t>nB</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p>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b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f>
                                      <m:f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fPr>
                                      <m:num>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𝑅</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𝐴</m:t>
                                            </m:r>
                                          </m:sub>
                                        </m:sSub>
                                      </m:num>
                                      <m:den>
                                        <m:r>
                                          <a:rPr lang="en-US" altLang="ko-KR" sz="1200" b="0" i="1">
                                            <a:solidFill>
                                              <a:schemeClr val="tx1"/>
                                            </a:solidFill>
                                            <a:effectLst/>
                                            <a:latin typeface="Cambria Math" panose="02040503050406030204" pitchFamily="18" charset="0"/>
                                            <a:ea typeface="Cambria Math" panose="02040503050406030204" pitchFamily="18" charset="0"/>
                                            <a:cs typeface="+mn-cs"/>
                                          </a:rPr>
                                          <m:t>𝑆𝑒𝑐𝑜𝑛𝑑𝑠</m:t>
                                        </m:r>
                                        <m:r>
                                          <a:rPr lang="en-US" altLang="ko-KR" sz="1200" b="0" i="1">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𝑖𝑛</m:t>
                                        </m:r>
                                        <m:r>
                                          <a:rPr lang="en-US" altLang="ko-KR" sz="1200" b="0" i="1">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𝑦𝑒𝑎𝑟</m:t>
                                        </m:r>
                                      </m:den>
                                    </m:f>
                                  </m:e>
                                </m:d>
                              </m:e>
                              <m:sup>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𝐴</m:t>
                                </m:r>
                              </m:e>
                              <m:sup>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sup>
                            </m:sSup>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0.7</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m:oMathPara>
              </a14:m>
              <a:endParaRPr lang="en-US" altLang="ko-KR" sz="1200" b="0">
                <a:solidFill>
                  <a:schemeClr val="tx1"/>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r>
                      <a:rPr lang="en-US" altLang="ko-KR" sz="1200" b="0" i="1">
                        <a:solidFill>
                          <a:schemeClr val="tx1"/>
                        </a:solidFill>
                        <a:effectLst/>
                        <a:latin typeface="Cambria Math" panose="02040503050406030204" pitchFamily="18" charset="0"/>
                        <a:ea typeface="Cambria Math" panose="02040503050406030204" pitchFamily="18" charset="0"/>
                        <a:cs typeface="+mn-cs"/>
                      </a:rPr>
                      <m:t>     =</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p>
                      <m:sSup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pPr>
                      <m:e>
                        <m:r>
                          <a:rPr lang="ko-KR" altLang="ko-KR" sz="1200" b="0" i="1">
                            <a:solidFill>
                              <a:srgbClr val="0000FF"/>
                            </a:solidFill>
                            <a:effectLst/>
                            <a:latin typeface="Cambria Math" panose="02040503050406030204" pitchFamily="18" charset="0"/>
                            <a:ea typeface="+mn-ea"/>
                            <a:cs typeface="+mn-cs"/>
                          </a:rPr>
                          <m:t>𝜌</m:t>
                        </m:r>
                      </m:e>
                      <m:sup>
                        <m:r>
                          <a:rPr lang="en-US" altLang="ko-KR" sz="1200" b="0" i="1">
                            <a:solidFill>
                              <a:srgbClr val="0000FF"/>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pPr>
                      <m:e>
                        <m:r>
                          <a:rPr lang="en-US" altLang="ko-KR" sz="1200" b="0" i="1">
                            <a:solidFill>
                              <a:srgbClr val="0000FF"/>
                            </a:solidFill>
                            <a:effectLst/>
                            <a:latin typeface="Cambria Math" panose="02040503050406030204" pitchFamily="18" charset="0"/>
                            <a:ea typeface="Cambria Math" panose="02040503050406030204" pitchFamily="18" charset="0"/>
                            <a:cs typeface="+mn-cs"/>
                          </a:rPr>
                          <m:t>𝑔</m:t>
                        </m:r>
                      </m:e>
                      <m:sup>
                        <m:r>
                          <a:rPr lang="en-US" altLang="ko-KR" sz="1200" b="0" i="1">
                            <a:solidFill>
                              <a:srgbClr val="0000FF"/>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pPr>
                      <m:e>
                        <m:r>
                          <m:rPr>
                            <m:sty m:val="p"/>
                          </m:rPr>
                          <a:rPr lang="en-US" altLang="ko-KR" sz="1200" b="0" i="1">
                            <a:solidFill>
                              <a:srgbClr val="0000FF"/>
                            </a:solidFill>
                            <a:effectLst/>
                            <a:latin typeface="Cambria Math" panose="02040503050406030204" pitchFamily="18" charset="0"/>
                            <a:ea typeface="Cambria Math" panose="02040503050406030204" pitchFamily="18" charset="0"/>
                            <a:cs typeface="+mn-cs"/>
                          </a:rPr>
                          <m:t>nB</m:t>
                        </m:r>
                      </m:e>
                      <m:sup>
                        <m:r>
                          <a:rPr lang="en-US" altLang="ko-KR" sz="1200" b="0" i="1">
                            <a:solidFill>
                              <a:srgbClr val="0000FF"/>
                            </a:solidFill>
                            <a:effectLst/>
                            <a:latin typeface="Cambria Math" panose="02040503050406030204" pitchFamily="18" charset="0"/>
                            <a:ea typeface="Cambria Math" panose="02040503050406030204" pitchFamily="18" charset="0"/>
                            <a:cs typeface="+mn-cs"/>
                          </a:rPr>
                          <m:t>3</m:t>
                        </m:r>
                        <m:r>
                          <a:rPr lang="en-US" altLang="ko-KR" sz="1200" b="0" i="1">
                            <a:solidFill>
                              <a:srgbClr val="0000FF"/>
                            </a:solidFill>
                            <a:effectLst/>
                            <a:latin typeface="Cambria Math" panose="02040503050406030204" pitchFamily="18" charset="0"/>
                            <a:ea typeface="Cambria Math" panose="02040503050406030204" pitchFamily="18" charset="0"/>
                            <a:cs typeface="+mn-cs"/>
                          </a:rPr>
                          <m:t>𝑎</m:t>
                        </m:r>
                        <m:r>
                          <a:rPr lang="en-US" altLang="ko-KR" sz="1200" b="0" i="1">
                            <a:solidFill>
                              <a:srgbClr val="0000FF"/>
                            </a:solidFill>
                            <a:effectLst/>
                            <a:latin typeface="Cambria Math" panose="02040503050406030204" pitchFamily="18" charset="0"/>
                            <a:ea typeface="Cambria Math" panose="02040503050406030204" pitchFamily="18" charset="0"/>
                            <a:cs typeface="+mn-cs"/>
                          </a:rPr>
                          <m:t>/5</m:t>
                        </m:r>
                      </m:sup>
                    </m:sSup>
                    <m:sSubSup>
                      <m:sSubSup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bSupPr>
                      <m:e>
                        <m:r>
                          <a:rPr lang="en-US" altLang="ko-KR" sz="1200" b="0" i="1">
                            <a:solidFill>
                              <a:srgbClr val="0000FF"/>
                            </a:solidFill>
                            <a:effectLst/>
                            <a:latin typeface="Cambria Math" panose="02040503050406030204" pitchFamily="18" charset="0"/>
                            <a:ea typeface="Cambria Math" panose="02040503050406030204" pitchFamily="18" charset="0"/>
                            <a:cs typeface="+mn-cs"/>
                          </a:rPr>
                          <m:t>𝑘</m:t>
                        </m:r>
                      </m:e>
                      <m:sub>
                        <m:r>
                          <a:rPr lang="en-US" altLang="ko-KR" sz="1200" b="0" i="1">
                            <a:solidFill>
                              <a:srgbClr val="0000FF"/>
                            </a:solidFill>
                            <a:effectLst/>
                            <a:latin typeface="Cambria Math" panose="02040503050406030204" pitchFamily="18" charset="0"/>
                            <a:ea typeface="Cambria Math" panose="02040503050406030204" pitchFamily="18" charset="0"/>
                            <a:cs typeface="+mn-cs"/>
                          </a:rPr>
                          <m:t>h𝑤</m:t>
                        </m:r>
                      </m:sub>
                      <m:sup>
                        <m:r>
                          <a:rPr lang="en-US" altLang="ko-KR" sz="1200" b="0" i="1">
                            <a:solidFill>
                              <a:srgbClr val="0000FF"/>
                            </a:solidFill>
                            <a:effectLst/>
                            <a:latin typeface="Cambria Math" panose="02040503050406030204" pitchFamily="18" charset="0"/>
                            <a:ea typeface="Cambria Math" panose="02040503050406030204" pitchFamily="18" charset="0"/>
                            <a:cs typeface="+mn-cs"/>
                          </a:rPr>
                          <m:t>−3</m:t>
                        </m:r>
                        <m:r>
                          <a:rPr lang="en-US" altLang="ko-KR" sz="1200" b="0" i="1">
                            <a:solidFill>
                              <a:srgbClr val="0000FF"/>
                            </a:solidFill>
                            <a:effectLst/>
                            <a:latin typeface="Cambria Math" panose="02040503050406030204" pitchFamily="18" charset="0"/>
                            <a:ea typeface="Cambria Math" panose="02040503050406030204" pitchFamily="18" charset="0"/>
                            <a:cs typeface="+mn-cs"/>
                          </a:rPr>
                          <m:t>𝑎</m:t>
                        </m:r>
                        <m:r>
                          <a:rPr lang="en-US" altLang="ko-KR" sz="1200" b="0" i="1">
                            <a:solidFill>
                              <a:srgbClr val="0000FF"/>
                            </a:solidFill>
                            <a:effectLst/>
                            <a:latin typeface="Cambria Math" panose="02040503050406030204" pitchFamily="18" charset="0"/>
                            <a:ea typeface="Cambria Math" panose="02040503050406030204" pitchFamily="18" charset="0"/>
                            <a:cs typeface="+mn-cs"/>
                          </a:rPr>
                          <m:t>/5</m:t>
                        </m:r>
                      </m:sup>
                    </m:sSubSup>
                    <m:sSubSup>
                      <m:sSubSup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bSupPr>
                      <m:e>
                        <m:r>
                          <a:rPr lang="en-US" altLang="ko-KR" sz="1200" b="0" i="1">
                            <a:solidFill>
                              <a:srgbClr val="0000FF"/>
                            </a:solidFill>
                            <a:effectLst/>
                            <a:latin typeface="Cambria Math" panose="02040503050406030204" pitchFamily="18" charset="0"/>
                            <a:ea typeface="Cambria Math" panose="02040503050406030204" pitchFamily="18" charset="0"/>
                            <a:cs typeface="+mn-cs"/>
                          </a:rPr>
                          <m:t>𝑘</m:t>
                        </m:r>
                      </m:e>
                      <m:sub>
                        <m:r>
                          <a:rPr lang="en-US" altLang="ko-KR" sz="1200" b="0" i="1">
                            <a:solidFill>
                              <a:srgbClr val="0000FF"/>
                            </a:solidFill>
                            <a:effectLst/>
                            <a:latin typeface="Cambria Math" panose="02040503050406030204" pitchFamily="18" charset="0"/>
                            <a:ea typeface="Cambria Math" panose="02040503050406030204" pitchFamily="18" charset="0"/>
                            <a:cs typeface="+mn-cs"/>
                          </a:rPr>
                          <m:t>𝑞</m:t>
                        </m:r>
                      </m:sub>
                      <m:sup>
                        <m:r>
                          <a:rPr lang="en-US" altLang="ko-KR" sz="1200" b="0" i="1">
                            <a:solidFill>
                              <a:srgbClr val="0000FF"/>
                            </a:solidFill>
                            <a:effectLst/>
                            <a:latin typeface="Cambria Math" panose="02040503050406030204" pitchFamily="18" charset="0"/>
                            <a:ea typeface="Cambria Math" panose="02040503050406030204" pitchFamily="18" charset="0"/>
                            <a:cs typeface="+mn-cs"/>
                          </a:rPr>
                          <m:t>3</m:t>
                        </m:r>
                        <m:d>
                          <m:d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dPr>
                          <m:e>
                            <m:r>
                              <a:rPr lang="en-US" altLang="ko-KR" sz="1200" b="0" i="1">
                                <a:solidFill>
                                  <a:srgbClr val="0000FF"/>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bPr>
                              <m:e>
                                <m:r>
                                  <a:rPr lang="en-US" altLang="ko-KR" sz="1200" b="0" i="1">
                                    <a:solidFill>
                                      <a:srgbClr val="0000FF"/>
                                    </a:solidFill>
                                    <a:effectLst/>
                                    <a:latin typeface="Cambria Math" panose="02040503050406030204" pitchFamily="18" charset="0"/>
                                    <a:ea typeface="Cambria Math" panose="02040503050406030204" pitchFamily="18" charset="0"/>
                                    <a:cs typeface="+mn-cs"/>
                                  </a:rPr>
                                  <m:t>𝑚</m:t>
                                </m:r>
                              </m:e>
                              <m:sub>
                                <m:r>
                                  <a:rPr lang="en-US" altLang="ko-KR" sz="1200" b="0" i="1">
                                    <a:solidFill>
                                      <a:srgbClr val="0000FF"/>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rgbClr val="0000FF"/>
                            </a:solidFill>
                            <a:effectLst/>
                            <a:latin typeface="Cambria Math" panose="02040503050406030204" pitchFamily="18" charset="0"/>
                            <a:ea typeface="Cambria Math" panose="02040503050406030204" pitchFamily="18" charset="0"/>
                            <a:cs typeface="+mn-cs"/>
                          </a:rPr>
                          <m:t>𝑎</m:t>
                        </m:r>
                        <m:r>
                          <a:rPr lang="en-US" altLang="ko-KR" sz="1200" b="0" i="1">
                            <a:solidFill>
                              <a:srgbClr val="0000FF"/>
                            </a:solidFill>
                            <a:effectLst/>
                            <a:latin typeface="Cambria Math" panose="02040503050406030204" pitchFamily="18" charset="0"/>
                            <a:ea typeface="Cambria Math" panose="02040503050406030204" pitchFamily="18" charset="0"/>
                            <a:cs typeface="+mn-cs"/>
                          </a:rPr>
                          <m:t>/5</m:t>
                        </m:r>
                      </m:sup>
                    </m:sSub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𝐴</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0.7</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m:oMathPara>
              </a14:m>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r>
                      <a:rPr lang="en-US" altLang="ko-KR" sz="1200" b="0" i="1">
                        <a:solidFill>
                          <a:schemeClr val="tx1"/>
                        </a:solidFill>
                        <a:effectLst/>
                        <a:latin typeface="Cambria Math" panose="02040503050406030204" pitchFamily="18" charset="0"/>
                        <a:ea typeface="Cambria Math" panose="02040503050406030204" pitchFamily="18" charset="0"/>
                        <a:cs typeface="+mn-cs"/>
                      </a:rPr>
                      <m:t>     =</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𝑓𝑏𝑐</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𝐴</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0.7</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m:oMathPara>
              </a14:m>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1" i="1">
                  <a:solidFill>
                    <a:srgbClr val="0000FF"/>
                  </a:solidFill>
                  <a:effectLst/>
                  <a:latin typeface="Cambria Math" panose="02040503050406030204" pitchFamily="18" charset="0"/>
                  <a:ea typeface="Cambria Math" panose="02040503050406030204" pitchFamily="18" charset="0"/>
                  <a:cs typeface="+mn-cs"/>
                </a:rPr>
                <a:t>if  E = k</a:t>
              </a:r>
              <a:r>
                <a:rPr lang="en-US" altLang="ko-KR" sz="1200" b="1" i="1" baseline="-25000">
                  <a:solidFill>
                    <a:srgbClr val="0000FF"/>
                  </a:solidFill>
                  <a:effectLst/>
                  <a:latin typeface="Cambria Math" panose="02040503050406030204" pitchFamily="18" charset="0"/>
                  <a:ea typeface="Cambria Math" panose="02040503050406030204" pitchFamily="18" charset="0"/>
                  <a:cs typeface="+mn-cs"/>
                </a:rPr>
                <a:t>fb</a:t>
              </a:r>
              <a:r>
                <a:rPr lang="en-US" altLang="ko-KR" sz="1200" b="1" i="1">
                  <a:solidFill>
                    <a:srgbClr val="0000FF"/>
                  </a:solidFill>
                  <a:effectLst/>
                  <a:latin typeface="Cambria Math" panose="02040503050406030204" pitchFamily="18" charset="0"/>
                  <a:ea typeface="Cambria Math" panose="02040503050406030204" pitchFamily="18" charset="0"/>
                  <a:cs typeface="+mn-cs"/>
                </a:rPr>
                <a:t> A</a:t>
              </a:r>
              <a:r>
                <a:rPr lang="en-US" altLang="ko-KR" sz="1200" b="1" i="1" baseline="30000">
                  <a:solidFill>
                    <a:srgbClr val="0000FF"/>
                  </a:solidFill>
                  <a:effectLst/>
                  <a:latin typeface="Cambria Math" panose="02040503050406030204" pitchFamily="18" charset="0"/>
                  <a:ea typeface="Cambria Math" panose="02040503050406030204" pitchFamily="18" charset="0"/>
                  <a:cs typeface="+mn-cs"/>
                </a:rPr>
                <a:t>m</a:t>
              </a:r>
              <a:r>
                <a:rPr lang="en-US" altLang="ko-KR" sz="1200" b="1" i="1">
                  <a:solidFill>
                    <a:srgbClr val="0000FF"/>
                  </a:solidFill>
                  <a:effectLst/>
                  <a:latin typeface="Cambria Math" panose="02040503050406030204" pitchFamily="18" charset="0"/>
                  <a:ea typeface="Cambria Math" panose="02040503050406030204" pitchFamily="18" charset="0"/>
                  <a:cs typeface="+mn-cs"/>
                </a:rPr>
                <a:t> S</a:t>
              </a:r>
              <a:r>
                <a:rPr lang="en-US" altLang="ko-KR" sz="1200" b="1" i="1" baseline="30000">
                  <a:solidFill>
                    <a:srgbClr val="0000FF"/>
                  </a:solidFill>
                  <a:effectLst/>
                  <a:latin typeface="Cambria Math" panose="02040503050406030204" pitchFamily="18" charset="0"/>
                  <a:ea typeface="Cambria Math" panose="02040503050406030204" pitchFamily="18" charset="0"/>
                  <a:cs typeface="+mn-cs"/>
                </a:rPr>
                <a:t>n,</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       --&gt; </a:t>
              </a:r>
              <a14:m>
                <m:oMath xmlns:m="http://schemas.openxmlformats.org/officeDocument/2006/math">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𝑓𝑏</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𝑓𝑏𝑟𝑒</m:t>
                      </m:r>
                    </m:sub>
                  </m:sSub>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𝑓𝑏𝑐</m:t>
                      </m:r>
                    </m:sub>
                  </m:sSub>
                </m:oMath>
              </a14:m>
              <a:endParaRPr lang="en-US" altLang="ko-KR" sz="1200" b="1" i="1" baseline="30000">
                <a:solidFill>
                  <a:srgbClr val="0000FF"/>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1">
                  <a:solidFill>
                    <a:srgbClr val="0000FF"/>
                  </a:solidFill>
                  <a:effectLst/>
                  <a:latin typeface="Cambria Math" panose="02040503050406030204" pitchFamily="18" charset="0"/>
                  <a:ea typeface="Cambria Math" panose="02040503050406030204" pitchFamily="18" charset="0"/>
                  <a:cs typeface="+mn-cs"/>
                </a:rPr>
                <a:t>      </a:t>
              </a:r>
              <a:r>
                <a:rPr lang="en-US" altLang="ko-KR" sz="1100" b="0">
                  <a:solidFill>
                    <a:schemeClr val="tx1"/>
                  </a:solidFill>
                  <a:effectLst/>
                  <a:latin typeface="+mn-lt"/>
                  <a:ea typeface="+mn-ea"/>
                  <a:cs typeface="+mn-cs"/>
                </a:rPr>
                <a:t> --&gt; </a:t>
              </a:r>
              <a14:m>
                <m:oMath xmlns:m="http://schemas.openxmlformats.org/officeDocument/2006/math">
                  <m:sSub>
                    <m:sSubPr>
                      <m:ctrlPr>
                        <a:rPr lang="en-US" altLang="ko-KR" sz="1200" b="1" i="1">
                          <a:solidFill>
                            <a:srgbClr val="0000FF"/>
                          </a:solidFill>
                          <a:effectLst/>
                          <a:latin typeface="Cambria Math" panose="02040503050406030204" pitchFamily="18" charset="0"/>
                          <a:ea typeface="Cambria Math" panose="02040503050406030204" pitchFamily="18" charset="0"/>
                          <a:cs typeface="+mn-cs"/>
                        </a:rPr>
                      </m:ctrlPr>
                    </m:sSubPr>
                    <m:e>
                      <m:r>
                        <a:rPr lang="en-US" altLang="ko-KR" sz="1200" b="1" i="1">
                          <a:solidFill>
                            <a:srgbClr val="0000FF"/>
                          </a:solidFill>
                          <a:effectLst/>
                          <a:latin typeface="Cambria Math" panose="02040503050406030204" pitchFamily="18" charset="0"/>
                          <a:ea typeface="Cambria Math" panose="02040503050406030204" pitchFamily="18" charset="0"/>
                          <a:cs typeface="+mn-cs"/>
                        </a:rPr>
                        <m:t>𝒌</m:t>
                      </m:r>
                    </m:e>
                    <m:sub>
                      <m:r>
                        <a:rPr lang="en-US" altLang="ko-KR" sz="1200" b="1" i="1">
                          <a:solidFill>
                            <a:srgbClr val="0000FF"/>
                          </a:solidFill>
                          <a:effectLst/>
                          <a:latin typeface="Cambria Math" panose="02040503050406030204" pitchFamily="18" charset="0"/>
                          <a:ea typeface="Cambria Math" panose="02040503050406030204" pitchFamily="18" charset="0"/>
                          <a:cs typeface="+mn-cs"/>
                        </a:rPr>
                        <m:t>𝒇𝒃𝒄</m:t>
                      </m:r>
                    </m:sub>
                  </m:sSub>
                </m:oMath>
              </a14:m>
              <a:r>
                <a:rPr lang="en-US" altLang="ko-KR" sz="1200">
                  <a:effectLst/>
                  <a:latin typeface="Cambria Math" panose="02040503050406030204" pitchFamily="18" charset="0"/>
                  <a:ea typeface="Cambria Math" panose="02040503050406030204" pitchFamily="18" charset="0"/>
                </a:rPr>
                <a:t>=</a:t>
              </a:r>
              <a14:m>
                <m:oMath xmlns:m="http://schemas.openxmlformats.org/officeDocument/2006/math">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ko-KR" altLang="en-US" sz="1200" b="0" i="1">
                              <a:solidFill>
                                <a:schemeClr val="tx1"/>
                              </a:solidFill>
                              <a:effectLst/>
                              <a:latin typeface="Cambria Math" panose="02040503050406030204" pitchFamily="18" charset="0"/>
                              <a:ea typeface="+mn-ea"/>
                              <a:cs typeface="+mn-cs"/>
                            </a:rPr>
                            <m:t>𝜌</m:t>
                          </m:r>
                          <m:r>
                            <a:rPr lang="en-US" altLang="ko-KR" sz="1200" b="0" i="1">
                              <a:solidFill>
                                <a:schemeClr val="tx1"/>
                              </a:solidFill>
                              <a:effectLst/>
                              <a:latin typeface="Cambria Math" panose="02040503050406030204" pitchFamily="18" charset="0"/>
                              <a:ea typeface="Cambria Math" panose="02040503050406030204" pitchFamily="18" charset="0"/>
                              <a:cs typeface="+mn-cs"/>
                            </a:rPr>
                            <m:t>𝑔</m:t>
                          </m:r>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𝑛𝐵</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3/5</m:t>
                              </m:r>
                            </m:sup>
                          </m:sSup>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up>
                              <m:r>
                                <a:rPr lang="en-US" altLang="ko-KR" sz="1200" b="0" i="1">
                                  <a:solidFill>
                                    <a:schemeClr val="tx1"/>
                                  </a:solidFill>
                                  <a:effectLst/>
                                  <a:latin typeface="Cambria Math" panose="02040503050406030204" pitchFamily="18" charset="0"/>
                                  <a:ea typeface="Cambria Math" panose="02040503050406030204" pitchFamily="18" charset="0"/>
                                  <a:cs typeface="+mn-cs"/>
                                </a:rPr>
                                <m:t>−3/5</m:t>
                              </m:r>
                            </m:sup>
                          </m:sSubSup>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m:t>
                              </m:r>
                            </m:sub>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bSup>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a14:m>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effectLst/>
                  <a:latin typeface="Cambria Math" panose="02040503050406030204" pitchFamily="18" charset="0"/>
                  <a:ea typeface="Cambria Math" panose="02040503050406030204" pitchFamily="18" charset="0"/>
                </a:rPr>
                <a:t>     </a:t>
              </a:r>
              <a:r>
                <a:rPr lang="en-US" altLang="ko-KR" sz="1100" b="0">
                  <a:solidFill>
                    <a:schemeClr val="tx1"/>
                  </a:solidFill>
                  <a:effectLst/>
                  <a:latin typeface="+mn-lt"/>
                  <a:ea typeface="+mn-ea"/>
                  <a:cs typeface="+mn-cs"/>
                </a:rPr>
                <a:t> --&gt; </a:t>
              </a:r>
              <a:r>
                <a:rPr lang="en-US" altLang="ko-KR" sz="1200" b="0">
                  <a:effectLst/>
                  <a:latin typeface="Cambria Math" panose="02040503050406030204" pitchFamily="18" charset="0"/>
                  <a:ea typeface="Cambria Math" panose="02040503050406030204" pitchFamily="18" charset="0"/>
                </a:rPr>
                <a:t> </a:t>
              </a:r>
              <a14:m>
                <m:oMath xmlns:m="http://schemas.openxmlformats.org/officeDocument/2006/math">
                  <m:r>
                    <a:rPr lang="en-US" altLang="ko-KR" sz="1200" b="0" i="1">
                      <a:solidFill>
                        <a:srgbClr val="FF0000"/>
                      </a:solidFill>
                      <a:effectLst/>
                      <a:latin typeface="Cambria Math" panose="02040503050406030204" pitchFamily="18" charset="0"/>
                      <a:ea typeface="Cambria Math" panose="02040503050406030204" pitchFamily="18" charset="0"/>
                    </a:rPr>
                    <m:t>𝑚</m:t>
                  </m:r>
                  <m:r>
                    <a:rPr lang="en-US" altLang="ko-KR" sz="1200" b="0" i="1">
                      <a:solidFill>
                        <a:srgbClr val="FF0000"/>
                      </a:solidFill>
                      <a:effectLst/>
                      <a:latin typeface="Cambria Math" panose="02040503050406030204" pitchFamily="18" charset="0"/>
                      <a:ea typeface="Cambria Math" panose="02040503050406030204" pitchFamily="18" charset="0"/>
                    </a:rPr>
                    <m:t>=3</m:t>
                  </m:r>
                  <m:d>
                    <m:dPr>
                      <m:ctrlPr>
                        <a:rPr lang="en-US" altLang="ko-KR" sz="1200" b="0" i="1">
                          <a:solidFill>
                            <a:srgbClr val="FF0000"/>
                          </a:solidFill>
                          <a:effectLst/>
                          <a:latin typeface="Cambria Math" panose="02040503050406030204" pitchFamily="18" charset="0"/>
                          <a:ea typeface="Cambria Math" panose="02040503050406030204" pitchFamily="18" charset="0"/>
                          <a:cs typeface="+mn-cs"/>
                        </a:rPr>
                      </m:ctrlPr>
                    </m:dPr>
                    <m:e>
                      <m:r>
                        <a:rPr lang="en-US" altLang="ko-KR" sz="1200" b="0" i="1">
                          <a:solidFill>
                            <a:srgbClr val="FF0000"/>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rgbClr val="FF0000"/>
                              </a:solidFill>
                              <a:effectLst/>
                              <a:latin typeface="Cambria Math" panose="02040503050406030204" pitchFamily="18" charset="0"/>
                              <a:ea typeface="Cambria Math" panose="02040503050406030204" pitchFamily="18" charset="0"/>
                              <a:cs typeface="+mn-cs"/>
                            </a:rPr>
                          </m:ctrlPr>
                        </m:sSubPr>
                        <m:e>
                          <m:r>
                            <a:rPr lang="en-US" altLang="ko-KR" sz="1200" b="0" i="1">
                              <a:solidFill>
                                <a:srgbClr val="FF0000"/>
                              </a:solidFill>
                              <a:effectLst/>
                              <a:latin typeface="Cambria Math" panose="02040503050406030204" pitchFamily="18" charset="0"/>
                              <a:ea typeface="Cambria Math" panose="02040503050406030204" pitchFamily="18" charset="0"/>
                              <a:cs typeface="+mn-cs"/>
                            </a:rPr>
                            <m:t>𝑚</m:t>
                          </m:r>
                        </m:e>
                        <m:sub>
                          <m:r>
                            <a:rPr lang="en-US" altLang="ko-KR" sz="1200" b="0" i="1">
                              <a:solidFill>
                                <a:srgbClr val="FF0000"/>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rgbClr val="FF0000"/>
                      </a:solidFill>
                      <a:effectLst/>
                      <a:latin typeface="Cambria Math" panose="02040503050406030204" pitchFamily="18" charset="0"/>
                      <a:ea typeface="Cambria Math" panose="02040503050406030204" pitchFamily="18" charset="0"/>
                      <a:cs typeface="+mn-cs"/>
                    </a:rPr>
                    <m:t>𝑎</m:t>
                  </m:r>
                  <m:sSub>
                    <m:sSubPr>
                      <m:ctrlPr>
                        <a:rPr lang="en-US" altLang="ko-KR" sz="1200" b="0" i="1">
                          <a:solidFill>
                            <a:srgbClr val="FF0000"/>
                          </a:solidFill>
                          <a:effectLst/>
                          <a:latin typeface="Cambria Math" panose="02040503050406030204" pitchFamily="18" charset="0"/>
                          <a:ea typeface="Cambria Math" panose="02040503050406030204" pitchFamily="18" charset="0"/>
                          <a:cs typeface="+mn-cs"/>
                        </a:rPr>
                      </m:ctrlPr>
                    </m:sSubPr>
                    <m:e>
                      <m:r>
                        <a:rPr lang="en-US" altLang="ko-KR" sz="1200" b="0" i="1">
                          <a:solidFill>
                            <a:srgbClr val="FF0000"/>
                          </a:solidFill>
                          <a:effectLst/>
                          <a:latin typeface="Cambria Math" panose="02040503050406030204" pitchFamily="18" charset="0"/>
                          <a:ea typeface="Cambria Math" panose="02040503050406030204" pitchFamily="18" charset="0"/>
                          <a:cs typeface="+mn-cs"/>
                        </a:rPr>
                        <m:t>𝑚</m:t>
                      </m:r>
                    </m:e>
                    <m:sub>
                      <m:r>
                        <a:rPr lang="en-US" altLang="ko-KR" sz="1200" b="0" i="1">
                          <a:solidFill>
                            <a:srgbClr val="FF0000"/>
                          </a:solidFill>
                          <a:effectLst/>
                          <a:latin typeface="Cambria Math" panose="02040503050406030204" pitchFamily="18" charset="0"/>
                          <a:ea typeface="Cambria Math" panose="02040503050406030204" pitchFamily="18" charset="0"/>
                          <a:cs typeface="+mn-cs"/>
                        </a:rPr>
                        <m:t>𝑞𝑏</m:t>
                      </m:r>
                    </m:sub>
                  </m:sSub>
                  <m:r>
                    <a:rPr lang="en-US" altLang="ko-KR" sz="1200" b="0" i="1">
                      <a:solidFill>
                        <a:srgbClr val="FF0000"/>
                      </a:solidFill>
                      <a:effectLst/>
                      <a:latin typeface="Cambria Math" panose="02040503050406030204" pitchFamily="18" charset="0"/>
                      <a:ea typeface="Cambria Math" panose="02040503050406030204" pitchFamily="18" charset="0"/>
                      <a:cs typeface="+mn-cs"/>
                    </a:rPr>
                    <m:t>/5</m:t>
                  </m:r>
                </m:oMath>
              </a14:m>
              <a:r>
                <a:rPr lang="en-US" altLang="ko-KR" sz="1200">
                  <a:solidFill>
                    <a:srgbClr val="FF0000"/>
                  </a:solidFill>
                  <a:effectLst/>
                  <a:latin typeface="Cambria Math" panose="02040503050406030204" pitchFamily="18" charset="0"/>
                  <a:ea typeface="Cambria Math" panose="02040503050406030204" pitchFamily="18" charset="0"/>
                </a:rPr>
                <a:t> =</a:t>
              </a:r>
              <a:r>
                <a:rPr lang="en-US" altLang="ko-KR" sz="1200" baseline="0">
                  <a:solidFill>
                    <a:srgbClr val="FF0000"/>
                  </a:solidFill>
                  <a:effectLst/>
                  <a:latin typeface="Cambria Math" panose="02040503050406030204" pitchFamily="18" charset="0"/>
                  <a:ea typeface="Cambria Math" panose="02040503050406030204" pitchFamily="18" charset="0"/>
                </a:rPr>
                <a:t> </a:t>
              </a:r>
              <a14:m>
                <m:oMath xmlns:m="http://schemas.openxmlformats.org/officeDocument/2006/math">
                  <m:r>
                    <a:rPr lang="en-US" altLang="ko-KR" sz="1100" b="0" i="0">
                      <a:solidFill>
                        <a:srgbClr val="FF0000"/>
                      </a:solidFill>
                      <a:effectLst/>
                      <a:latin typeface="Cambria Math" panose="02040503050406030204" pitchFamily="18" charset="0"/>
                      <a:ea typeface="+mn-ea"/>
                      <a:cs typeface="+mn-cs"/>
                    </a:rPr>
                    <m:t>3</m:t>
                  </m:r>
                  <m:r>
                    <m:rPr>
                      <m:sty m:val="p"/>
                    </m:rPr>
                    <a:rPr lang="en-US" altLang="ko-KR" sz="1100" b="0" i="0">
                      <a:solidFill>
                        <a:srgbClr val="FF0000"/>
                      </a:solidFill>
                      <a:effectLst/>
                      <a:latin typeface="Cambria Math" panose="02040503050406030204" pitchFamily="18" charset="0"/>
                      <a:ea typeface="+mn-ea"/>
                      <a:cs typeface="+mn-cs"/>
                    </a:rPr>
                    <m:t>a</m:t>
                  </m:r>
                  <m:r>
                    <a:rPr lang="en-US" altLang="ko-KR" sz="1100" b="0" i="0">
                      <a:solidFill>
                        <a:srgbClr val="FF0000"/>
                      </a:solidFill>
                      <a:effectLst/>
                      <a:latin typeface="Cambria Math" panose="02040503050406030204" pitchFamily="18" charset="0"/>
                      <a:ea typeface="+mn-ea"/>
                      <a:cs typeface="+mn-cs"/>
                    </a:rPr>
                    <m:t>/5</m:t>
                  </m:r>
                  <m:d>
                    <m:dPr>
                      <m:ctrlPr>
                        <a:rPr lang="en-US" altLang="ko-KR" sz="1100" b="0" i="1">
                          <a:solidFill>
                            <a:srgbClr val="FF0000"/>
                          </a:solidFill>
                          <a:effectLst/>
                          <a:latin typeface="Cambria Math" panose="02040503050406030204" pitchFamily="18" charset="0"/>
                          <a:ea typeface="+mn-ea"/>
                          <a:cs typeface="+mn-cs"/>
                        </a:rPr>
                      </m:ctrlPr>
                    </m:dPr>
                    <m:e>
                      <m:r>
                        <a:rPr lang="en-US" altLang="ko-KR" sz="1100" b="0" i="1">
                          <a:solidFill>
                            <a:srgbClr val="FF0000"/>
                          </a:solidFill>
                          <a:effectLst/>
                          <a:latin typeface="Cambria Math" panose="02040503050406030204" pitchFamily="18" charset="0"/>
                          <a:ea typeface="+mn-ea"/>
                          <a:cs typeface="+mn-cs"/>
                        </a:rPr>
                        <m:t>1−</m:t>
                      </m:r>
                      <m:sSub>
                        <m:sSubPr>
                          <m:ctrlPr>
                            <a:rPr lang="en-US" altLang="ko-KR" sz="1100" b="0" i="1">
                              <a:solidFill>
                                <a:srgbClr val="FF0000"/>
                              </a:solidFill>
                              <a:effectLst/>
                              <a:latin typeface="Cambria Math" panose="02040503050406030204" pitchFamily="18" charset="0"/>
                              <a:ea typeface="+mn-ea"/>
                              <a:cs typeface="+mn-cs"/>
                            </a:rPr>
                          </m:ctrlPr>
                        </m:sSubPr>
                        <m:e>
                          <m:r>
                            <a:rPr lang="en-US" altLang="ko-KR" sz="1100" b="0" i="1">
                              <a:solidFill>
                                <a:srgbClr val="FF0000"/>
                              </a:solidFill>
                              <a:effectLst/>
                              <a:latin typeface="Cambria Math" panose="02040503050406030204" pitchFamily="18" charset="0"/>
                              <a:ea typeface="+mn-ea"/>
                              <a:cs typeface="+mn-cs"/>
                            </a:rPr>
                            <m:t>𝑚</m:t>
                          </m:r>
                        </m:e>
                        <m:sub>
                          <m:r>
                            <a:rPr lang="en-US" altLang="ko-KR" sz="1100" b="0" i="1">
                              <a:solidFill>
                                <a:srgbClr val="FF0000"/>
                              </a:solidFill>
                              <a:effectLst/>
                              <a:latin typeface="Cambria Math" panose="02040503050406030204" pitchFamily="18" charset="0"/>
                              <a:ea typeface="+mn-ea"/>
                              <a:cs typeface="+mn-cs"/>
                            </a:rPr>
                            <m:t>h𝑤</m:t>
                          </m:r>
                        </m:sub>
                      </m:sSub>
                    </m:e>
                  </m:d>
                  <m:sSub>
                    <m:sSubPr>
                      <m:ctrlPr>
                        <a:rPr lang="en-US" altLang="ko-KR" sz="1100" b="0" i="1">
                          <a:solidFill>
                            <a:srgbClr val="FF0000"/>
                          </a:solidFill>
                          <a:effectLst/>
                          <a:latin typeface="Cambria Math" panose="02040503050406030204" pitchFamily="18" charset="0"/>
                          <a:ea typeface="+mn-ea"/>
                          <a:cs typeface="+mn-cs"/>
                        </a:rPr>
                      </m:ctrlPr>
                    </m:sSubPr>
                    <m:e>
                      <m:r>
                        <a:rPr lang="en-US" altLang="ko-KR" sz="1100" b="0" i="1">
                          <a:solidFill>
                            <a:srgbClr val="FF0000"/>
                          </a:solidFill>
                          <a:effectLst/>
                          <a:latin typeface="Cambria Math" panose="02040503050406030204" pitchFamily="18" charset="0"/>
                          <a:ea typeface="+mn-ea"/>
                          <a:cs typeface="+mn-cs"/>
                        </a:rPr>
                        <m:t>𝑚</m:t>
                      </m:r>
                    </m:e>
                    <m:sub>
                      <m:r>
                        <a:rPr lang="en-US" altLang="ko-KR" sz="1100" b="0" i="1">
                          <a:solidFill>
                            <a:srgbClr val="FF0000"/>
                          </a:solidFill>
                          <a:effectLst/>
                          <a:latin typeface="Cambria Math" panose="02040503050406030204" pitchFamily="18" charset="0"/>
                          <a:ea typeface="+mn-ea"/>
                          <a:cs typeface="+mn-cs"/>
                        </a:rPr>
                        <m:t>𝑞𝑏</m:t>
                      </m:r>
                    </m:sub>
                  </m:sSub>
                </m:oMath>
              </a14:m>
              <a:r>
                <a:rPr lang="en-US" altLang="ko-KR" sz="1200">
                  <a:solidFill>
                    <a:srgbClr val="FF0000"/>
                  </a:solidFill>
                  <a:effectLst/>
                  <a:latin typeface="Cambria Math" panose="02040503050406030204" pitchFamily="18" charset="0"/>
                  <a:ea typeface="Cambria Math" panose="02040503050406030204" pitchFamily="18" charset="0"/>
                </a:rPr>
                <a:t>= </a:t>
              </a:r>
              <a14:m>
                <m:oMath xmlns:m="http://schemas.openxmlformats.org/officeDocument/2006/math">
                  <m:sSub>
                    <m:sSubPr>
                      <m:ctrlPr>
                        <a:rPr lang="en-US" altLang="ko-KR" sz="1100" b="0" i="1">
                          <a:solidFill>
                            <a:srgbClr val="FF0000"/>
                          </a:solidFill>
                          <a:effectLst/>
                          <a:latin typeface="Cambria Math" panose="02040503050406030204" pitchFamily="18" charset="0"/>
                          <a:ea typeface="+mn-ea"/>
                          <a:cs typeface="+mn-cs"/>
                        </a:rPr>
                      </m:ctrlPr>
                    </m:sSubPr>
                    <m:e>
                      <m:r>
                        <a:rPr lang="en-US" altLang="ko-KR" sz="1100" b="0" i="1">
                          <a:solidFill>
                            <a:srgbClr val="FF0000"/>
                          </a:solidFill>
                          <a:effectLst/>
                          <a:latin typeface="Cambria Math" panose="02040503050406030204" pitchFamily="18" charset="0"/>
                          <a:ea typeface="+mn-ea"/>
                          <a:cs typeface="+mn-cs"/>
                        </a:rPr>
                        <m:t>𝑚</m:t>
                      </m:r>
                    </m:e>
                    <m:sub>
                      <m:r>
                        <a:rPr lang="en-US" altLang="ko-KR" sz="1100" b="0" i="1">
                          <a:solidFill>
                            <a:srgbClr val="FF0000"/>
                          </a:solidFill>
                          <a:effectLst/>
                          <a:latin typeface="Cambria Math" panose="02040503050406030204" pitchFamily="18" charset="0"/>
                          <a:ea typeface="+mn-ea"/>
                          <a:cs typeface="+mn-cs"/>
                        </a:rPr>
                        <m:t>𝑓𝑏</m:t>
                      </m:r>
                    </m:sub>
                  </m:sSub>
                  <m:d>
                    <m:dPr>
                      <m:ctrlPr>
                        <a:rPr lang="en-US" altLang="ko-KR" sz="1100" b="0" i="1">
                          <a:solidFill>
                            <a:srgbClr val="FF0000"/>
                          </a:solidFill>
                          <a:effectLst/>
                          <a:latin typeface="Cambria Math" panose="02040503050406030204" pitchFamily="18" charset="0"/>
                          <a:ea typeface="+mn-ea"/>
                          <a:cs typeface="+mn-cs"/>
                        </a:rPr>
                      </m:ctrlPr>
                    </m:dPr>
                    <m:e>
                      <m:r>
                        <a:rPr lang="en-US" altLang="ko-KR" sz="1100" b="0" i="1">
                          <a:solidFill>
                            <a:srgbClr val="FF0000"/>
                          </a:solidFill>
                          <a:effectLst/>
                          <a:latin typeface="Cambria Math" panose="02040503050406030204" pitchFamily="18" charset="0"/>
                          <a:ea typeface="+mn-ea"/>
                          <a:cs typeface="+mn-cs"/>
                        </a:rPr>
                        <m:t>1−</m:t>
                      </m:r>
                      <m:sSub>
                        <m:sSubPr>
                          <m:ctrlPr>
                            <a:rPr lang="en-US" altLang="ko-KR" sz="1100" b="0" i="1">
                              <a:solidFill>
                                <a:srgbClr val="FF0000"/>
                              </a:solidFill>
                              <a:effectLst/>
                              <a:latin typeface="Cambria Math" panose="02040503050406030204" pitchFamily="18" charset="0"/>
                              <a:ea typeface="+mn-ea"/>
                              <a:cs typeface="+mn-cs"/>
                            </a:rPr>
                          </m:ctrlPr>
                        </m:sSubPr>
                        <m:e>
                          <m:r>
                            <a:rPr lang="en-US" altLang="ko-KR" sz="1100" b="0" i="1">
                              <a:solidFill>
                                <a:srgbClr val="FF0000"/>
                              </a:solidFill>
                              <a:effectLst/>
                              <a:latin typeface="Cambria Math" panose="02040503050406030204" pitchFamily="18" charset="0"/>
                              <a:ea typeface="+mn-ea"/>
                              <a:cs typeface="+mn-cs"/>
                            </a:rPr>
                            <m:t>𝑚</m:t>
                          </m:r>
                        </m:e>
                        <m:sub>
                          <m:r>
                            <a:rPr lang="en-US" altLang="ko-KR" sz="1100" b="0" i="1">
                              <a:solidFill>
                                <a:srgbClr val="FF0000"/>
                              </a:solidFill>
                              <a:effectLst/>
                              <a:latin typeface="Cambria Math" panose="02040503050406030204" pitchFamily="18" charset="0"/>
                              <a:ea typeface="+mn-ea"/>
                              <a:cs typeface="+mn-cs"/>
                            </a:rPr>
                            <m:t>h𝑤</m:t>
                          </m:r>
                        </m:sub>
                      </m:sSub>
                    </m:e>
                  </m:d>
                  <m:sSub>
                    <m:sSubPr>
                      <m:ctrlPr>
                        <a:rPr lang="en-US" altLang="ko-KR" sz="1100" b="0" i="1">
                          <a:solidFill>
                            <a:srgbClr val="FF0000"/>
                          </a:solidFill>
                          <a:effectLst/>
                          <a:latin typeface="Cambria Math" panose="02040503050406030204" pitchFamily="18" charset="0"/>
                          <a:ea typeface="+mn-ea"/>
                          <a:cs typeface="+mn-cs"/>
                        </a:rPr>
                      </m:ctrlPr>
                    </m:sSubPr>
                    <m:e>
                      <m:r>
                        <a:rPr lang="en-US" altLang="ko-KR" sz="1100" b="0" i="1">
                          <a:solidFill>
                            <a:srgbClr val="FF0000"/>
                          </a:solidFill>
                          <a:effectLst/>
                          <a:latin typeface="Cambria Math" panose="02040503050406030204" pitchFamily="18" charset="0"/>
                          <a:ea typeface="+mn-ea"/>
                          <a:cs typeface="+mn-cs"/>
                        </a:rPr>
                        <m:t>𝑚</m:t>
                      </m:r>
                    </m:e>
                    <m:sub>
                      <m:r>
                        <a:rPr lang="en-US" altLang="ko-KR" sz="1100" b="0" i="1">
                          <a:solidFill>
                            <a:srgbClr val="FF0000"/>
                          </a:solidFill>
                          <a:effectLst/>
                          <a:latin typeface="Cambria Math" panose="02040503050406030204" pitchFamily="18" charset="0"/>
                          <a:ea typeface="+mn-ea"/>
                          <a:cs typeface="+mn-cs"/>
                        </a:rPr>
                        <m:t>𝑞𝑏</m:t>
                      </m:r>
                    </m:sub>
                  </m:sSub>
                </m:oMath>
              </a14:m>
              <a:endParaRPr lang="en-US" altLang="ko-KR" sz="1200">
                <a:solidFill>
                  <a:srgbClr val="FF0000"/>
                </a:solidFill>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a:solidFill>
                    <a:srgbClr val="FF0000"/>
                  </a:solidFill>
                  <a:effectLst/>
                  <a:latin typeface="Cambria Math" panose="02040503050406030204" pitchFamily="18" charset="0"/>
                  <a:ea typeface="Cambria Math" panose="02040503050406030204" pitchFamily="18" charset="0"/>
                </a:rPr>
                <a:t>            --&gt; </a:t>
              </a:r>
              <a14:m>
                <m:oMath xmlns:m="http://schemas.openxmlformats.org/officeDocument/2006/math">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𝑚</m:t>
                      </m:r>
                    </m:e>
                    <m:sub>
                      <m:r>
                        <a:rPr lang="en-US" altLang="ko-KR" sz="1100" b="0" i="1">
                          <a:solidFill>
                            <a:schemeClr val="tx1"/>
                          </a:solidFill>
                          <a:effectLst/>
                          <a:latin typeface="Cambria Math" panose="02040503050406030204" pitchFamily="18" charset="0"/>
                          <a:ea typeface="+mn-ea"/>
                          <a:cs typeface="+mn-cs"/>
                        </a:rPr>
                        <m:t>𝑓𝑏</m:t>
                      </m:r>
                    </m:sub>
                  </m:sSub>
                  <m:r>
                    <a:rPr lang="en-US" altLang="ko-KR" sz="1100" b="0" i="1">
                      <a:solidFill>
                        <a:schemeClr val="tx1"/>
                      </a:solidFill>
                      <a:effectLst/>
                      <a:latin typeface="Cambria Math" panose="02040503050406030204" pitchFamily="18" charset="0"/>
                      <a:ea typeface="+mn-ea"/>
                      <a:cs typeface="+mn-cs"/>
                    </a:rPr>
                    <m:t>=</m:t>
                  </m:r>
                  <m:r>
                    <a:rPr lang="en-US" altLang="ko-KR" sz="1100" b="0" i="1">
                      <a:solidFill>
                        <a:schemeClr val="tx1"/>
                      </a:solidFill>
                      <a:effectLst/>
                      <a:latin typeface="Cambria Math" panose="02040503050406030204" pitchFamily="18" charset="0"/>
                      <a:ea typeface="+mn-ea"/>
                      <a:cs typeface="+mn-cs"/>
                    </a:rPr>
                    <m:t>𝑚</m:t>
                  </m:r>
                  <m:r>
                    <a:rPr lang="en-US" altLang="ko-KR" sz="1100" b="0" i="1">
                      <a:solidFill>
                        <a:schemeClr val="tx1"/>
                      </a:solidFill>
                      <a:effectLst/>
                      <a:latin typeface="Cambria Math" panose="02040503050406030204" pitchFamily="18" charset="0"/>
                      <a:ea typeface="+mn-ea"/>
                      <a:cs typeface="+mn-cs"/>
                    </a:rPr>
                    <m:t>/(</m:t>
                  </m:r>
                  <m:d>
                    <m:dPr>
                      <m:ctrlPr>
                        <a:rPr lang="en-US" altLang="ko-KR" sz="1100" b="0" i="1">
                          <a:solidFill>
                            <a:schemeClr val="tx1"/>
                          </a:solidFill>
                          <a:effectLst/>
                          <a:latin typeface="Cambria Math" panose="02040503050406030204" pitchFamily="18" charset="0"/>
                          <a:ea typeface="+mn-ea"/>
                          <a:cs typeface="+mn-cs"/>
                        </a:rPr>
                      </m:ctrlPr>
                    </m:dPr>
                    <m:e>
                      <m:r>
                        <a:rPr lang="en-US" altLang="ko-KR" sz="1100" b="0" i="1">
                          <a:solidFill>
                            <a:schemeClr val="tx1"/>
                          </a:solidFill>
                          <a:effectLst/>
                          <a:latin typeface="Cambria Math" panose="02040503050406030204" pitchFamily="18" charset="0"/>
                          <a:ea typeface="+mn-ea"/>
                          <a:cs typeface="+mn-cs"/>
                        </a:rPr>
                        <m:t>1−</m:t>
                      </m:r>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𝑚</m:t>
                          </m:r>
                        </m:e>
                        <m:sub>
                          <m:r>
                            <a:rPr lang="en-US" altLang="ko-KR" sz="1100" b="0" i="1">
                              <a:solidFill>
                                <a:schemeClr val="tx1"/>
                              </a:solidFill>
                              <a:effectLst/>
                              <a:latin typeface="Cambria Math" panose="02040503050406030204" pitchFamily="18" charset="0"/>
                              <a:ea typeface="+mn-ea"/>
                              <a:cs typeface="+mn-cs"/>
                            </a:rPr>
                            <m:t>h𝑤</m:t>
                          </m:r>
                        </m:sub>
                      </m:sSub>
                    </m:e>
                  </m:d>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𝑚</m:t>
                      </m:r>
                    </m:e>
                    <m:sub>
                      <m:r>
                        <a:rPr lang="en-US" altLang="ko-KR" sz="1100" b="0" i="1">
                          <a:solidFill>
                            <a:schemeClr val="tx1"/>
                          </a:solidFill>
                          <a:effectLst/>
                          <a:latin typeface="Cambria Math" panose="02040503050406030204" pitchFamily="18" charset="0"/>
                          <a:ea typeface="+mn-ea"/>
                          <a:cs typeface="+mn-cs"/>
                        </a:rPr>
                        <m:t>𝑞𝑏</m:t>
                      </m:r>
                    </m:sub>
                  </m:sSub>
                  <m:r>
                    <a:rPr lang="en-US" altLang="ko-KR" sz="1100" b="0" i="1">
                      <a:solidFill>
                        <a:schemeClr val="tx1"/>
                      </a:solidFill>
                      <a:effectLst/>
                      <a:latin typeface="Cambria Math" panose="02040503050406030204" pitchFamily="18" charset="0"/>
                      <a:ea typeface="+mn-ea"/>
                      <a:cs typeface="+mn-cs"/>
                    </a:rPr>
                    <m:t>)</m:t>
                  </m:r>
                </m:oMath>
              </a14:m>
              <a:endParaRPr lang="en-US" altLang="ko-KR" sz="1200">
                <a:solidFill>
                  <a:srgbClr val="FF0000"/>
                </a:solidFill>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effectLst/>
                  <a:latin typeface="Cambria Math" panose="02040503050406030204" pitchFamily="18" charset="0"/>
                  <a:ea typeface="Cambria Math" panose="02040503050406030204" pitchFamily="18" charset="0"/>
                </a:rPr>
                <a:t>      </a:t>
              </a:r>
              <a:r>
                <a:rPr lang="en-US" altLang="ko-KR" sz="1100" b="0">
                  <a:solidFill>
                    <a:schemeClr val="tx1"/>
                  </a:solidFill>
                  <a:effectLst/>
                  <a:latin typeface="+mn-lt"/>
                  <a:ea typeface="+mn-ea"/>
                  <a:cs typeface="+mn-cs"/>
                </a:rPr>
                <a:t> --&gt; </a:t>
              </a:r>
              <a14:m>
                <m:oMath xmlns:m="http://schemas.openxmlformats.org/officeDocument/2006/math">
                  <m:r>
                    <a:rPr lang="en-US" altLang="ko-KR" sz="1200" b="0" i="1">
                      <a:solidFill>
                        <a:srgbClr val="FF0000"/>
                      </a:solidFill>
                      <a:effectLst/>
                      <a:latin typeface="Cambria Math" panose="02040503050406030204" pitchFamily="18" charset="0"/>
                      <a:ea typeface="Cambria Math" panose="02040503050406030204" pitchFamily="18" charset="0"/>
                    </a:rPr>
                    <m:t>𝑛</m:t>
                  </m:r>
                  <m:r>
                    <a:rPr lang="en-US" altLang="ko-KR" sz="1200" b="0" i="1">
                      <a:solidFill>
                        <a:srgbClr val="FF0000"/>
                      </a:solidFill>
                      <a:effectLst/>
                      <a:latin typeface="Cambria Math" panose="02040503050406030204" pitchFamily="18" charset="0"/>
                      <a:ea typeface="Cambria Math" panose="02040503050406030204" pitchFamily="18" charset="0"/>
                    </a:rPr>
                    <m:t>=0.7</m:t>
                  </m:r>
                  <m:r>
                    <a:rPr lang="en-US" altLang="ko-KR" sz="1200" b="0" i="1">
                      <a:solidFill>
                        <a:srgbClr val="FF0000"/>
                      </a:solidFill>
                      <a:effectLst/>
                      <a:latin typeface="Cambria Math" panose="02040503050406030204" pitchFamily="18" charset="0"/>
                      <a:ea typeface="Cambria Math" panose="02040503050406030204" pitchFamily="18" charset="0"/>
                      <a:cs typeface="+mn-cs"/>
                    </a:rPr>
                    <m:t>𝑎</m:t>
                  </m:r>
                </m:oMath>
              </a14:m>
              <a:r>
                <a:rPr lang="en-US" altLang="ko-KR" sz="1200">
                  <a:effectLst/>
                  <a:latin typeface="Cambria Math" panose="02040503050406030204" pitchFamily="18" charset="0"/>
                </a:rPr>
                <a:t> --&gt; </a:t>
              </a:r>
              <a:r>
                <a:rPr lang="en-US" altLang="ko-KR" sz="1200" i="1">
                  <a:effectLst/>
                  <a:latin typeface="Cambria Math" panose="02040503050406030204" pitchFamily="18" charset="0"/>
                </a:rPr>
                <a:t>n</a:t>
              </a:r>
              <a:r>
                <a:rPr lang="en-US" altLang="ko-KR" sz="1200">
                  <a:effectLst/>
                  <a:latin typeface="Cambria Math" panose="02040503050406030204" pitchFamily="18" charset="0"/>
                </a:rPr>
                <a:t> = </a:t>
              </a:r>
              <a:r>
                <a:rPr lang="en-US" altLang="ko-KR" sz="1200" i="1">
                  <a:effectLst/>
                  <a:latin typeface="Cambria Math" panose="02040503050406030204" pitchFamily="18" charset="0"/>
                </a:rPr>
                <a:t>n</a:t>
              </a:r>
              <a:r>
                <a:rPr lang="en-US" altLang="ko-KR" sz="1200" i="1" baseline="-25000">
                  <a:effectLst/>
                  <a:latin typeface="Cambria Math" panose="02040503050406030204" pitchFamily="18" charset="0"/>
                </a:rPr>
                <a:t>fb</a:t>
              </a:r>
              <a:endParaRPr lang="ko-KR" altLang="ko-KR" sz="1200" i="1" baseline="-25000">
                <a:effectLst/>
                <a:latin typeface="Cambria Math" panose="02040503050406030204" pitchFamily="18" charset="0"/>
              </a:endParaRPr>
            </a:p>
          </xdr:txBody>
        </xdr:sp>
      </mc:Choice>
      <mc:Fallback xmlns="">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1739280" y="249025"/>
              <a:ext cx="6494931" cy="53090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r>
                <a:rPr lang="en-US" altLang="ko-KR" sz="1200" b="0" i="1">
                  <a:latin typeface="Cambria Math" panose="02040503050406030204" pitchFamily="18" charset="0"/>
                  <a:ea typeface="Cambria Math" panose="02040503050406030204" pitchFamily="18" charset="0"/>
                </a:rPr>
                <a:t># Shear stress</a:t>
              </a:r>
              <a:r>
                <a:rPr lang="en-US" altLang="ko-KR" sz="1200" b="0" i="1" baseline="0">
                  <a:latin typeface="Cambria Math" panose="02040503050406030204" pitchFamily="18" charset="0"/>
                  <a:ea typeface="Cambria Math" panose="02040503050406030204" pitchFamily="18" charset="0"/>
                </a:rPr>
                <a:t> based bedrock incision rate</a:t>
              </a:r>
              <a:endParaRPr lang="en-US" altLang="ko-KR" sz="1200" b="0" i="1">
                <a:latin typeface="Cambria Math" panose="02040503050406030204" pitchFamily="18" charset="0"/>
                <a:ea typeface="Cambria Math" panose="02040503050406030204" pitchFamily="18" charset="0"/>
              </a:endParaRPr>
            </a:p>
            <a:p>
              <a:pPr algn="l"/>
              <a:endParaRPr lang="en-US" altLang="ko-KR" sz="1200" b="0" i="1">
                <a:latin typeface="Cambria Math" panose="02040503050406030204" pitchFamily="18" charset="0"/>
                <a:ea typeface="Cambria Math" panose="02040503050406030204" pitchFamily="18" charset="0"/>
              </a:endParaRPr>
            </a:p>
            <a:p>
              <a:pPr algn="ctr"/>
              <a:r>
                <a:rPr lang="en-US" altLang="ko-KR" sz="1200" b="0" i="0">
                  <a:latin typeface="Cambria Math" panose="02040503050406030204" pitchFamily="18" charset="0"/>
                  <a:ea typeface="Cambria Math" panose="02040503050406030204" pitchFamily="18" charset="0"/>
                </a:rPr>
                <a:t>𝐸=</a:t>
              </a:r>
              <a:r>
                <a:rPr lang="en-US" altLang="ko-KR" sz="1200" b="0" i="0">
                  <a:solidFill>
                    <a:schemeClr val="tx1"/>
                  </a:solidFill>
                  <a:effectLst/>
                  <a:latin typeface="Cambria Math" panose="02040503050406030204" pitchFamily="18" charset="0"/>
                  <a:ea typeface="Cambria Math" panose="02040503050406030204" pitchFamily="18" charset="0"/>
                  <a:cs typeface="+mn-cs"/>
                </a:rPr>
                <a:t>𝑘_𝑓𝑏𝑟𝑒 (</a:t>
              </a:r>
              <a:r>
                <a:rPr lang="ko-KR" altLang="en-US" sz="1200" b="0" i="0">
                  <a:solidFill>
                    <a:schemeClr val="tx1"/>
                  </a:solidFill>
                  <a:effectLst/>
                  <a:latin typeface="Cambria Math" panose="02040503050406030204" pitchFamily="18" charset="0"/>
                  <a:ea typeface="+mn-ea"/>
                  <a:cs typeface="+mn-cs"/>
                </a:rPr>
                <a:t>𝜏</a:t>
              </a:r>
              <a:r>
                <a:rPr lang="en-US" altLang="ko-KR" sz="1200" b="0" i="0">
                  <a:solidFill>
                    <a:schemeClr val="tx1"/>
                  </a:solidFill>
                  <a:effectLst/>
                  <a:latin typeface="Cambria Math" panose="02040503050406030204" pitchFamily="18" charset="0"/>
                  <a:ea typeface="Cambria Math" panose="02040503050406030204" pitchFamily="18" charset="0"/>
                  <a:cs typeface="+mn-cs"/>
                </a:rPr>
                <a:t>_𝑏−</a:t>
              </a:r>
              <a:r>
                <a:rPr lang="ko-KR" altLang="en-US" sz="1200" b="0" i="0">
                  <a:solidFill>
                    <a:schemeClr val="tx1"/>
                  </a:solidFill>
                  <a:effectLst/>
                  <a:latin typeface="Cambria Math" panose="02040503050406030204" pitchFamily="18" charset="0"/>
                  <a:ea typeface="+mn-ea"/>
                  <a:cs typeface="+mn-cs"/>
                </a:rPr>
                <a:t>𝜏</a:t>
              </a:r>
              <a:r>
                <a:rPr lang="en-US" altLang="ko-KR" sz="1200" b="0" i="0">
                  <a:solidFill>
                    <a:schemeClr val="tx1"/>
                  </a:solidFill>
                  <a:effectLst/>
                  <a:latin typeface="Cambria Math" panose="02040503050406030204" pitchFamily="18" charset="0"/>
                  <a:ea typeface="Cambria Math" panose="02040503050406030204" pitchFamily="18" charset="0"/>
                  <a:cs typeface="+mn-cs"/>
                </a:rPr>
                <a:t>_𝑐 )^𝑎</a:t>
              </a:r>
              <a:endParaRPr lang="en-US" altLang="ko-KR" sz="1200" b="0" i="1">
                <a:solidFill>
                  <a:schemeClr val="tx1"/>
                </a:solidFill>
                <a:effectLst/>
                <a:latin typeface="Cambria Math" panose="02040503050406030204" pitchFamily="18" charset="0"/>
                <a:ea typeface="Cambria Math" panose="02040503050406030204" pitchFamily="18" charset="0"/>
                <a:cs typeface="+mn-cs"/>
              </a:endParaRPr>
            </a:p>
            <a:p>
              <a:pPr algn="l"/>
              <a:r>
                <a:rPr lang="en-US" altLang="ko-KR" sz="1100" b="0" i="0" baseline="0">
                  <a:solidFill>
                    <a:schemeClr val="tx1"/>
                  </a:solidFill>
                  <a:effectLst/>
                  <a:latin typeface="Cambria Math" panose="02040503050406030204" pitchFamily="18" charset="0"/>
                  <a:ea typeface="Cambria Math" panose="02040503050406030204" pitchFamily="18" charset="0"/>
                  <a:cs typeface="+mn-cs"/>
                </a:rPr>
                <a:t>          </a:t>
              </a:r>
              <a:r>
                <a:rPr lang="en-US" altLang="ko-KR" sz="1100" b="0" i="0">
                  <a:solidFill>
                    <a:schemeClr val="tx1"/>
                  </a:solidFill>
                  <a:effectLst/>
                  <a:latin typeface="Cambria Math" panose="02040503050406030204" pitchFamily="18" charset="0"/>
                  <a:ea typeface="Cambria Math" panose="02040503050406030204" pitchFamily="18" charset="0"/>
                  <a:cs typeface="+mn-cs"/>
                </a:rPr>
                <a:t>𝑘_𝑓𝑏𝑟𝑒=𝑘_𝑓𝑟 𝑓(𝑞_𝑠,𝑞_𝑐 )</a:t>
              </a:r>
            </a:p>
            <a:p>
              <a:pPr algn="l"/>
              <a:r>
                <a:rPr lang="en-US" altLang="ko-KR" sz="1200" b="0" i="1">
                  <a:solidFill>
                    <a:schemeClr val="tx1"/>
                  </a:solidFill>
                  <a:effectLst/>
                  <a:latin typeface="Cambria Math" panose="02040503050406030204" pitchFamily="18" charset="0"/>
                  <a:ea typeface="Cambria Math" panose="02040503050406030204" pitchFamily="18" charset="0"/>
                  <a:cs typeface="+mn-cs"/>
                </a:rPr>
                <a:t>         k</a:t>
              </a:r>
              <a:r>
                <a:rPr lang="en-US" altLang="ko-KR" sz="1200" b="0" i="1" baseline="-25000">
                  <a:solidFill>
                    <a:schemeClr val="tx1"/>
                  </a:solidFill>
                  <a:effectLst/>
                  <a:latin typeface="Cambria Math" panose="02040503050406030204" pitchFamily="18" charset="0"/>
                  <a:ea typeface="Cambria Math" panose="02040503050406030204" pitchFamily="18" charset="0"/>
                  <a:cs typeface="+mn-cs"/>
                </a:rPr>
                <a:t>fr</a:t>
              </a:r>
              <a:r>
                <a:rPr lang="en-US" altLang="ko-KR" sz="1200" b="0" i="1">
                  <a:solidFill>
                    <a:schemeClr val="tx1"/>
                  </a:solidFill>
                  <a:effectLst/>
                  <a:latin typeface="Cambria Math" panose="02040503050406030204" pitchFamily="18" charset="0"/>
                  <a:ea typeface="Cambria Math" panose="02040503050406030204" pitchFamily="18" charset="0"/>
                  <a:cs typeface="+mn-cs"/>
                </a:rPr>
                <a:t> : rock mass quality, f(q</a:t>
              </a:r>
              <a:r>
                <a:rPr lang="en-US" altLang="ko-KR" sz="1200" b="0" i="1" baseline="-25000">
                  <a:solidFill>
                    <a:schemeClr val="tx1"/>
                  </a:solidFill>
                  <a:effectLst/>
                  <a:latin typeface="Cambria Math" panose="02040503050406030204" pitchFamily="18" charset="0"/>
                  <a:ea typeface="Cambria Math" panose="02040503050406030204" pitchFamily="18" charset="0"/>
                  <a:cs typeface="+mn-cs"/>
                </a:rPr>
                <a:t>s</a:t>
              </a:r>
              <a:r>
                <a:rPr lang="en-US" altLang="ko-KR" sz="1200" b="0" i="1">
                  <a:solidFill>
                    <a:schemeClr val="tx1"/>
                  </a:solidFill>
                  <a:effectLst/>
                  <a:latin typeface="Cambria Math" panose="02040503050406030204" pitchFamily="18" charset="0"/>
                  <a:ea typeface="Cambria Math" panose="02040503050406030204" pitchFamily="18" charset="0"/>
                  <a:cs typeface="+mn-cs"/>
                </a:rPr>
                <a:t>,q</a:t>
              </a:r>
              <a:r>
                <a:rPr lang="en-US" altLang="ko-KR" sz="1200" b="0" i="1" baseline="-25000">
                  <a:solidFill>
                    <a:schemeClr val="tx1"/>
                  </a:solidFill>
                  <a:effectLst/>
                  <a:latin typeface="Cambria Math" panose="02040503050406030204" pitchFamily="18" charset="0"/>
                  <a:ea typeface="Cambria Math" panose="02040503050406030204" pitchFamily="18" charset="0"/>
                  <a:cs typeface="+mn-cs"/>
                </a:rPr>
                <a:t>c</a:t>
              </a:r>
              <a:r>
                <a:rPr lang="en-US" altLang="ko-KR" sz="1200" b="0" i="1">
                  <a:solidFill>
                    <a:schemeClr val="tx1"/>
                  </a:solidFill>
                  <a:effectLst/>
                  <a:latin typeface="Cambria Math" panose="02040503050406030204" pitchFamily="18" charset="0"/>
                  <a:ea typeface="Cambria Math" panose="02040503050406030204" pitchFamily="18" charset="0"/>
                  <a:cs typeface="+mn-cs"/>
                </a:rPr>
                <a:t>) : sediment loading</a:t>
              </a:r>
            </a:p>
            <a:p>
              <a:pPr algn="l"/>
              <a:r>
                <a:rPr lang="en-US" altLang="ko-KR" sz="1200" b="0">
                  <a:solidFill>
                    <a:schemeClr val="tx1"/>
                  </a:solidFill>
                  <a:effectLst/>
                  <a:latin typeface="Cambria Math" panose="02040503050406030204" pitchFamily="18" charset="0"/>
                  <a:ea typeface="Cambria Math" panose="02040503050406030204" pitchFamily="18" charset="0"/>
                  <a:cs typeface="+mn-cs"/>
                </a:rPr>
                <a:t> </a:t>
              </a:r>
              <a:r>
                <a:rPr lang="en-US" altLang="ko-KR" sz="1200" b="0" i="0">
                  <a:solidFill>
                    <a:schemeClr val="tx1"/>
                  </a:solidFill>
                  <a:effectLst/>
                  <a:latin typeface="Cambria Math" panose="02040503050406030204" pitchFamily="18" charset="0"/>
                  <a:ea typeface="Cambria Math" panose="02040503050406030204" pitchFamily="18" charset="0"/>
                  <a:cs typeface="+mn-cs"/>
                </a:rPr>
                <a:t>𝐸 =</a:t>
              </a:r>
              <a:r>
                <a:rPr lang="en-US" altLang="ko-KR" sz="1200" b="0" i="0">
                  <a:latin typeface="Cambria Math" panose="02040503050406030204" pitchFamily="18" charset="0"/>
                  <a:ea typeface="Cambria Math" panose="02040503050406030204" pitchFamily="18" charset="0"/>
                </a:rPr>
                <a:t>𝑘_𝑓𝑏𝑟𝑒 </a:t>
              </a:r>
              <a:r>
                <a:rPr lang="en-US" altLang="ko-KR" sz="1200" b="0" i="0">
                  <a:solidFill>
                    <a:schemeClr val="tx1"/>
                  </a:solidFill>
                  <a:effectLst/>
                  <a:latin typeface="Cambria Math" panose="02040503050406030204" pitchFamily="18" charset="0"/>
                  <a:ea typeface="Cambria Math" panose="02040503050406030204" pitchFamily="18" charset="0"/>
                  <a:cs typeface="+mn-cs"/>
                </a:rPr>
                <a:t>(</a:t>
              </a:r>
              <a:r>
                <a:rPr lang="ko-KR" altLang="en-US" sz="1200" b="0" i="0">
                  <a:solidFill>
                    <a:schemeClr val="tx1"/>
                  </a:solidFill>
                  <a:effectLst/>
                  <a:latin typeface="Cambria Math" panose="02040503050406030204" pitchFamily="18" charset="0"/>
                  <a:ea typeface="+mn-ea"/>
                  <a:cs typeface="+mn-cs"/>
                </a:rPr>
                <a:t>𝜌</a:t>
              </a:r>
              <a:r>
                <a:rPr lang="en-US" altLang="ko-KR" sz="1200" b="0" i="0">
                  <a:solidFill>
                    <a:schemeClr val="tx1"/>
                  </a:solidFill>
                  <a:effectLst/>
                  <a:latin typeface="Cambria Math" panose="02040503050406030204" pitchFamily="18" charset="0"/>
                  <a:ea typeface="Cambria Math" panose="02040503050406030204" pitchFamily="18" charset="0"/>
                  <a:cs typeface="+mn-cs"/>
                </a:rPr>
                <a:t>𝑔〖𝑛𝐵〗^(3/5) (𝑄_𝑏/𝑤_𝑏 )^(3/5) 𝑆^0.7−</a:t>
              </a:r>
              <a:r>
                <a:rPr lang="ko-KR" altLang="en-US" sz="1200" b="0" i="0">
                  <a:solidFill>
                    <a:schemeClr val="tx1"/>
                  </a:solidFill>
                  <a:effectLst/>
                  <a:latin typeface="Cambria Math" panose="02040503050406030204" pitchFamily="18" charset="0"/>
                  <a:ea typeface="+mn-ea"/>
                  <a:cs typeface="+mn-cs"/>
                </a:rPr>
                <a:t>𝜏</a:t>
              </a:r>
              <a:r>
                <a:rPr lang="en-US" altLang="ko-KR" sz="1200" b="0" i="0">
                  <a:solidFill>
                    <a:schemeClr val="tx1"/>
                  </a:solidFill>
                  <a:effectLst/>
                  <a:latin typeface="Cambria Math" panose="02040503050406030204" pitchFamily="18" charset="0"/>
                  <a:ea typeface="Cambria Math" panose="02040503050406030204" pitchFamily="18" charset="0"/>
                  <a:cs typeface="+mn-cs"/>
                </a:rPr>
                <a:t>_𝑐 )^𝑎</a:t>
              </a:r>
              <a:endParaRPr lang="en-US" altLang="ko-KR" sz="1200" b="0">
                <a:latin typeface="Cambria Math" panose="02040503050406030204" pitchFamily="18" charset="0"/>
                <a:ea typeface="Cambria Math" panose="02040503050406030204" pitchFamily="18" charset="0"/>
              </a:endParaRPr>
            </a:p>
            <a:p>
              <a:pPr algn="l"/>
              <a:r>
                <a:rPr lang="en-US" altLang="ko-KR" sz="1200" b="0">
                  <a:latin typeface="Cambria Math" panose="02040503050406030204" pitchFamily="18" charset="0"/>
                  <a:ea typeface="Cambria Math" panose="02040503050406030204" pitchFamily="18" charset="0"/>
                </a:rPr>
                <a:t>          (</a:t>
              </a:r>
              <a:r>
                <a:rPr lang="en-US" altLang="ko-KR" sz="1200" b="0">
                  <a:latin typeface="Cambria Math" panose="02040503050406030204" pitchFamily="18" charset="0"/>
                  <a:ea typeface="Cambria Math" panose="02040503050406030204" pitchFamily="18" charset="0"/>
                  <a:cs typeface="Times New Roman" panose="02020603050405020304" pitchFamily="18" charset="0"/>
                </a:rPr>
                <a:t>⸪ </a:t>
              </a:r>
              <a:r>
                <a:rPr lang="ko-KR" altLang="en-US" sz="1200" b="0" i="0">
                  <a:latin typeface="Cambria Math" panose="02040503050406030204" pitchFamily="18" charset="0"/>
                  <a:cs typeface="Times New Roman" panose="02020603050405020304" pitchFamily="18" charset="0"/>
                </a:rPr>
                <a:t>𝜏</a:t>
              </a:r>
              <a:r>
                <a:rPr lang="en-US" altLang="ko-KR" sz="1200" b="0" i="0">
                  <a:latin typeface="Cambria Math" panose="02040503050406030204" pitchFamily="18" charset="0"/>
                  <a:ea typeface="Cambria Math" panose="02040503050406030204" pitchFamily="18" charset="0"/>
                  <a:cs typeface="Times New Roman" panose="02020603050405020304" pitchFamily="18" charset="0"/>
                </a:rPr>
                <a:t>_𝑏=</a:t>
              </a:r>
              <a:r>
                <a:rPr lang="ko-KR" altLang="en-US" sz="1200" b="0" i="0">
                  <a:latin typeface="Cambria Math" panose="02040503050406030204" pitchFamily="18" charset="0"/>
                  <a:cs typeface="Times New Roman" panose="02020603050405020304" pitchFamily="18" charset="0"/>
                </a:rPr>
                <a:t>𝜌</a:t>
              </a:r>
              <a:r>
                <a:rPr lang="en-US" altLang="ko-KR" sz="1200" b="0" i="0">
                  <a:latin typeface="Cambria Math" panose="02040503050406030204" pitchFamily="18" charset="0"/>
                  <a:ea typeface="Cambria Math" panose="02040503050406030204" pitchFamily="18" charset="0"/>
                  <a:cs typeface="Times New Roman" panose="02020603050405020304" pitchFamily="18" charset="0"/>
                </a:rPr>
                <a:t>𝑔𝑅𝑆</a:t>
              </a:r>
              <a:r>
                <a:rPr lang="en-US" altLang="ko-KR" sz="1200" b="0">
                  <a:latin typeface="Cambria Math" panose="02040503050406030204" pitchFamily="18" charset="0"/>
                  <a:ea typeface="Cambria Math" panose="02040503050406030204" pitchFamily="18" charset="0"/>
                </a:rPr>
                <a:t> and </a:t>
              </a:r>
              <a:r>
                <a:rPr lang="en-US" altLang="ko-KR" sz="1200" b="0" i="0">
                  <a:latin typeface="Cambria Math" panose="02040503050406030204" pitchFamily="18" charset="0"/>
                  <a:ea typeface="Cambria Math" panose="02040503050406030204" pitchFamily="18" charset="0"/>
                </a:rPr>
                <a:t>𝑅=(𝑛𝐵 𝑄_𝑏/𝑤_𝑏   1/𝑆^(1/2) )^(3/5)</a:t>
              </a:r>
              <a:r>
                <a:rPr lang="en-US" altLang="ko-KR" sz="1200" b="0">
                  <a:latin typeface="Cambria Math" panose="02040503050406030204" pitchFamily="18" charset="0"/>
                  <a:ea typeface="Cambria Math" panose="02040503050406030204" pitchFamily="18" charset="0"/>
                </a:rPr>
                <a:t>)</a:t>
              </a:r>
            </a:p>
            <a:p>
              <a:pPr algn="l"/>
              <a:r>
                <a:rPr lang="en-US" altLang="ko-KR" sz="1200" b="0">
                  <a:solidFill>
                    <a:schemeClr val="tx1"/>
                  </a:solidFill>
                  <a:effectLst/>
                  <a:latin typeface="Cambria Math" panose="02040503050406030204" pitchFamily="18" charset="0"/>
                  <a:ea typeface="Cambria Math" panose="02040503050406030204" pitchFamily="18" charset="0"/>
                  <a:cs typeface="+mn-cs"/>
                </a:rPr>
                <a:t>if τ</a:t>
              </a:r>
              <a:r>
                <a:rPr lang="en-US" altLang="ko-KR" sz="1200" b="0" baseline="-25000">
                  <a:solidFill>
                    <a:schemeClr val="tx1"/>
                  </a:solidFill>
                  <a:effectLst/>
                  <a:latin typeface="Cambria Math" panose="02040503050406030204" pitchFamily="18" charset="0"/>
                  <a:ea typeface="Cambria Math" panose="02040503050406030204" pitchFamily="18" charset="0"/>
                  <a:cs typeface="+mn-cs"/>
                </a:rPr>
                <a:t>c</a:t>
              </a:r>
              <a:r>
                <a:rPr lang="en-US" altLang="ko-KR" sz="1200" b="0">
                  <a:solidFill>
                    <a:schemeClr val="tx1"/>
                  </a:solidFill>
                  <a:effectLst/>
                  <a:latin typeface="Cambria Math" panose="02040503050406030204" pitchFamily="18" charset="0"/>
                  <a:ea typeface="Cambria Math" panose="02040503050406030204" pitchFamily="18" charset="0"/>
                  <a:cs typeface="+mn-cs"/>
                </a:rPr>
                <a:t> = 0,</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baseline="0">
                  <a:solidFill>
                    <a:schemeClr val="tx1"/>
                  </a:solidFill>
                  <a:effectLst/>
                  <a:latin typeface="Cambria Math" panose="02040503050406030204" pitchFamily="18" charset="0"/>
                  <a:ea typeface="Cambria Math" panose="02040503050406030204" pitchFamily="18" charset="0"/>
                  <a:cs typeface="+mn-cs"/>
                </a:rPr>
                <a:t> </a:t>
              </a:r>
              <a:r>
                <a:rPr lang="en-US" altLang="ko-KR" sz="1200" b="0" i="0">
                  <a:solidFill>
                    <a:schemeClr val="tx1"/>
                  </a:solidFill>
                  <a:effectLst/>
                  <a:latin typeface="Cambria Math" panose="02040503050406030204" pitchFamily="18" charset="0"/>
                  <a:ea typeface="Cambria Math" panose="02040503050406030204" pitchFamily="18" charset="0"/>
                  <a:cs typeface="+mn-cs"/>
                </a:rPr>
                <a:t>𝐸=𝑘_𝑓𝑏𝑟𝑒 </a:t>
              </a:r>
              <a:r>
                <a:rPr lang="ko-KR" altLang="en-US" sz="1200" b="0" i="0">
                  <a:solidFill>
                    <a:schemeClr val="tx1"/>
                  </a:solidFill>
                  <a:effectLst/>
                  <a:latin typeface="Cambria Math" panose="02040503050406030204" pitchFamily="18" charset="0"/>
                  <a:ea typeface="+mn-ea"/>
                  <a:cs typeface="+mn-cs"/>
                </a:rPr>
                <a:t>𝜌</a:t>
              </a:r>
              <a:r>
                <a:rPr lang="en-US" altLang="ko-KR" sz="1200" b="0" i="0">
                  <a:solidFill>
                    <a:schemeClr val="tx1"/>
                  </a:solidFill>
                  <a:effectLst/>
                  <a:latin typeface="Cambria Math" panose="02040503050406030204" pitchFamily="18" charset="0"/>
                  <a:ea typeface="Cambria Math" panose="02040503050406030204" pitchFamily="18" charset="0"/>
                  <a:cs typeface="+mn-cs"/>
                </a:rPr>
                <a:t>^𝑎 𝑔^𝑎 nB^(3𝑎/5) (𝑄_𝑏/</a:t>
              </a:r>
              <a:r>
                <a:rPr lang="en-US" altLang="ko-KR" sz="1100" b="0" i="0">
                  <a:solidFill>
                    <a:schemeClr val="tx1"/>
                  </a:solidFill>
                  <a:effectLst/>
                  <a:latin typeface="Cambria Math" panose="02040503050406030204" pitchFamily="18" charset="0"/>
                  <a:ea typeface="Cambria Math" panose="02040503050406030204" pitchFamily="18" charset="0"/>
                  <a:cs typeface="+mn-cs"/>
                </a:rPr>
                <a:t>𝑤_𝑏 )</a:t>
              </a:r>
              <a:r>
                <a:rPr lang="en-US" altLang="ko-KR" sz="1200" b="0" i="0">
                  <a:solidFill>
                    <a:schemeClr val="tx1"/>
                  </a:solidFill>
                  <a:effectLst/>
                  <a:latin typeface="Cambria Math" panose="02040503050406030204" pitchFamily="18" charset="0"/>
                  <a:ea typeface="Cambria Math" panose="02040503050406030204" pitchFamily="18" charset="0"/>
                  <a:cs typeface="+mn-cs"/>
                </a:rPr>
                <a:t>^(3𝑎/5) 𝑆^0.7𝑎</a:t>
              </a:r>
              <a:r>
                <a:rPr lang="en-US" altLang="ko-KR" sz="1200" b="1" i="1">
                  <a:solidFill>
                    <a:schemeClr val="tx1"/>
                  </a:solidFill>
                  <a:effectLst/>
                  <a:latin typeface="Cambria Math" panose="02040503050406030204" pitchFamily="18" charset="0"/>
                  <a:ea typeface="Cambria Math" panose="02040503050406030204" pitchFamily="18" charset="0"/>
                  <a:cs typeface="+mn-cs"/>
                </a:rPr>
                <a:t> </a:t>
              </a:r>
              <a:r>
                <a:rPr lang="en-US" altLang="ko-KR" sz="1200" b="0" i="1">
                  <a:solidFill>
                    <a:schemeClr val="tx1"/>
                  </a:solidFill>
                  <a:effectLst/>
                  <a:latin typeface="Cambria Math" panose="02040503050406030204" pitchFamily="18" charset="0"/>
                  <a:ea typeface="Cambria Math" panose="02040503050406030204" pitchFamily="18" charset="0"/>
                  <a:cs typeface="+mn-cs"/>
                </a:rPr>
                <a:t>--&gt; </a:t>
              </a:r>
              <a:r>
                <a:rPr lang="en-US" altLang="ko-KR" sz="1200" b="0" i="1">
                  <a:solidFill>
                    <a:srgbClr val="0000FF"/>
                  </a:solidFill>
                  <a:effectLst/>
                  <a:latin typeface="Cambria Math" panose="02040503050406030204" pitchFamily="18" charset="0"/>
                  <a:ea typeface="Cambria Math" panose="02040503050406030204" pitchFamily="18" charset="0"/>
                  <a:cs typeface="+mn-cs"/>
                </a:rPr>
                <a:t>m</a:t>
              </a:r>
              <a:r>
                <a:rPr lang="en-US" altLang="ko-KR" sz="1200" b="0" i="1" baseline="-25000">
                  <a:solidFill>
                    <a:srgbClr val="0000FF"/>
                  </a:solidFill>
                  <a:effectLst/>
                  <a:latin typeface="Cambria Math" panose="02040503050406030204" pitchFamily="18" charset="0"/>
                  <a:ea typeface="Cambria Math" panose="02040503050406030204" pitchFamily="18" charset="0"/>
                  <a:cs typeface="+mn-cs"/>
                </a:rPr>
                <a:t>fb</a:t>
              </a:r>
              <a:r>
                <a:rPr lang="en-US" altLang="ko-KR" sz="1200" b="0" i="1">
                  <a:solidFill>
                    <a:srgbClr val="0000FF"/>
                  </a:solidFill>
                  <a:effectLst/>
                  <a:latin typeface="Cambria Math" panose="02040503050406030204" pitchFamily="18" charset="0"/>
                  <a:ea typeface="Cambria Math" panose="02040503050406030204" pitchFamily="18" charset="0"/>
                  <a:cs typeface="+mn-cs"/>
                </a:rPr>
                <a:t> = 3a/5, n</a:t>
              </a:r>
              <a:r>
                <a:rPr lang="en-US" altLang="ko-KR" sz="1200" b="0" i="1" baseline="-25000">
                  <a:solidFill>
                    <a:srgbClr val="0000FF"/>
                  </a:solidFill>
                  <a:effectLst/>
                  <a:latin typeface="Cambria Math" panose="02040503050406030204" pitchFamily="18" charset="0"/>
                  <a:ea typeface="Cambria Math" panose="02040503050406030204" pitchFamily="18" charset="0"/>
                  <a:cs typeface="+mn-cs"/>
                </a:rPr>
                <a:t>fb </a:t>
              </a:r>
              <a:r>
                <a:rPr lang="en-US" altLang="ko-KR" sz="1200" b="0" i="1">
                  <a:solidFill>
                    <a:srgbClr val="0000FF"/>
                  </a:solidFill>
                  <a:effectLst/>
                  <a:latin typeface="Cambria Math" panose="02040503050406030204" pitchFamily="18" charset="0"/>
                  <a:ea typeface="Cambria Math" panose="02040503050406030204" pitchFamily="18" charset="0"/>
                  <a:cs typeface="+mn-cs"/>
                </a:rPr>
                <a:t>= 0.7a</a:t>
              </a:r>
            </a:p>
            <a:p>
              <a:pPr algn="l"/>
              <a:r>
                <a:rPr lang="en-US" altLang="ko-KR" sz="1200" b="0" i="0">
                  <a:solidFill>
                    <a:schemeClr val="tx1"/>
                  </a:solidFill>
                  <a:effectLst/>
                  <a:latin typeface="Cambria Math" panose="02040503050406030204" pitchFamily="18" charset="0"/>
                  <a:ea typeface="Cambria Math" panose="02040503050406030204" pitchFamily="18" charset="0"/>
                  <a:cs typeface="+mn-cs"/>
                </a:rPr>
                <a:t>     =𝑘_𝑓𝑏𝑟𝑒 </a:t>
              </a:r>
              <a:r>
                <a:rPr lang="ko-KR" altLang="ko-KR" sz="1200" b="0" i="0">
                  <a:solidFill>
                    <a:schemeClr val="tx1"/>
                  </a:solidFill>
                  <a:effectLst/>
                  <a:latin typeface="Cambria Math" panose="02040503050406030204" pitchFamily="18" charset="0"/>
                  <a:ea typeface="+mn-ea"/>
                  <a:cs typeface="+mn-cs"/>
                </a:rPr>
                <a:t>𝜌</a:t>
              </a:r>
              <a:r>
                <a:rPr lang="en-US" altLang="ko-KR" sz="1200" b="0" i="0">
                  <a:solidFill>
                    <a:schemeClr val="tx1"/>
                  </a:solidFill>
                  <a:effectLst/>
                  <a:latin typeface="Cambria Math" panose="02040503050406030204" pitchFamily="18" charset="0"/>
                  <a:ea typeface="Cambria Math" panose="02040503050406030204" pitchFamily="18" charset="0"/>
                  <a:cs typeface="+mn-cs"/>
                </a:rPr>
                <a:t>^𝑎 𝑔^𝑎 nB^(3𝑎/5) 𝑘_ℎ𝑤^(−3𝑎/5) 𝑄_𝑏^(3(1−𝑚_ℎ𝑤 )𝑎/5) 𝑆^0.7𝑎</a:t>
              </a:r>
              <a:endParaRPr lang="en-US" altLang="ko-KR" sz="1200" b="0">
                <a:solidFill>
                  <a:schemeClr val="tx1"/>
                </a:solidFill>
                <a:effectLst/>
                <a:latin typeface="Cambria Math" panose="02040503050406030204" pitchFamily="18" charset="0"/>
                <a:ea typeface="Cambria Math" panose="02040503050406030204" pitchFamily="18" charset="0"/>
                <a:cs typeface="+mn-cs"/>
              </a:endParaRPr>
            </a:p>
            <a:p>
              <a:pPr algn="l"/>
              <a:r>
                <a:rPr lang="en-US" altLang="ko-KR" sz="1100" b="0">
                  <a:solidFill>
                    <a:schemeClr val="tx1"/>
                  </a:solidFill>
                  <a:effectLst/>
                  <a:latin typeface="Cambria Math" panose="02040503050406030204" pitchFamily="18" charset="0"/>
                  <a:ea typeface="Cambria Math" panose="02040503050406030204" pitchFamily="18" charset="0"/>
                  <a:cs typeface="+mn-cs"/>
                </a:rPr>
                <a:t>          (⸪ </a:t>
              </a:r>
              <a:r>
                <a:rPr lang="en-US" altLang="ko-KR" sz="1100" b="0" i="0">
                  <a:solidFill>
                    <a:schemeClr val="tx1"/>
                  </a:solidFill>
                  <a:effectLst/>
                  <a:latin typeface="Cambria Math" panose="02040503050406030204" pitchFamily="18" charset="0"/>
                  <a:ea typeface="Cambria Math" panose="02040503050406030204" pitchFamily="18" charset="0"/>
                  <a:cs typeface="+mn-cs"/>
                </a:rPr>
                <a:t>𝑤_𝑏=𝑘_ℎ𝑤 𝑄_𝑏^(𝑚_ℎ𝑤 )</a:t>
              </a:r>
              <a:r>
                <a:rPr lang="en-US" altLang="ko-KR" sz="1200" b="0">
                  <a:solidFill>
                    <a:schemeClr val="tx1"/>
                  </a:solidFill>
                  <a:effectLst/>
                  <a:latin typeface="Cambria Math" panose="02040503050406030204" pitchFamily="18" charset="0"/>
                  <a:ea typeface="Cambria Math" panose="02040503050406030204" pitchFamily="18" charset="0"/>
                  <a:cs typeface="+mn-cs"/>
                </a:rPr>
                <a:t>)</a:t>
              </a:r>
            </a:p>
            <a:p>
              <a:pPr algn="l"/>
              <a:r>
                <a:rPr lang="en-US" altLang="ko-KR" sz="1200" b="0">
                  <a:solidFill>
                    <a:schemeClr val="tx1"/>
                  </a:solidFill>
                  <a:effectLst/>
                  <a:latin typeface="Cambria Math" panose="02040503050406030204" pitchFamily="18" charset="0"/>
                  <a:ea typeface="Cambria Math" panose="02040503050406030204" pitchFamily="18" charset="0"/>
                  <a:cs typeface="+mn-cs"/>
                </a:rPr>
                <a:t>if </a:t>
              </a:r>
              <a:r>
                <a:rPr lang="en-US" altLang="ko-KR" sz="1200" b="0" i="0">
                  <a:solidFill>
                    <a:schemeClr val="tx1"/>
                  </a:solidFill>
                  <a:effectLst/>
                  <a:latin typeface="Cambria Math" panose="02040503050406030204" pitchFamily="18" charset="0"/>
                  <a:ea typeface="Cambria Math" panose="02040503050406030204" pitchFamily="18" charset="0"/>
                  <a:cs typeface="+mn-cs"/>
                </a:rPr>
                <a:t>𝑄_𝑏=𝑘_𝑞𝑏 𝑄_𝑚^(𝑚_𝑞𝑏 )</a:t>
              </a:r>
              <a:r>
                <a:rPr lang="en-US" altLang="ko-KR" sz="1200" b="0">
                  <a:solidFill>
                    <a:schemeClr val="tx1"/>
                  </a:solidFill>
                  <a:effectLst/>
                  <a:latin typeface="Cambria Math" panose="02040503050406030204" pitchFamily="18" charset="0"/>
                  <a:ea typeface="Cambria Math" panose="02040503050406030204" pitchFamily="18" charset="0"/>
                  <a:cs typeface="+mn-cs"/>
                </a:rPr>
                <a:t> and </a:t>
              </a:r>
              <a:r>
                <a:rPr lang="en-US" altLang="ko-KR" sz="1200" b="0" i="0">
                  <a:solidFill>
                    <a:schemeClr val="tx1"/>
                  </a:solidFill>
                  <a:effectLst/>
                  <a:latin typeface="Cambria Math" panose="02040503050406030204" pitchFamily="18" charset="0"/>
                  <a:ea typeface="Cambria Math" panose="02040503050406030204" pitchFamily="18" charset="0"/>
                  <a:cs typeface="+mn-cs"/>
                </a:rPr>
                <a:t>𝑄_𝑚=</a:t>
              </a:r>
              <a:r>
                <a:rPr lang="en-US" altLang="ko-KR" sz="1100" b="0" i="0">
                  <a:solidFill>
                    <a:schemeClr val="tx1"/>
                  </a:solidFill>
                  <a:effectLst/>
                  <a:latin typeface="Cambria Math" panose="02040503050406030204" pitchFamily="18" charset="0"/>
                  <a:ea typeface="Cambria Math" panose="02040503050406030204" pitchFamily="18" charset="0"/>
                  <a:cs typeface="+mn-cs"/>
                </a:rPr>
                <a:t>𝑅_𝐴</a:t>
              </a:r>
              <a:r>
                <a:rPr lang="en-US" altLang="ko-KR" sz="1200" b="0" i="0">
                  <a:solidFill>
                    <a:schemeClr val="tx1"/>
                  </a:solidFill>
                  <a:effectLst/>
                  <a:latin typeface="Cambria Math" panose="02040503050406030204" pitchFamily="18" charset="0"/>
                  <a:ea typeface="Cambria Math" panose="02040503050406030204" pitchFamily="18" charset="0"/>
                  <a:cs typeface="+mn-cs"/>
                </a:rPr>
                <a:t>/(𝑆𝑒𝑐𝑜𝑛𝑑𝑠 𝑖𝑛 𝑎 𝑦𝑒𝑎𝑟) 𝐴</a:t>
              </a:r>
              <a:endParaRPr lang="en-US" altLang="ko-KR" sz="1200" b="0">
                <a:solidFill>
                  <a:schemeClr val="tx1"/>
                </a:solidFill>
                <a:effectLst/>
                <a:latin typeface="Cambria Math" panose="02040503050406030204" pitchFamily="18" charset="0"/>
                <a:ea typeface="Cambria Math" panose="02040503050406030204" pitchFamily="18" charset="0"/>
                <a:cs typeface="+mn-cs"/>
              </a:endParaRPr>
            </a:p>
            <a:p>
              <a:pPr algn="l"/>
              <a:r>
                <a:rPr lang="en-US" altLang="ko-KR" sz="1200" b="0" i="0">
                  <a:solidFill>
                    <a:schemeClr val="tx1"/>
                  </a:solidFill>
                  <a:effectLst/>
                  <a:latin typeface="Cambria Math" panose="02040503050406030204" pitchFamily="18" charset="0"/>
                  <a:ea typeface="Cambria Math" panose="02040503050406030204" pitchFamily="18" charset="0"/>
                  <a:cs typeface="+mn-cs"/>
                </a:rPr>
                <a:t>𝐸=𝑘_𝑓𝑏𝑟𝑒 </a:t>
              </a:r>
              <a:r>
                <a:rPr lang="ko-KR" altLang="ko-KR" sz="1200" b="0" i="0">
                  <a:solidFill>
                    <a:schemeClr val="tx1"/>
                  </a:solidFill>
                  <a:effectLst/>
                  <a:latin typeface="Cambria Math" panose="02040503050406030204" pitchFamily="18" charset="0"/>
                  <a:ea typeface="+mn-ea"/>
                  <a:cs typeface="+mn-cs"/>
                </a:rPr>
                <a:t>𝜌</a:t>
              </a:r>
              <a:r>
                <a:rPr lang="en-US" altLang="ko-KR" sz="1200" b="0" i="0">
                  <a:solidFill>
                    <a:schemeClr val="tx1"/>
                  </a:solidFill>
                  <a:effectLst/>
                  <a:latin typeface="Cambria Math" panose="02040503050406030204" pitchFamily="18" charset="0"/>
                  <a:ea typeface="Cambria Math" panose="02040503050406030204" pitchFamily="18" charset="0"/>
                  <a:cs typeface="+mn-cs"/>
                </a:rPr>
                <a:t>^𝑎 𝑔^𝑎 nB^(3𝑎/5) 𝑘_ℎ𝑤^(−3𝑎/5) (𝑘_𝑞𝑏 (𝑅_𝐴/(𝑆𝑒𝑐𝑜𝑛𝑑𝑠 𝑖𝑛 𝑎 𝑦𝑒𝑎𝑟))^(𝑚_𝑞𝑏 ) 𝐴^(𝑚_𝑞𝑏 ) )^(3(1−𝑚_ℎ𝑤 )𝑎/5) 𝑆^0.7𝑎</a:t>
              </a:r>
              <a:endParaRPr lang="en-US" altLang="ko-KR" sz="1200" b="0">
                <a:solidFill>
                  <a:schemeClr val="tx1"/>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i="0">
                  <a:solidFill>
                    <a:schemeClr val="tx1"/>
                  </a:solidFill>
                  <a:effectLst/>
                  <a:latin typeface="Cambria Math" panose="02040503050406030204" pitchFamily="18" charset="0"/>
                  <a:ea typeface="Cambria Math" panose="02040503050406030204" pitchFamily="18" charset="0"/>
                  <a:cs typeface="+mn-cs"/>
                </a:rPr>
                <a:t>     =𝑘_𝑓𝑏𝑟𝑒</a:t>
              </a:r>
              <a:r>
                <a:rPr lang="en-US" altLang="ko-KR" sz="1200" b="0" i="0">
                  <a:solidFill>
                    <a:srgbClr val="0000FF"/>
                  </a:solidFill>
                  <a:effectLst/>
                  <a:latin typeface="Cambria Math" panose="02040503050406030204" pitchFamily="18" charset="0"/>
                  <a:ea typeface="Cambria Math" panose="02040503050406030204" pitchFamily="18" charset="0"/>
                  <a:cs typeface="+mn-cs"/>
                </a:rPr>
                <a:t> </a:t>
              </a:r>
              <a:r>
                <a:rPr lang="ko-KR" altLang="ko-KR" sz="1200" b="0" i="0">
                  <a:solidFill>
                    <a:srgbClr val="0000FF"/>
                  </a:solidFill>
                  <a:effectLst/>
                  <a:latin typeface="Cambria Math" panose="02040503050406030204" pitchFamily="18" charset="0"/>
                  <a:ea typeface="+mn-ea"/>
                  <a:cs typeface="+mn-cs"/>
                </a:rPr>
                <a:t>𝜌</a:t>
              </a:r>
              <a:r>
                <a:rPr lang="en-US" altLang="ko-KR" sz="1200" b="0" i="0">
                  <a:solidFill>
                    <a:srgbClr val="0000FF"/>
                  </a:solidFill>
                  <a:effectLst/>
                  <a:latin typeface="Cambria Math" panose="02040503050406030204" pitchFamily="18" charset="0"/>
                  <a:ea typeface="Cambria Math" panose="02040503050406030204" pitchFamily="18" charset="0"/>
                  <a:cs typeface="+mn-cs"/>
                </a:rPr>
                <a:t>^𝑎 𝑔^𝑎 nB^(3𝑎/5) 𝑘_ℎ𝑤^(−3𝑎/5) 𝑘_𝑞^(3(1−𝑚_ℎ𝑤 )𝑎/5)</a:t>
              </a:r>
              <a:r>
                <a:rPr lang="en-US" altLang="ko-KR" sz="1200" b="0" i="0">
                  <a:solidFill>
                    <a:schemeClr val="tx1"/>
                  </a:solidFill>
                  <a:effectLst/>
                  <a:latin typeface="Cambria Math" panose="02040503050406030204" pitchFamily="18" charset="0"/>
                  <a:ea typeface="Cambria Math" panose="02040503050406030204" pitchFamily="18" charset="0"/>
                  <a:cs typeface="+mn-cs"/>
                </a:rPr>
                <a:t> 𝐴^(3(1−𝑚_ℎ𝑤 )𝑎𝑚_𝑞𝑏/5) 𝑆^0.7𝑎</a:t>
              </a: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i="0">
                  <a:solidFill>
                    <a:schemeClr val="tx1"/>
                  </a:solidFill>
                  <a:effectLst/>
                  <a:latin typeface="Cambria Math" panose="02040503050406030204" pitchFamily="18" charset="0"/>
                  <a:ea typeface="Cambria Math" panose="02040503050406030204" pitchFamily="18" charset="0"/>
                  <a:cs typeface="+mn-cs"/>
                </a:rPr>
                <a:t>     =𝑘_𝑓𝑏𝑟𝑒 𝑘_𝑓𝑏𝑐 𝐴^(3(1−𝑚_ℎ𝑤 )𝑎𝑚_𝑞𝑏/5) 𝑆^0.7𝑎</a:t>
              </a: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1" i="1">
                  <a:solidFill>
                    <a:srgbClr val="0000FF"/>
                  </a:solidFill>
                  <a:effectLst/>
                  <a:latin typeface="Cambria Math" panose="02040503050406030204" pitchFamily="18" charset="0"/>
                  <a:ea typeface="Cambria Math" panose="02040503050406030204" pitchFamily="18" charset="0"/>
                  <a:cs typeface="+mn-cs"/>
                </a:rPr>
                <a:t>if  E = k</a:t>
              </a:r>
              <a:r>
                <a:rPr lang="en-US" altLang="ko-KR" sz="1200" b="1" i="1" baseline="-25000">
                  <a:solidFill>
                    <a:srgbClr val="0000FF"/>
                  </a:solidFill>
                  <a:effectLst/>
                  <a:latin typeface="Cambria Math" panose="02040503050406030204" pitchFamily="18" charset="0"/>
                  <a:ea typeface="Cambria Math" panose="02040503050406030204" pitchFamily="18" charset="0"/>
                  <a:cs typeface="+mn-cs"/>
                </a:rPr>
                <a:t>fb</a:t>
              </a:r>
              <a:r>
                <a:rPr lang="en-US" altLang="ko-KR" sz="1200" b="1" i="1">
                  <a:solidFill>
                    <a:srgbClr val="0000FF"/>
                  </a:solidFill>
                  <a:effectLst/>
                  <a:latin typeface="Cambria Math" panose="02040503050406030204" pitchFamily="18" charset="0"/>
                  <a:ea typeface="Cambria Math" panose="02040503050406030204" pitchFamily="18" charset="0"/>
                  <a:cs typeface="+mn-cs"/>
                </a:rPr>
                <a:t> A</a:t>
              </a:r>
              <a:r>
                <a:rPr lang="en-US" altLang="ko-KR" sz="1200" b="1" i="1" baseline="30000">
                  <a:solidFill>
                    <a:srgbClr val="0000FF"/>
                  </a:solidFill>
                  <a:effectLst/>
                  <a:latin typeface="Cambria Math" panose="02040503050406030204" pitchFamily="18" charset="0"/>
                  <a:ea typeface="Cambria Math" panose="02040503050406030204" pitchFamily="18" charset="0"/>
                  <a:cs typeface="+mn-cs"/>
                </a:rPr>
                <a:t>m</a:t>
              </a:r>
              <a:r>
                <a:rPr lang="en-US" altLang="ko-KR" sz="1200" b="1" i="1">
                  <a:solidFill>
                    <a:srgbClr val="0000FF"/>
                  </a:solidFill>
                  <a:effectLst/>
                  <a:latin typeface="Cambria Math" panose="02040503050406030204" pitchFamily="18" charset="0"/>
                  <a:ea typeface="Cambria Math" panose="02040503050406030204" pitchFamily="18" charset="0"/>
                  <a:cs typeface="+mn-cs"/>
                </a:rPr>
                <a:t> S</a:t>
              </a:r>
              <a:r>
                <a:rPr lang="en-US" altLang="ko-KR" sz="1200" b="1" i="1" baseline="30000">
                  <a:solidFill>
                    <a:srgbClr val="0000FF"/>
                  </a:solidFill>
                  <a:effectLst/>
                  <a:latin typeface="Cambria Math" panose="02040503050406030204" pitchFamily="18" charset="0"/>
                  <a:ea typeface="Cambria Math" panose="02040503050406030204" pitchFamily="18" charset="0"/>
                  <a:cs typeface="+mn-cs"/>
                </a:rPr>
                <a:t>n,</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       --&gt; </a:t>
              </a:r>
              <a:r>
                <a:rPr lang="en-US" altLang="ko-KR" sz="1100" b="0" i="0">
                  <a:solidFill>
                    <a:schemeClr val="tx1"/>
                  </a:solidFill>
                  <a:effectLst/>
                  <a:latin typeface="Cambria Math" panose="02040503050406030204" pitchFamily="18" charset="0"/>
                  <a:ea typeface="Cambria Math" panose="02040503050406030204" pitchFamily="18" charset="0"/>
                  <a:cs typeface="+mn-cs"/>
                </a:rPr>
                <a:t>𝑘_𝑓𝑏=𝑘_𝑓𝑏𝑟𝑒 𝑘_𝑓𝑏𝑐</a:t>
              </a:r>
              <a:endParaRPr lang="en-US" altLang="ko-KR" sz="1200" b="1" i="1" baseline="30000">
                <a:solidFill>
                  <a:srgbClr val="0000FF"/>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1">
                  <a:solidFill>
                    <a:srgbClr val="0000FF"/>
                  </a:solidFill>
                  <a:effectLst/>
                  <a:latin typeface="Cambria Math" panose="02040503050406030204" pitchFamily="18" charset="0"/>
                  <a:ea typeface="Cambria Math" panose="02040503050406030204" pitchFamily="18" charset="0"/>
                  <a:cs typeface="+mn-cs"/>
                </a:rPr>
                <a:t>      </a:t>
              </a:r>
              <a:r>
                <a:rPr lang="en-US" altLang="ko-KR" sz="1100" b="0">
                  <a:solidFill>
                    <a:schemeClr val="tx1"/>
                  </a:solidFill>
                  <a:effectLst/>
                  <a:latin typeface="+mn-lt"/>
                  <a:ea typeface="+mn-ea"/>
                  <a:cs typeface="+mn-cs"/>
                </a:rPr>
                <a:t> --&gt; </a:t>
              </a:r>
              <a:r>
                <a:rPr lang="en-US" altLang="ko-KR" sz="1200" b="1" i="0">
                  <a:solidFill>
                    <a:srgbClr val="0000FF"/>
                  </a:solidFill>
                  <a:effectLst/>
                  <a:latin typeface="Cambria Math" panose="02040503050406030204" pitchFamily="18" charset="0"/>
                  <a:ea typeface="Cambria Math" panose="02040503050406030204" pitchFamily="18" charset="0"/>
                  <a:cs typeface="+mn-cs"/>
                </a:rPr>
                <a:t>𝒌_𝒇𝒃𝒄</a:t>
              </a:r>
              <a:r>
                <a:rPr lang="en-US" altLang="ko-KR" sz="1200">
                  <a:effectLst/>
                  <a:latin typeface="Cambria Math" panose="02040503050406030204" pitchFamily="18" charset="0"/>
                  <a:ea typeface="Cambria Math" panose="02040503050406030204" pitchFamily="18" charset="0"/>
                </a:rPr>
                <a:t>=</a:t>
              </a:r>
              <a:r>
                <a:rPr lang="en-US" altLang="ko-KR" sz="1200" b="0" i="0">
                  <a:solidFill>
                    <a:schemeClr val="tx1"/>
                  </a:solidFill>
                  <a:effectLst/>
                  <a:latin typeface="Cambria Math" panose="02040503050406030204" pitchFamily="18" charset="0"/>
                  <a:ea typeface="Cambria Math" panose="02040503050406030204" pitchFamily="18" charset="0"/>
                  <a:cs typeface="+mn-cs"/>
                </a:rPr>
                <a:t>(</a:t>
              </a:r>
              <a:r>
                <a:rPr lang="ko-KR" altLang="en-US" sz="1200" b="0" i="0">
                  <a:solidFill>
                    <a:schemeClr val="tx1"/>
                  </a:solidFill>
                  <a:effectLst/>
                  <a:latin typeface="Cambria Math" panose="02040503050406030204" pitchFamily="18" charset="0"/>
                  <a:ea typeface="+mn-ea"/>
                  <a:cs typeface="+mn-cs"/>
                </a:rPr>
                <a:t>𝜌</a:t>
              </a:r>
              <a:r>
                <a:rPr lang="en-US" altLang="ko-KR" sz="1200" b="0" i="0">
                  <a:solidFill>
                    <a:schemeClr val="tx1"/>
                  </a:solidFill>
                  <a:effectLst/>
                  <a:latin typeface="Cambria Math" panose="02040503050406030204" pitchFamily="18" charset="0"/>
                  <a:ea typeface="Cambria Math" panose="02040503050406030204" pitchFamily="18" charset="0"/>
                  <a:cs typeface="+mn-cs"/>
                </a:rPr>
                <a:t>𝑔〖𝑛𝐵〗^(3/5) 𝑘_ℎ𝑤^(−3/5) 𝑘_𝑞^(3(1−𝑚_ℎ𝑤 )/5) )^𝑎</a:t>
              </a: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effectLst/>
                  <a:latin typeface="Cambria Math" panose="02040503050406030204" pitchFamily="18" charset="0"/>
                  <a:ea typeface="Cambria Math" panose="02040503050406030204" pitchFamily="18" charset="0"/>
                </a:rPr>
                <a:t>     </a:t>
              </a:r>
              <a:r>
                <a:rPr lang="en-US" altLang="ko-KR" sz="1100" b="0">
                  <a:solidFill>
                    <a:schemeClr val="tx1"/>
                  </a:solidFill>
                  <a:effectLst/>
                  <a:latin typeface="+mn-lt"/>
                  <a:ea typeface="+mn-ea"/>
                  <a:cs typeface="+mn-cs"/>
                </a:rPr>
                <a:t> --&gt; </a:t>
              </a:r>
              <a:r>
                <a:rPr lang="en-US" altLang="ko-KR" sz="1200" b="0">
                  <a:effectLst/>
                  <a:latin typeface="Cambria Math" panose="02040503050406030204" pitchFamily="18" charset="0"/>
                  <a:ea typeface="Cambria Math" panose="02040503050406030204" pitchFamily="18" charset="0"/>
                </a:rPr>
                <a:t> </a:t>
              </a:r>
              <a:r>
                <a:rPr lang="en-US" altLang="ko-KR" sz="1200" b="0" i="0">
                  <a:solidFill>
                    <a:srgbClr val="FF0000"/>
                  </a:solidFill>
                  <a:effectLst/>
                  <a:latin typeface="Cambria Math" panose="02040503050406030204" pitchFamily="18" charset="0"/>
                  <a:ea typeface="Cambria Math" panose="02040503050406030204" pitchFamily="18" charset="0"/>
                </a:rPr>
                <a:t>𝑚=3</a:t>
              </a:r>
              <a:r>
                <a:rPr lang="en-US" altLang="ko-KR" sz="1200" b="0" i="0">
                  <a:solidFill>
                    <a:srgbClr val="FF0000"/>
                  </a:solidFill>
                  <a:effectLst/>
                  <a:latin typeface="Cambria Math" panose="02040503050406030204" pitchFamily="18" charset="0"/>
                  <a:ea typeface="Cambria Math" panose="02040503050406030204" pitchFamily="18" charset="0"/>
                  <a:cs typeface="+mn-cs"/>
                </a:rPr>
                <a:t>(1−𝑚_ℎ𝑤 )𝑎𝑚_𝑞𝑏/5</a:t>
              </a:r>
              <a:r>
                <a:rPr lang="en-US" altLang="ko-KR" sz="1200">
                  <a:solidFill>
                    <a:srgbClr val="FF0000"/>
                  </a:solidFill>
                  <a:effectLst/>
                  <a:latin typeface="Cambria Math" panose="02040503050406030204" pitchFamily="18" charset="0"/>
                  <a:ea typeface="Cambria Math" panose="02040503050406030204" pitchFamily="18" charset="0"/>
                </a:rPr>
                <a:t> =</a:t>
              </a:r>
              <a:r>
                <a:rPr lang="en-US" altLang="ko-KR" sz="1200" baseline="0">
                  <a:solidFill>
                    <a:srgbClr val="FF0000"/>
                  </a:solidFill>
                  <a:effectLst/>
                  <a:latin typeface="Cambria Math" panose="02040503050406030204" pitchFamily="18" charset="0"/>
                  <a:ea typeface="Cambria Math" panose="02040503050406030204" pitchFamily="18" charset="0"/>
                </a:rPr>
                <a:t> </a:t>
              </a:r>
              <a:r>
                <a:rPr lang="en-US" altLang="ko-KR" sz="1100" b="0" i="0">
                  <a:solidFill>
                    <a:srgbClr val="FF0000"/>
                  </a:solidFill>
                  <a:effectLst/>
                  <a:latin typeface="Cambria Math" panose="02040503050406030204" pitchFamily="18" charset="0"/>
                  <a:ea typeface="+mn-ea"/>
                  <a:cs typeface="+mn-cs"/>
                </a:rPr>
                <a:t>3a/5</a:t>
              </a:r>
              <a:r>
                <a:rPr lang="en-US" altLang="ko-KR" sz="1100" b="0" i="0">
                  <a:solidFill>
                    <a:srgbClr val="FF0000"/>
                  </a:solidFill>
                  <a:effectLst/>
                  <a:latin typeface="+mn-lt"/>
                  <a:ea typeface="+mn-ea"/>
                  <a:cs typeface="+mn-cs"/>
                </a:rPr>
                <a:t>(1−𝑚_ℎ𝑤 ) 𝑚_𝑞𝑏</a:t>
              </a:r>
              <a:r>
                <a:rPr lang="en-US" altLang="ko-KR" sz="1200">
                  <a:solidFill>
                    <a:srgbClr val="FF0000"/>
                  </a:solidFill>
                  <a:effectLst/>
                  <a:latin typeface="Cambria Math" panose="02040503050406030204" pitchFamily="18" charset="0"/>
                  <a:ea typeface="Cambria Math" panose="02040503050406030204" pitchFamily="18" charset="0"/>
                </a:rPr>
                <a:t>= </a:t>
              </a:r>
              <a:r>
                <a:rPr lang="en-US" altLang="ko-KR" sz="1100" b="0" i="0">
                  <a:solidFill>
                    <a:srgbClr val="FF0000"/>
                  </a:solidFill>
                  <a:effectLst/>
                  <a:latin typeface="Cambria Math" panose="02040503050406030204" pitchFamily="18" charset="0"/>
                  <a:ea typeface="+mn-ea"/>
                  <a:cs typeface="+mn-cs"/>
                </a:rPr>
                <a:t>𝑚_𝑓𝑏</a:t>
              </a:r>
              <a:r>
                <a:rPr lang="en-US" altLang="ko-KR" sz="1100" b="0" i="0">
                  <a:solidFill>
                    <a:srgbClr val="FF0000"/>
                  </a:solidFill>
                  <a:effectLst/>
                  <a:latin typeface="+mn-lt"/>
                  <a:ea typeface="+mn-ea"/>
                  <a:cs typeface="+mn-cs"/>
                </a:rPr>
                <a:t> (1−𝑚_ℎ𝑤 ) 𝑚_𝑞𝑏</a:t>
              </a:r>
              <a:endParaRPr lang="en-US" altLang="ko-KR" sz="1200">
                <a:solidFill>
                  <a:srgbClr val="FF0000"/>
                </a:solidFill>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a:solidFill>
                    <a:srgbClr val="FF0000"/>
                  </a:solidFill>
                  <a:effectLst/>
                  <a:latin typeface="Cambria Math" panose="02040503050406030204" pitchFamily="18" charset="0"/>
                  <a:ea typeface="Cambria Math" panose="02040503050406030204" pitchFamily="18" charset="0"/>
                </a:rPr>
                <a:t>            --&gt; </a:t>
              </a:r>
              <a:r>
                <a:rPr lang="en-US" altLang="ko-KR" sz="1100" b="0" i="0">
                  <a:solidFill>
                    <a:schemeClr val="tx1"/>
                  </a:solidFill>
                  <a:effectLst/>
                  <a:latin typeface="+mn-lt"/>
                  <a:ea typeface="+mn-ea"/>
                  <a:cs typeface="+mn-cs"/>
                </a:rPr>
                <a:t>𝑚_𝑓𝑏</a:t>
              </a:r>
              <a:r>
                <a:rPr lang="en-US" altLang="ko-KR" sz="1100" b="0" i="0">
                  <a:solidFill>
                    <a:schemeClr val="tx1"/>
                  </a:solidFill>
                  <a:effectLst/>
                  <a:latin typeface="Cambria Math" panose="02040503050406030204" pitchFamily="18" charset="0"/>
                  <a:ea typeface="+mn-ea"/>
                  <a:cs typeface="+mn-cs"/>
                </a:rPr>
                <a:t>=𝑚/(</a:t>
              </a:r>
              <a:r>
                <a:rPr lang="en-US" altLang="ko-KR" sz="1100" b="0" i="0">
                  <a:solidFill>
                    <a:schemeClr val="tx1"/>
                  </a:solidFill>
                  <a:effectLst/>
                  <a:latin typeface="+mn-lt"/>
                  <a:ea typeface="+mn-ea"/>
                  <a:cs typeface="+mn-cs"/>
                </a:rPr>
                <a:t>(1−𝑚_ℎ𝑤 ) 𝑚_𝑞𝑏</a:t>
              </a:r>
              <a:r>
                <a:rPr lang="en-US" altLang="ko-KR" sz="1100" b="0" i="0">
                  <a:solidFill>
                    <a:schemeClr val="tx1"/>
                  </a:solidFill>
                  <a:effectLst/>
                  <a:latin typeface="Cambria Math" panose="02040503050406030204" pitchFamily="18" charset="0"/>
                  <a:ea typeface="+mn-ea"/>
                  <a:cs typeface="+mn-cs"/>
                </a:rPr>
                <a:t>)</a:t>
              </a:r>
              <a:endParaRPr lang="en-US" altLang="ko-KR" sz="1200">
                <a:solidFill>
                  <a:srgbClr val="FF0000"/>
                </a:solidFill>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effectLst/>
                  <a:latin typeface="Cambria Math" panose="02040503050406030204" pitchFamily="18" charset="0"/>
                  <a:ea typeface="Cambria Math" panose="02040503050406030204" pitchFamily="18" charset="0"/>
                </a:rPr>
                <a:t>      </a:t>
              </a:r>
              <a:r>
                <a:rPr lang="en-US" altLang="ko-KR" sz="1100" b="0">
                  <a:solidFill>
                    <a:schemeClr val="tx1"/>
                  </a:solidFill>
                  <a:effectLst/>
                  <a:latin typeface="+mn-lt"/>
                  <a:ea typeface="+mn-ea"/>
                  <a:cs typeface="+mn-cs"/>
                </a:rPr>
                <a:t> --&gt; </a:t>
              </a:r>
              <a:r>
                <a:rPr lang="en-US" altLang="ko-KR" sz="1200" b="0" i="0">
                  <a:solidFill>
                    <a:srgbClr val="FF0000"/>
                  </a:solidFill>
                  <a:effectLst/>
                  <a:latin typeface="Cambria Math" panose="02040503050406030204" pitchFamily="18" charset="0"/>
                  <a:ea typeface="Cambria Math" panose="02040503050406030204" pitchFamily="18" charset="0"/>
                </a:rPr>
                <a:t>𝑛=0.7</a:t>
              </a:r>
              <a:r>
                <a:rPr lang="en-US" altLang="ko-KR" sz="1200" b="0" i="0">
                  <a:solidFill>
                    <a:srgbClr val="FF0000"/>
                  </a:solidFill>
                  <a:effectLst/>
                  <a:latin typeface="Cambria Math" panose="02040503050406030204" pitchFamily="18" charset="0"/>
                  <a:ea typeface="Cambria Math" panose="02040503050406030204" pitchFamily="18" charset="0"/>
                  <a:cs typeface="+mn-cs"/>
                </a:rPr>
                <a:t>𝑎</a:t>
              </a:r>
              <a:r>
                <a:rPr lang="en-US" altLang="ko-KR" sz="1200">
                  <a:effectLst/>
                  <a:latin typeface="Cambria Math" panose="02040503050406030204" pitchFamily="18" charset="0"/>
                </a:rPr>
                <a:t> --&gt; </a:t>
              </a:r>
              <a:r>
                <a:rPr lang="en-US" altLang="ko-KR" sz="1200" i="1">
                  <a:effectLst/>
                  <a:latin typeface="Cambria Math" panose="02040503050406030204" pitchFamily="18" charset="0"/>
                </a:rPr>
                <a:t>n</a:t>
              </a:r>
              <a:r>
                <a:rPr lang="en-US" altLang="ko-KR" sz="1200">
                  <a:effectLst/>
                  <a:latin typeface="Cambria Math" panose="02040503050406030204" pitchFamily="18" charset="0"/>
                </a:rPr>
                <a:t> = </a:t>
              </a:r>
              <a:r>
                <a:rPr lang="en-US" altLang="ko-KR" sz="1200" i="1">
                  <a:effectLst/>
                  <a:latin typeface="Cambria Math" panose="02040503050406030204" pitchFamily="18" charset="0"/>
                </a:rPr>
                <a:t>n</a:t>
              </a:r>
              <a:r>
                <a:rPr lang="en-US" altLang="ko-KR" sz="1200" i="1" baseline="-25000">
                  <a:effectLst/>
                  <a:latin typeface="Cambria Math" panose="02040503050406030204" pitchFamily="18" charset="0"/>
                </a:rPr>
                <a:t>fb</a:t>
              </a:r>
              <a:endParaRPr lang="ko-KR" altLang="ko-KR" sz="1200" i="1" baseline="-25000">
                <a:effectLst/>
                <a:latin typeface="Cambria Math" panose="02040503050406030204" pitchFamily="18" charset="0"/>
              </a:endParaRPr>
            </a:p>
          </xdr:txBody>
        </xdr:sp>
      </mc:Fallback>
    </mc:AlternateContent>
    <xdr:clientData/>
  </xdr:oneCellAnchor>
  <xdr:oneCellAnchor>
    <xdr:from>
      <xdr:col>4</xdr:col>
      <xdr:colOff>6724</xdr:colOff>
      <xdr:row>8</xdr:row>
      <xdr:rowOff>206188</xdr:rowOff>
    </xdr:from>
    <xdr:ext cx="2512359" cy="797654"/>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8872818" y="2070847"/>
              <a:ext cx="2512359" cy="7976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14:m>
                <m:oMathPara xmlns:m="http://schemas.openxmlformats.org/officeDocument/2006/math">
                  <m:oMathParaPr>
                    <m:jc m:val="left"/>
                  </m:oMathParaPr>
                  <m:oMath xmlns:m="http://schemas.openxmlformats.org/officeDocument/2006/math">
                    <m:sSub>
                      <m:sSubPr>
                        <m:ctrlPr>
                          <a:rPr lang="en-US" altLang="ko-KR" sz="1100" i="1">
                            <a:latin typeface="Cambria Math" panose="02040503050406030204" pitchFamily="18" charset="0"/>
                          </a:rPr>
                        </m:ctrlPr>
                      </m:sSubPr>
                      <m:e>
                        <m:r>
                          <a:rPr lang="en-US" altLang="ko-KR" sz="1100" b="0" i="1">
                            <a:latin typeface="Cambria Math" panose="02040503050406030204" pitchFamily="18" charset="0"/>
                          </a:rPr>
                          <m:t>𝑄</m:t>
                        </m:r>
                      </m:e>
                      <m:sub>
                        <m:r>
                          <a:rPr lang="en-US" altLang="ko-KR" sz="1100" b="0" i="1">
                            <a:latin typeface="Cambria Math" panose="02040503050406030204" pitchFamily="18" charset="0"/>
                          </a:rPr>
                          <m:t>𝑏</m:t>
                        </m:r>
                      </m:sub>
                    </m:sSub>
                    <m:r>
                      <a:rPr lang="en-US" altLang="ko-KR" sz="1100" b="0" i="1">
                        <a:latin typeface="Cambria Math" panose="02040503050406030204" pitchFamily="18" charset="0"/>
                      </a:rPr>
                      <m:t>=</m:t>
                    </m:r>
                    <m:sSub>
                      <m:sSubPr>
                        <m:ctrlPr>
                          <a:rPr lang="en-US" altLang="ko-KR" sz="1100" b="0" i="1">
                            <a:solidFill>
                              <a:srgbClr val="FF0000"/>
                            </a:solidFill>
                            <a:latin typeface="Cambria Math" panose="02040503050406030204" pitchFamily="18" charset="0"/>
                          </a:rPr>
                        </m:ctrlPr>
                      </m:sSubPr>
                      <m:e>
                        <m:r>
                          <a:rPr lang="en-US" altLang="ko-KR" sz="1100" b="0" i="1">
                            <a:solidFill>
                              <a:srgbClr val="FF0000"/>
                            </a:solidFill>
                            <a:latin typeface="Cambria Math" panose="02040503050406030204" pitchFamily="18" charset="0"/>
                          </a:rPr>
                          <m:t>𝑘</m:t>
                        </m:r>
                      </m:e>
                      <m:sub>
                        <m:r>
                          <a:rPr lang="en-US" altLang="ko-KR" sz="1100" b="0" i="1">
                            <a:solidFill>
                              <a:srgbClr val="FF0000"/>
                            </a:solidFill>
                            <a:latin typeface="Cambria Math" panose="02040503050406030204" pitchFamily="18" charset="0"/>
                          </a:rPr>
                          <m:t>𝑞𝑏</m:t>
                        </m:r>
                      </m:sub>
                    </m:sSub>
                    <m:sSup>
                      <m:sSupPr>
                        <m:ctrlPr>
                          <a:rPr lang="en-US" altLang="ko-KR" sz="1100" b="0" i="1">
                            <a:solidFill>
                              <a:srgbClr val="FF0000"/>
                            </a:solidFill>
                            <a:latin typeface="Cambria Math" panose="02040503050406030204" pitchFamily="18" charset="0"/>
                          </a:rPr>
                        </m:ctrlPr>
                      </m:sSupPr>
                      <m:e>
                        <m:d>
                          <m:dPr>
                            <m:ctrlPr>
                              <a:rPr lang="en-US" altLang="ko-KR" sz="1100" b="0" i="1">
                                <a:solidFill>
                                  <a:srgbClr val="FF0000"/>
                                </a:solidFill>
                                <a:effectLst/>
                                <a:latin typeface="Cambria Math" panose="02040503050406030204" pitchFamily="18" charset="0"/>
                                <a:ea typeface="+mn-ea"/>
                                <a:cs typeface="+mn-cs"/>
                              </a:rPr>
                            </m:ctrlPr>
                          </m:dPr>
                          <m:e>
                            <m:f>
                              <m:fPr>
                                <m:ctrlPr>
                                  <a:rPr lang="en-US" altLang="ko-KR" sz="1100" b="0" i="1">
                                    <a:solidFill>
                                      <a:srgbClr val="FF0000"/>
                                    </a:solidFill>
                                    <a:effectLst/>
                                    <a:latin typeface="Cambria Math" panose="02040503050406030204" pitchFamily="18" charset="0"/>
                                    <a:ea typeface="+mn-ea"/>
                                    <a:cs typeface="+mn-cs"/>
                                  </a:rPr>
                                </m:ctrlPr>
                              </m:fPr>
                              <m:num>
                                <m:sSub>
                                  <m:sSubPr>
                                    <m:ctrlPr>
                                      <a:rPr lang="en-US" altLang="ko-KR" sz="1100" b="0" i="1">
                                        <a:solidFill>
                                          <a:srgbClr val="FF0000"/>
                                        </a:solidFill>
                                        <a:effectLst/>
                                        <a:latin typeface="Cambria Math" panose="02040503050406030204" pitchFamily="18" charset="0"/>
                                        <a:ea typeface="+mn-ea"/>
                                        <a:cs typeface="+mn-cs"/>
                                      </a:rPr>
                                    </m:ctrlPr>
                                  </m:sSubPr>
                                  <m:e>
                                    <m:r>
                                      <a:rPr lang="en-US" altLang="ko-KR" sz="1100" b="0" i="1">
                                        <a:solidFill>
                                          <a:srgbClr val="FF0000"/>
                                        </a:solidFill>
                                        <a:effectLst/>
                                        <a:latin typeface="Cambria Math" panose="02040503050406030204" pitchFamily="18" charset="0"/>
                                        <a:ea typeface="+mn-ea"/>
                                        <a:cs typeface="+mn-cs"/>
                                      </a:rPr>
                                      <m:t>𝑅</m:t>
                                    </m:r>
                                  </m:e>
                                  <m:sub>
                                    <m:r>
                                      <a:rPr lang="en-US" altLang="ko-KR" sz="1100" b="0" i="1">
                                        <a:solidFill>
                                          <a:srgbClr val="FF0000"/>
                                        </a:solidFill>
                                        <a:effectLst/>
                                        <a:latin typeface="Cambria Math" panose="02040503050406030204" pitchFamily="18" charset="0"/>
                                        <a:ea typeface="+mn-ea"/>
                                        <a:cs typeface="+mn-cs"/>
                                      </a:rPr>
                                      <m:t>𝐴</m:t>
                                    </m:r>
                                  </m:sub>
                                </m:sSub>
                              </m:num>
                              <m:den>
                                <m:r>
                                  <a:rPr lang="en-US" altLang="ko-KR" sz="1100" b="0" i="1">
                                    <a:solidFill>
                                      <a:srgbClr val="FF0000"/>
                                    </a:solidFill>
                                    <a:effectLst/>
                                    <a:latin typeface="Cambria Math" panose="02040503050406030204" pitchFamily="18" charset="0"/>
                                    <a:ea typeface="+mn-ea"/>
                                    <a:cs typeface="+mn-cs"/>
                                  </a:rPr>
                                  <m:t>𝑆𝑒𝑐𝑜𝑛𝑑𝑠</m:t>
                                </m:r>
                                <m:r>
                                  <a:rPr lang="en-US" altLang="ko-KR" sz="1100" b="0" i="1">
                                    <a:solidFill>
                                      <a:srgbClr val="FF0000"/>
                                    </a:solidFill>
                                    <a:effectLst/>
                                    <a:latin typeface="Cambria Math" panose="02040503050406030204" pitchFamily="18" charset="0"/>
                                    <a:ea typeface="+mn-ea"/>
                                    <a:cs typeface="+mn-cs"/>
                                  </a:rPr>
                                  <m:t> </m:t>
                                </m:r>
                                <m:r>
                                  <a:rPr lang="en-US" altLang="ko-KR" sz="1100" b="0" i="1">
                                    <a:solidFill>
                                      <a:srgbClr val="FF0000"/>
                                    </a:solidFill>
                                    <a:effectLst/>
                                    <a:latin typeface="Cambria Math" panose="02040503050406030204" pitchFamily="18" charset="0"/>
                                    <a:ea typeface="+mn-ea"/>
                                    <a:cs typeface="+mn-cs"/>
                                  </a:rPr>
                                  <m:t>𝑖𝑛</m:t>
                                </m:r>
                                <m:r>
                                  <a:rPr lang="en-US" altLang="ko-KR" sz="1100" b="0" i="1">
                                    <a:solidFill>
                                      <a:srgbClr val="FF0000"/>
                                    </a:solidFill>
                                    <a:effectLst/>
                                    <a:latin typeface="Cambria Math" panose="02040503050406030204" pitchFamily="18" charset="0"/>
                                    <a:ea typeface="+mn-ea"/>
                                    <a:cs typeface="+mn-cs"/>
                                  </a:rPr>
                                  <m:t> </m:t>
                                </m:r>
                                <m:r>
                                  <a:rPr lang="en-US" altLang="ko-KR" sz="1100" b="0" i="1">
                                    <a:solidFill>
                                      <a:srgbClr val="FF0000"/>
                                    </a:solidFill>
                                    <a:effectLst/>
                                    <a:latin typeface="Cambria Math" panose="02040503050406030204" pitchFamily="18" charset="0"/>
                                    <a:ea typeface="+mn-ea"/>
                                    <a:cs typeface="+mn-cs"/>
                                  </a:rPr>
                                  <m:t>𝑎</m:t>
                                </m:r>
                                <m:r>
                                  <a:rPr lang="en-US" altLang="ko-KR" sz="1100" b="0" i="1">
                                    <a:solidFill>
                                      <a:srgbClr val="FF0000"/>
                                    </a:solidFill>
                                    <a:effectLst/>
                                    <a:latin typeface="Cambria Math" panose="02040503050406030204" pitchFamily="18" charset="0"/>
                                    <a:ea typeface="+mn-ea"/>
                                    <a:cs typeface="+mn-cs"/>
                                  </a:rPr>
                                  <m:t> </m:t>
                                </m:r>
                                <m:r>
                                  <a:rPr lang="en-US" altLang="ko-KR" sz="1100" b="0" i="1">
                                    <a:solidFill>
                                      <a:srgbClr val="FF0000"/>
                                    </a:solidFill>
                                    <a:effectLst/>
                                    <a:latin typeface="Cambria Math" panose="02040503050406030204" pitchFamily="18" charset="0"/>
                                    <a:ea typeface="+mn-ea"/>
                                    <a:cs typeface="+mn-cs"/>
                                  </a:rPr>
                                  <m:t>𝑦𝑒𝑎𝑟</m:t>
                                </m:r>
                              </m:den>
                            </m:f>
                          </m:e>
                        </m:d>
                      </m:e>
                      <m:sup>
                        <m:sSub>
                          <m:sSubPr>
                            <m:ctrlPr>
                              <a:rPr lang="en-US" altLang="ko-KR" sz="1100" b="0" i="1">
                                <a:solidFill>
                                  <a:srgbClr val="FF0000"/>
                                </a:solidFill>
                                <a:latin typeface="Cambria Math" panose="02040503050406030204" pitchFamily="18" charset="0"/>
                              </a:rPr>
                            </m:ctrlPr>
                          </m:sSubPr>
                          <m:e>
                            <m:r>
                              <a:rPr lang="en-US" altLang="ko-KR" sz="1100" b="0" i="1">
                                <a:solidFill>
                                  <a:srgbClr val="FF0000"/>
                                </a:solidFill>
                                <a:latin typeface="Cambria Math" panose="02040503050406030204" pitchFamily="18" charset="0"/>
                              </a:rPr>
                              <m:t>𝑚</m:t>
                            </m:r>
                          </m:e>
                          <m:sub>
                            <m:r>
                              <a:rPr lang="en-US" altLang="ko-KR" sz="1100" b="0" i="1">
                                <a:solidFill>
                                  <a:srgbClr val="FF0000"/>
                                </a:solidFill>
                                <a:latin typeface="Cambria Math" panose="02040503050406030204" pitchFamily="18" charset="0"/>
                              </a:rPr>
                              <m:t>𝑞𝑏</m:t>
                            </m:r>
                          </m:sub>
                        </m:sSub>
                      </m:sup>
                    </m:sSup>
                    <m:sSup>
                      <m:sSupPr>
                        <m:ctrlPr>
                          <a:rPr lang="en-US" altLang="ko-KR" sz="1100" b="0" i="1">
                            <a:latin typeface="Cambria Math" panose="02040503050406030204" pitchFamily="18" charset="0"/>
                          </a:rPr>
                        </m:ctrlPr>
                      </m:sSupPr>
                      <m:e>
                        <m:r>
                          <a:rPr lang="en-US" altLang="ko-KR" sz="1100" b="0" i="1">
                            <a:latin typeface="Cambria Math" panose="02040503050406030204" pitchFamily="18" charset="0"/>
                          </a:rPr>
                          <m:t>𝐴</m:t>
                        </m:r>
                      </m:e>
                      <m:sup>
                        <m:sSub>
                          <m:sSubPr>
                            <m:ctrlPr>
                              <a:rPr lang="en-US" altLang="ko-KR" sz="1100" b="0" i="1">
                                <a:latin typeface="Cambria Math" panose="02040503050406030204" pitchFamily="18" charset="0"/>
                              </a:rPr>
                            </m:ctrlPr>
                          </m:sSubPr>
                          <m:e>
                            <m:r>
                              <a:rPr lang="en-US" altLang="ko-KR" sz="1100" b="0" i="1">
                                <a:latin typeface="Cambria Math" panose="02040503050406030204" pitchFamily="18" charset="0"/>
                              </a:rPr>
                              <m:t>𝑚</m:t>
                            </m:r>
                          </m:e>
                          <m:sub>
                            <m:r>
                              <a:rPr lang="en-US" altLang="ko-KR" sz="1100" b="0" i="1">
                                <a:latin typeface="Cambria Math" panose="02040503050406030204" pitchFamily="18" charset="0"/>
                              </a:rPr>
                              <m:t>𝑞𝑏</m:t>
                            </m:r>
                          </m:sub>
                        </m:sSub>
                      </m:sup>
                    </m:sSup>
                  </m:oMath>
                </m:oMathPara>
              </a14:m>
              <a:endParaRPr lang="en-US" altLang="ko-KR" sz="1100"/>
            </a:p>
            <a:p>
              <a:pPr algn="l"/>
              <a14:m>
                <m:oMathPara xmlns:m="http://schemas.openxmlformats.org/officeDocument/2006/math">
                  <m:oMathParaPr>
                    <m:jc m:val="left"/>
                  </m:oMathParaPr>
                  <m:oMath xmlns:m="http://schemas.openxmlformats.org/officeDocument/2006/math">
                    <m:sSub>
                      <m:sSubPr>
                        <m:ctrlPr>
                          <a:rPr lang="en-US" altLang="ko-KR" sz="1100" b="1" i="1">
                            <a:solidFill>
                              <a:srgbClr val="FF0000"/>
                            </a:solidFill>
                            <a:latin typeface="Cambria Math" panose="02040503050406030204" pitchFamily="18" charset="0"/>
                          </a:rPr>
                        </m:ctrlPr>
                      </m:sSubPr>
                      <m:e>
                        <m:r>
                          <a:rPr lang="en-US" altLang="ko-KR" sz="1100" b="1" i="1">
                            <a:solidFill>
                              <a:srgbClr val="FF0000"/>
                            </a:solidFill>
                            <a:latin typeface="Cambria Math" panose="02040503050406030204" pitchFamily="18" charset="0"/>
                          </a:rPr>
                          <m:t>𝒌</m:t>
                        </m:r>
                      </m:e>
                      <m:sub>
                        <m:r>
                          <a:rPr lang="en-US" altLang="ko-KR" sz="1100" b="1" i="1">
                            <a:solidFill>
                              <a:srgbClr val="FF0000"/>
                            </a:solidFill>
                            <a:latin typeface="Cambria Math" panose="02040503050406030204" pitchFamily="18" charset="0"/>
                          </a:rPr>
                          <m:t>𝒒</m:t>
                        </m:r>
                      </m:sub>
                    </m:sSub>
                    <m:r>
                      <a:rPr lang="en-US" altLang="ko-KR" sz="1100" b="0" i="1">
                        <a:latin typeface="Cambria Math" panose="02040503050406030204" pitchFamily="18" charset="0"/>
                      </a:rPr>
                      <m:t>=</m:t>
                    </m:r>
                    <m:sSub>
                      <m:sSubPr>
                        <m:ctrlPr>
                          <a:rPr lang="en-US" altLang="ko-KR" sz="1100" b="0" i="1">
                            <a:solidFill>
                              <a:srgbClr val="0000FF"/>
                            </a:solidFill>
                            <a:effectLst/>
                            <a:latin typeface="Cambria Math" panose="02040503050406030204" pitchFamily="18" charset="0"/>
                            <a:ea typeface="+mn-ea"/>
                            <a:cs typeface="+mn-cs"/>
                          </a:rPr>
                        </m:ctrlPr>
                      </m:sSubPr>
                      <m:e>
                        <m:r>
                          <a:rPr lang="en-US" altLang="ko-KR" sz="1100" b="0" i="1">
                            <a:solidFill>
                              <a:srgbClr val="0000FF"/>
                            </a:solidFill>
                            <a:effectLst/>
                            <a:latin typeface="Cambria Math" panose="02040503050406030204" pitchFamily="18" charset="0"/>
                            <a:ea typeface="+mn-ea"/>
                            <a:cs typeface="+mn-cs"/>
                          </a:rPr>
                          <m:t>𝑘</m:t>
                        </m:r>
                      </m:e>
                      <m:sub>
                        <m:r>
                          <a:rPr lang="en-US" altLang="ko-KR" sz="1100" b="0" i="1">
                            <a:solidFill>
                              <a:srgbClr val="0000FF"/>
                            </a:solidFill>
                            <a:effectLst/>
                            <a:latin typeface="Cambria Math" panose="02040503050406030204" pitchFamily="18" charset="0"/>
                            <a:ea typeface="+mn-ea"/>
                            <a:cs typeface="+mn-cs"/>
                          </a:rPr>
                          <m:t>𝑞𝑏</m:t>
                        </m:r>
                      </m:sub>
                    </m:sSub>
                    <m:sSup>
                      <m:sSupPr>
                        <m:ctrlPr>
                          <a:rPr lang="en-US" altLang="ko-KR" sz="1100" b="0" i="1">
                            <a:solidFill>
                              <a:srgbClr val="0000FF"/>
                            </a:solidFill>
                            <a:effectLst/>
                            <a:latin typeface="Cambria Math" panose="02040503050406030204" pitchFamily="18" charset="0"/>
                            <a:ea typeface="+mn-ea"/>
                            <a:cs typeface="+mn-cs"/>
                          </a:rPr>
                        </m:ctrlPr>
                      </m:sSupPr>
                      <m:e>
                        <m:d>
                          <m:dPr>
                            <m:ctrlPr>
                              <a:rPr lang="en-US" altLang="ko-KR" sz="1100" b="0" i="1">
                                <a:solidFill>
                                  <a:srgbClr val="0000FF"/>
                                </a:solidFill>
                                <a:effectLst/>
                                <a:latin typeface="Cambria Math" panose="02040503050406030204" pitchFamily="18" charset="0"/>
                                <a:ea typeface="+mn-ea"/>
                                <a:cs typeface="+mn-cs"/>
                              </a:rPr>
                            </m:ctrlPr>
                          </m:dPr>
                          <m:e>
                            <m:f>
                              <m:fPr>
                                <m:ctrlPr>
                                  <a:rPr lang="en-US" altLang="ko-KR" sz="1100" b="0" i="1">
                                    <a:solidFill>
                                      <a:srgbClr val="0000FF"/>
                                    </a:solidFill>
                                    <a:effectLst/>
                                    <a:latin typeface="Cambria Math" panose="02040503050406030204" pitchFamily="18" charset="0"/>
                                    <a:ea typeface="+mn-ea"/>
                                    <a:cs typeface="+mn-cs"/>
                                  </a:rPr>
                                </m:ctrlPr>
                              </m:fPr>
                              <m:num>
                                <m:sSub>
                                  <m:sSubPr>
                                    <m:ctrlPr>
                                      <a:rPr lang="en-US" altLang="ko-KR" sz="1100" b="0" i="1">
                                        <a:solidFill>
                                          <a:srgbClr val="0000FF"/>
                                        </a:solidFill>
                                        <a:effectLst/>
                                        <a:latin typeface="Cambria Math" panose="02040503050406030204" pitchFamily="18" charset="0"/>
                                        <a:ea typeface="+mn-ea"/>
                                        <a:cs typeface="+mn-cs"/>
                                      </a:rPr>
                                    </m:ctrlPr>
                                  </m:sSubPr>
                                  <m:e>
                                    <m:r>
                                      <a:rPr lang="en-US" altLang="ko-KR" sz="1100" b="0" i="1">
                                        <a:solidFill>
                                          <a:srgbClr val="0000FF"/>
                                        </a:solidFill>
                                        <a:effectLst/>
                                        <a:latin typeface="Cambria Math" panose="02040503050406030204" pitchFamily="18" charset="0"/>
                                        <a:ea typeface="+mn-ea"/>
                                        <a:cs typeface="+mn-cs"/>
                                      </a:rPr>
                                      <m:t>𝑅</m:t>
                                    </m:r>
                                  </m:e>
                                  <m:sub>
                                    <m:r>
                                      <a:rPr lang="en-US" altLang="ko-KR" sz="1100" b="0" i="1">
                                        <a:solidFill>
                                          <a:srgbClr val="0000FF"/>
                                        </a:solidFill>
                                        <a:effectLst/>
                                        <a:latin typeface="Cambria Math" panose="02040503050406030204" pitchFamily="18" charset="0"/>
                                        <a:ea typeface="+mn-ea"/>
                                        <a:cs typeface="+mn-cs"/>
                                      </a:rPr>
                                      <m:t>𝐴</m:t>
                                    </m:r>
                                  </m:sub>
                                </m:sSub>
                              </m:num>
                              <m:den>
                                <m:r>
                                  <a:rPr lang="en-US" altLang="ko-KR" sz="1100" b="0" i="1">
                                    <a:solidFill>
                                      <a:srgbClr val="0000FF"/>
                                    </a:solidFill>
                                    <a:effectLst/>
                                    <a:latin typeface="Cambria Math" panose="02040503050406030204" pitchFamily="18" charset="0"/>
                                    <a:ea typeface="+mn-ea"/>
                                    <a:cs typeface="+mn-cs"/>
                                  </a:rPr>
                                  <m:t>𝑆𝑒𝑐𝑜𝑛𝑑𝑠</m:t>
                                </m:r>
                                <m:r>
                                  <a:rPr lang="en-US" altLang="ko-KR" sz="1100" b="0" i="1">
                                    <a:solidFill>
                                      <a:srgbClr val="0000FF"/>
                                    </a:solidFill>
                                    <a:effectLst/>
                                    <a:latin typeface="Cambria Math" panose="02040503050406030204" pitchFamily="18" charset="0"/>
                                    <a:ea typeface="+mn-ea"/>
                                    <a:cs typeface="+mn-cs"/>
                                  </a:rPr>
                                  <m:t> </m:t>
                                </m:r>
                                <m:r>
                                  <a:rPr lang="en-US" altLang="ko-KR" sz="1100" b="0" i="1">
                                    <a:solidFill>
                                      <a:srgbClr val="0000FF"/>
                                    </a:solidFill>
                                    <a:effectLst/>
                                    <a:latin typeface="Cambria Math" panose="02040503050406030204" pitchFamily="18" charset="0"/>
                                    <a:ea typeface="+mn-ea"/>
                                    <a:cs typeface="+mn-cs"/>
                                  </a:rPr>
                                  <m:t>𝑖𝑛</m:t>
                                </m:r>
                                <m:r>
                                  <a:rPr lang="en-US" altLang="ko-KR" sz="1100" b="0" i="1">
                                    <a:solidFill>
                                      <a:srgbClr val="0000FF"/>
                                    </a:solidFill>
                                    <a:effectLst/>
                                    <a:latin typeface="Cambria Math" panose="02040503050406030204" pitchFamily="18" charset="0"/>
                                    <a:ea typeface="+mn-ea"/>
                                    <a:cs typeface="+mn-cs"/>
                                  </a:rPr>
                                  <m:t> </m:t>
                                </m:r>
                                <m:r>
                                  <a:rPr lang="en-US" altLang="ko-KR" sz="1100" b="0" i="1">
                                    <a:solidFill>
                                      <a:srgbClr val="0000FF"/>
                                    </a:solidFill>
                                    <a:effectLst/>
                                    <a:latin typeface="Cambria Math" panose="02040503050406030204" pitchFamily="18" charset="0"/>
                                    <a:ea typeface="+mn-ea"/>
                                    <a:cs typeface="+mn-cs"/>
                                  </a:rPr>
                                  <m:t>𝑎</m:t>
                                </m:r>
                                <m:r>
                                  <a:rPr lang="en-US" altLang="ko-KR" sz="1100" b="0" i="1">
                                    <a:solidFill>
                                      <a:srgbClr val="0000FF"/>
                                    </a:solidFill>
                                    <a:effectLst/>
                                    <a:latin typeface="Cambria Math" panose="02040503050406030204" pitchFamily="18" charset="0"/>
                                    <a:ea typeface="+mn-ea"/>
                                    <a:cs typeface="+mn-cs"/>
                                  </a:rPr>
                                  <m:t> </m:t>
                                </m:r>
                                <m:r>
                                  <a:rPr lang="en-US" altLang="ko-KR" sz="1100" b="0" i="1">
                                    <a:solidFill>
                                      <a:srgbClr val="0000FF"/>
                                    </a:solidFill>
                                    <a:effectLst/>
                                    <a:latin typeface="Cambria Math" panose="02040503050406030204" pitchFamily="18" charset="0"/>
                                    <a:ea typeface="+mn-ea"/>
                                    <a:cs typeface="+mn-cs"/>
                                  </a:rPr>
                                  <m:t>𝑦𝑒𝑎𝑟</m:t>
                                </m:r>
                              </m:den>
                            </m:f>
                          </m:e>
                        </m:d>
                      </m:e>
                      <m:sup>
                        <m:sSub>
                          <m:sSubPr>
                            <m:ctrlPr>
                              <a:rPr lang="en-US" altLang="ko-KR" sz="1100" b="0" i="1">
                                <a:solidFill>
                                  <a:srgbClr val="0000FF"/>
                                </a:solidFill>
                                <a:effectLst/>
                                <a:latin typeface="Cambria Math" panose="02040503050406030204" pitchFamily="18" charset="0"/>
                                <a:ea typeface="+mn-ea"/>
                                <a:cs typeface="+mn-cs"/>
                              </a:rPr>
                            </m:ctrlPr>
                          </m:sSubPr>
                          <m:e>
                            <m:r>
                              <a:rPr lang="en-US" altLang="ko-KR" sz="1100" b="0" i="1">
                                <a:solidFill>
                                  <a:srgbClr val="0000FF"/>
                                </a:solidFill>
                                <a:effectLst/>
                                <a:latin typeface="Cambria Math" panose="02040503050406030204" pitchFamily="18" charset="0"/>
                                <a:ea typeface="+mn-ea"/>
                                <a:cs typeface="+mn-cs"/>
                              </a:rPr>
                              <m:t>𝑚</m:t>
                            </m:r>
                          </m:e>
                          <m:sub>
                            <m:r>
                              <a:rPr lang="en-US" altLang="ko-KR" sz="1100" b="0" i="1">
                                <a:solidFill>
                                  <a:srgbClr val="0000FF"/>
                                </a:solidFill>
                                <a:effectLst/>
                                <a:latin typeface="Cambria Math" panose="02040503050406030204" pitchFamily="18" charset="0"/>
                                <a:ea typeface="+mn-ea"/>
                                <a:cs typeface="+mn-cs"/>
                              </a:rPr>
                              <m:t>𝑞𝑏</m:t>
                            </m:r>
                          </m:sub>
                        </m:sSub>
                      </m:sup>
                    </m:sSup>
                  </m:oMath>
                </m:oMathPara>
              </a14:m>
              <a:endParaRPr lang="ko-KR" altLang="en-US" sz="1100"/>
            </a:p>
          </xdr:txBody>
        </xdr:sp>
      </mc:Choice>
      <mc:Fallback xmlns="">
        <xdr:sp macro="" textlink="">
          <xdr:nvSpPr>
            <xdr:cNvPr id="3" name="TextBox 2">
              <a:extLst>
                <a:ext uri="{FF2B5EF4-FFF2-40B4-BE49-F238E27FC236}">
                  <a16:creationId xmlns:a16="http://schemas.microsoft.com/office/drawing/2014/main" id="{8AD8B378-C644-4402-82DB-B47BC1124193}"/>
                </a:ext>
              </a:extLst>
            </xdr:cNvPr>
            <xdr:cNvSpPr txBox="1"/>
          </xdr:nvSpPr>
          <xdr:spPr>
            <a:xfrm>
              <a:off x="8876404" y="2492188"/>
              <a:ext cx="2512359" cy="7976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r>
                <a:rPr lang="en-US" altLang="ko-KR" sz="1100" b="0" i="0">
                  <a:latin typeface="Cambria Math" panose="02040503050406030204" pitchFamily="18" charset="0"/>
                </a:rPr>
                <a:t>𝑄_𝑏=</a:t>
              </a:r>
              <a:r>
                <a:rPr lang="en-US" altLang="ko-KR" sz="1100" b="0" i="0">
                  <a:solidFill>
                    <a:srgbClr val="FF0000"/>
                  </a:solidFill>
                  <a:latin typeface="Cambria Math" panose="02040503050406030204" pitchFamily="18" charset="0"/>
                </a:rPr>
                <a:t>𝑘_𝑞𝑏 </a:t>
              </a:r>
              <a:r>
                <a:rPr lang="en-US" altLang="ko-KR" sz="1100" b="0" i="0">
                  <a:solidFill>
                    <a:srgbClr val="FF0000"/>
                  </a:solidFill>
                  <a:effectLst/>
                  <a:latin typeface="Cambria Math" panose="02040503050406030204" pitchFamily="18" charset="0"/>
                  <a:ea typeface="+mn-ea"/>
                  <a:cs typeface="+mn-cs"/>
                </a:rPr>
                <a:t>(𝑅_𝐴/(𝑆𝑒𝑐𝑜𝑛𝑑𝑠 𝑖𝑛 𝑎 𝑦𝑒𝑎𝑟))^(</a:t>
              </a:r>
              <a:r>
                <a:rPr lang="en-US" altLang="ko-KR" sz="1100" b="0" i="0">
                  <a:solidFill>
                    <a:srgbClr val="FF0000"/>
                  </a:solidFill>
                  <a:latin typeface="Cambria Math" panose="02040503050406030204" pitchFamily="18" charset="0"/>
                </a:rPr>
                <a:t>𝑚_𝑞𝑏 ) </a:t>
              </a:r>
              <a:r>
                <a:rPr lang="en-US" altLang="ko-KR" sz="1100" b="0" i="0">
                  <a:latin typeface="Cambria Math" panose="02040503050406030204" pitchFamily="18" charset="0"/>
                </a:rPr>
                <a:t>𝐴^(𝑚_𝑞𝑏 )</a:t>
              </a:r>
              <a:endParaRPr lang="en-US" altLang="ko-KR" sz="1100"/>
            </a:p>
            <a:p>
              <a:pPr algn="l"/>
              <a:r>
                <a:rPr lang="en-US" altLang="ko-KR" sz="1100" b="1" i="0">
                  <a:solidFill>
                    <a:srgbClr val="FF0000"/>
                  </a:solidFill>
                  <a:latin typeface="Cambria Math" panose="02040503050406030204" pitchFamily="18" charset="0"/>
                </a:rPr>
                <a:t>𝒌_𝒒</a:t>
              </a:r>
              <a:r>
                <a:rPr lang="en-US" altLang="ko-KR" sz="1100" b="0" i="0">
                  <a:latin typeface="Cambria Math" panose="02040503050406030204" pitchFamily="18" charset="0"/>
                </a:rPr>
                <a:t>=</a:t>
              </a:r>
              <a:r>
                <a:rPr lang="en-US" altLang="ko-KR" sz="1100" b="0" i="0">
                  <a:solidFill>
                    <a:srgbClr val="0000FF"/>
                  </a:solidFill>
                  <a:effectLst/>
                  <a:latin typeface="Cambria Math" panose="02040503050406030204" pitchFamily="18" charset="0"/>
                  <a:ea typeface="+mn-ea"/>
                  <a:cs typeface="+mn-cs"/>
                </a:rPr>
                <a:t>𝑘_𝑞𝑏 (𝑅_𝐴/(𝑆𝑒𝑐𝑜𝑛𝑑𝑠 𝑖𝑛 𝑎 𝑦𝑒𝑎𝑟))^(𝑚_𝑞𝑏 )</a:t>
              </a:r>
              <a:endParaRPr lang="ko-KR" altLang="en-US" sz="1100"/>
            </a:p>
          </xdr:txBody>
        </xdr:sp>
      </mc:Fallback>
    </mc:AlternateContent>
    <xdr:clientData/>
  </xdr:oneCellAnchor>
  <xdr:oneCellAnchor>
    <xdr:from>
      <xdr:col>3</xdr:col>
      <xdr:colOff>136909</xdr:colOff>
      <xdr:row>20</xdr:row>
      <xdr:rowOff>7534</xdr:rowOff>
    </xdr:from>
    <xdr:ext cx="2262927" cy="417294"/>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5928109" y="4633322"/>
              <a:ext cx="2262927" cy="417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altLang="ko-KR" sz="1100" i="1">
                        <a:solidFill>
                          <a:schemeClr val="tx1"/>
                        </a:solidFill>
                        <a:effectLst/>
                        <a:latin typeface="Cambria Math" panose="02040503050406030204" pitchFamily="18" charset="0"/>
                        <a:ea typeface="+mn-ea"/>
                        <a:cs typeface="+mn-cs"/>
                      </a:rPr>
                      <m:t>𝐸</m:t>
                    </m:r>
                    <m:r>
                      <a:rPr lang="en-US" altLang="ko-KR" sz="1100" i="1">
                        <a:solidFill>
                          <a:schemeClr val="tx1"/>
                        </a:solidFill>
                        <a:effectLst/>
                        <a:latin typeface="Cambria Math" panose="02040503050406030204" pitchFamily="18" charset="0"/>
                        <a:ea typeface="+mn-ea"/>
                        <a:cs typeface="+mn-cs"/>
                      </a:rPr>
                      <m:t>=</m:t>
                    </m:r>
                    <m:sSup>
                      <m:sSupPr>
                        <m:ctrlPr>
                          <a:rPr lang="en-US" altLang="ko-KR" sz="1100" i="1">
                            <a:solidFill>
                              <a:schemeClr val="tx1"/>
                            </a:solidFill>
                            <a:effectLst/>
                            <a:latin typeface="Cambria Math" panose="02040503050406030204" pitchFamily="18" charset="0"/>
                            <a:ea typeface="+mn-ea"/>
                            <a:cs typeface="+mn-cs"/>
                          </a:rPr>
                        </m:ctrlPr>
                      </m:sSupPr>
                      <m:e>
                        <m:sSub>
                          <m:sSubPr>
                            <m:ctrlPr>
                              <a:rPr lang="en-US" altLang="ko-KR" sz="1100" i="1">
                                <a:solidFill>
                                  <a:schemeClr val="tx1"/>
                                </a:solidFill>
                                <a:effectLst/>
                                <a:latin typeface="Cambria Math" panose="02040503050406030204" pitchFamily="18" charset="0"/>
                                <a:ea typeface="+mn-ea"/>
                                <a:cs typeface="+mn-cs"/>
                              </a:rPr>
                            </m:ctrlPr>
                          </m:sSubPr>
                          <m:e>
                            <m:r>
                              <a:rPr lang="en-US" altLang="ko-KR" sz="1100" i="1">
                                <a:solidFill>
                                  <a:schemeClr val="tx1"/>
                                </a:solidFill>
                                <a:effectLst/>
                                <a:latin typeface="Cambria Math" panose="02040503050406030204" pitchFamily="18" charset="0"/>
                                <a:ea typeface="+mn-ea"/>
                                <a:cs typeface="+mn-cs"/>
                              </a:rPr>
                              <m:t>𝑘</m:t>
                            </m:r>
                          </m:e>
                          <m:sub>
                            <m:r>
                              <a:rPr lang="en-US" altLang="ko-KR" sz="1100" i="1">
                                <a:solidFill>
                                  <a:schemeClr val="tx1"/>
                                </a:solidFill>
                                <a:effectLst/>
                                <a:latin typeface="Cambria Math" panose="02040503050406030204" pitchFamily="18" charset="0"/>
                                <a:ea typeface="+mn-ea"/>
                                <a:cs typeface="+mn-cs"/>
                              </a:rPr>
                              <m:t>𝑓𝑏𝑟𝑒</m:t>
                            </m:r>
                          </m:sub>
                        </m:sSub>
                        <m:d>
                          <m:dPr>
                            <m:ctrlPr>
                              <a:rPr lang="en-US" altLang="ko-KR" sz="1100" i="1">
                                <a:solidFill>
                                  <a:schemeClr val="tx1"/>
                                </a:solidFill>
                                <a:effectLst/>
                                <a:latin typeface="Cambria Math" panose="02040503050406030204" pitchFamily="18" charset="0"/>
                                <a:ea typeface="+mn-ea"/>
                                <a:cs typeface="+mn-cs"/>
                              </a:rPr>
                            </m:ctrlPr>
                          </m:dPr>
                          <m:e>
                            <m:r>
                              <a:rPr lang="ko-KR" altLang="en-US" sz="1100" i="1">
                                <a:solidFill>
                                  <a:schemeClr val="tx1"/>
                                </a:solidFill>
                                <a:effectLst/>
                                <a:latin typeface="Cambria Math" panose="02040503050406030204" pitchFamily="18" charset="0"/>
                                <a:ea typeface="+mn-ea"/>
                                <a:cs typeface="+mn-cs"/>
                              </a:rPr>
                              <m:t>𝜌</m:t>
                            </m:r>
                            <m:r>
                              <a:rPr lang="en-US" altLang="ko-KR" sz="1100" i="1">
                                <a:solidFill>
                                  <a:schemeClr val="tx1"/>
                                </a:solidFill>
                                <a:effectLst/>
                                <a:latin typeface="Cambria Math" panose="02040503050406030204" pitchFamily="18" charset="0"/>
                                <a:ea typeface="+mn-ea"/>
                                <a:cs typeface="+mn-cs"/>
                              </a:rPr>
                              <m:t>𝑔</m:t>
                            </m:r>
                            <m:sSup>
                              <m:sSupPr>
                                <m:ctrlPr>
                                  <a:rPr lang="en-US" altLang="ko-KR" sz="1100" i="1">
                                    <a:solidFill>
                                      <a:schemeClr val="tx1"/>
                                    </a:solidFill>
                                    <a:effectLst/>
                                    <a:latin typeface="Cambria Math" panose="02040503050406030204" pitchFamily="18" charset="0"/>
                                    <a:ea typeface="+mn-ea"/>
                                    <a:cs typeface="+mn-cs"/>
                                  </a:rPr>
                                </m:ctrlPr>
                              </m:sSupPr>
                              <m:e>
                                <m:r>
                                  <a:rPr lang="en-US" altLang="ko-KR" sz="1100" i="1">
                                    <a:solidFill>
                                      <a:schemeClr val="tx1"/>
                                    </a:solidFill>
                                    <a:effectLst/>
                                    <a:latin typeface="Cambria Math" panose="02040503050406030204" pitchFamily="18" charset="0"/>
                                    <a:ea typeface="+mn-ea"/>
                                    <a:cs typeface="+mn-cs"/>
                                  </a:rPr>
                                  <m:t>𝑛𝐵</m:t>
                                </m:r>
                              </m:e>
                              <m:sup>
                                <m:sSub>
                                  <m:sSubPr>
                                    <m:ctrlPr>
                                      <a:rPr lang="en-US" altLang="ko-KR" sz="1100" i="1">
                                        <a:solidFill>
                                          <a:schemeClr val="tx1"/>
                                        </a:solidFill>
                                        <a:effectLst/>
                                        <a:latin typeface="Cambria Math" panose="02040503050406030204" pitchFamily="18" charset="0"/>
                                        <a:ea typeface="+mn-ea"/>
                                        <a:cs typeface="+mn-cs"/>
                                      </a:rPr>
                                    </m:ctrlPr>
                                  </m:sSubPr>
                                  <m:e>
                                    <m:r>
                                      <a:rPr lang="en-US" altLang="ko-KR" sz="1100" i="1">
                                        <a:solidFill>
                                          <a:schemeClr val="tx1"/>
                                        </a:solidFill>
                                        <a:effectLst/>
                                        <a:latin typeface="Cambria Math" panose="02040503050406030204" pitchFamily="18" charset="0"/>
                                        <a:ea typeface="+mn-ea"/>
                                        <a:cs typeface="+mn-cs"/>
                                      </a:rPr>
                                      <m:t>𝑚</m:t>
                                    </m:r>
                                  </m:e>
                                  <m:sub>
                                    <m:r>
                                      <a:rPr lang="en-US" altLang="ko-KR" sz="1100" i="1">
                                        <a:solidFill>
                                          <a:schemeClr val="tx1"/>
                                        </a:solidFill>
                                        <a:effectLst/>
                                        <a:latin typeface="Cambria Math" panose="02040503050406030204" pitchFamily="18" charset="0"/>
                                        <a:ea typeface="+mn-ea"/>
                                        <a:cs typeface="+mn-cs"/>
                                      </a:rPr>
                                      <m:t>𝑓𝑏</m:t>
                                    </m:r>
                                  </m:sub>
                                </m:sSub>
                              </m:sup>
                            </m:sSup>
                            <m:sSup>
                              <m:sSupPr>
                                <m:ctrlPr>
                                  <a:rPr lang="en-US" altLang="ko-KR" sz="1100" i="1">
                                    <a:solidFill>
                                      <a:schemeClr val="tx1"/>
                                    </a:solidFill>
                                    <a:effectLst/>
                                    <a:latin typeface="Cambria Math" panose="02040503050406030204" pitchFamily="18" charset="0"/>
                                    <a:ea typeface="+mn-ea"/>
                                    <a:cs typeface="+mn-cs"/>
                                  </a:rPr>
                                </m:ctrlPr>
                              </m:sSupPr>
                              <m:e>
                                <m:d>
                                  <m:dPr>
                                    <m:ctrlPr>
                                      <a:rPr lang="en-US" altLang="ko-KR" sz="1100" i="1">
                                        <a:solidFill>
                                          <a:schemeClr val="tx1"/>
                                        </a:solidFill>
                                        <a:effectLst/>
                                        <a:latin typeface="Cambria Math" panose="02040503050406030204" pitchFamily="18" charset="0"/>
                                        <a:ea typeface="+mn-ea"/>
                                        <a:cs typeface="+mn-cs"/>
                                      </a:rPr>
                                    </m:ctrlPr>
                                  </m:dPr>
                                  <m:e>
                                    <m:f>
                                      <m:fPr>
                                        <m:ctrlPr>
                                          <a:rPr lang="en-US" altLang="ko-KR" sz="1100" i="1">
                                            <a:solidFill>
                                              <a:schemeClr val="tx1"/>
                                            </a:solidFill>
                                            <a:effectLst/>
                                            <a:latin typeface="Cambria Math" panose="02040503050406030204" pitchFamily="18" charset="0"/>
                                            <a:ea typeface="+mn-ea"/>
                                            <a:cs typeface="+mn-cs"/>
                                          </a:rPr>
                                        </m:ctrlPr>
                                      </m:fPr>
                                      <m:num>
                                        <m:sSub>
                                          <m:sSubPr>
                                            <m:ctrlPr>
                                              <a:rPr lang="en-US" altLang="ko-KR" sz="1100" i="1">
                                                <a:solidFill>
                                                  <a:schemeClr val="tx1"/>
                                                </a:solidFill>
                                                <a:effectLst/>
                                                <a:latin typeface="Cambria Math" panose="02040503050406030204" pitchFamily="18" charset="0"/>
                                                <a:ea typeface="+mn-ea"/>
                                                <a:cs typeface="+mn-cs"/>
                                              </a:rPr>
                                            </m:ctrlPr>
                                          </m:sSubPr>
                                          <m:e>
                                            <m:r>
                                              <a:rPr lang="en-US" altLang="ko-KR" sz="1100" i="1">
                                                <a:solidFill>
                                                  <a:schemeClr val="tx1"/>
                                                </a:solidFill>
                                                <a:effectLst/>
                                                <a:latin typeface="Cambria Math" panose="02040503050406030204" pitchFamily="18" charset="0"/>
                                                <a:ea typeface="+mn-ea"/>
                                                <a:cs typeface="+mn-cs"/>
                                              </a:rPr>
                                              <m:t>𝑄</m:t>
                                            </m:r>
                                          </m:e>
                                          <m:sub>
                                            <m:r>
                                              <a:rPr lang="en-US" altLang="ko-KR" sz="1100" i="1">
                                                <a:solidFill>
                                                  <a:schemeClr val="tx1"/>
                                                </a:solidFill>
                                                <a:effectLst/>
                                                <a:latin typeface="Cambria Math" panose="02040503050406030204" pitchFamily="18" charset="0"/>
                                                <a:ea typeface="+mn-ea"/>
                                                <a:cs typeface="+mn-cs"/>
                                              </a:rPr>
                                              <m:t>𝑏</m:t>
                                            </m:r>
                                          </m:sub>
                                        </m:sSub>
                                      </m:num>
                                      <m:den>
                                        <m:sSub>
                                          <m:sSubPr>
                                            <m:ctrlPr>
                                              <a:rPr lang="en-US" altLang="ko-KR" sz="1100" i="1">
                                                <a:solidFill>
                                                  <a:schemeClr val="tx1"/>
                                                </a:solidFill>
                                                <a:effectLst/>
                                                <a:latin typeface="Cambria Math" panose="02040503050406030204" pitchFamily="18" charset="0"/>
                                                <a:ea typeface="+mn-ea"/>
                                                <a:cs typeface="+mn-cs"/>
                                              </a:rPr>
                                            </m:ctrlPr>
                                          </m:sSubPr>
                                          <m:e>
                                            <m:r>
                                              <a:rPr lang="en-US" altLang="ko-KR" sz="1100" i="1">
                                                <a:solidFill>
                                                  <a:schemeClr val="tx1"/>
                                                </a:solidFill>
                                                <a:effectLst/>
                                                <a:latin typeface="Cambria Math" panose="02040503050406030204" pitchFamily="18" charset="0"/>
                                                <a:ea typeface="+mn-ea"/>
                                                <a:cs typeface="+mn-cs"/>
                                              </a:rPr>
                                              <m:t>𝑤</m:t>
                                            </m:r>
                                          </m:e>
                                          <m:sub>
                                            <m:r>
                                              <a:rPr lang="en-US" altLang="ko-KR" sz="1100" i="1">
                                                <a:solidFill>
                                                  <a:schemeClr val="tx1"/>
                                                </a:solidFill>
                                                <a:effectLst/>
                                                <a:latin typeface="Cambria Math" panose="02040503050406030204" pitchFamily="18" charset="0"/>
                                                <a:ea typeface="+mn-ea"/>
                                                <a:cs typeface="+mn-cs"/>
                                              </a:rPr>
                                              <m:t>𝑏</m:t>
                                            </m:r>
                                          </m:sub>
                                        </m:sSub>
                                      </m:den>
                                    </m:f>
                                  </m:e>
                                </m:d>
                              </m:e>
                              <m:sup>
                                <m:sSub>
                                  <m:sSubPr>
                                    <m:ctrlPr>
                                      <a:rPr lang="en-US" altLang="ko-KR" sz="1100" i="1">
                                        <a:solidFill>
                                          <a:schemeClr val="tx1"/>
                                        </a:solidFill>
                                        <a:effectLst/>
                                        <a:latin typeface="Cambria Math" panose="02040503050406030204" pitchFamily="18" charset="0"/>
                                        <a:ea typeface="+mn-ea"/>
                                        <a:cs typeface="+mn-cs"/>
                                      </a:rPr>
                                    </m:ctrlPr>
                                  </m:sSubPr>
                                  <m:e>
                                    <m:r>
                                      <a:rPr lang="en-US" altLang="ko-KR" sz="1100" i="1">
                                        <a:solidFill>
                                          <a:schemeClr val="tx1"/>
                                        </a:solidFill>
                                        <a:effectLst/>
                                        <a:latin typeface="Cambria Math" panose="02040503050406030204" pitchFamily="18" charset="0"/>
                                        <a:ea typeface="+mn-ea"/>
                                        <a:cs typeface="+mn-cs"/>
                                      </a:rPr>
                                      <m:t>𝑚</m:t>
                                    </m:r>
                                  </m:e>
                                  <m:sub>
                                    <m:r>
                                      <a:rPr lang="en-US" altLang="ko-KR" sz="1100" i="1">
                                        <a:solidFill>
                                          <a:schemeClr val="tx1"/>
                                        </a:solidFill>
                                        <a:effectLst/>
                                        <a:latin typeface="Cambria Math" panose="02040503050406030204" pitchFamily="18" charset="0"/>
                                        <a:ea typeface="+mn-ea"/>
                                        <a:cs typeface="+mn-cs"/>
                                      </a:rPr>
                                      <m:t>𝑓𝑏</m:t>
                                    </m:r>
                                  </m:sub>
                                </m:sSub>
                              </m:sup>
                            </m:sSup>
                            <m:sSup>
                              <m:sSupPr>
                                <m:ctrlPr>
                                  <a:rPr lang="en-US" altLang="ko-KR" sz="1100" i="1">
                                    <a:solidFill>
                                      <a:schemeClr val="tx1"/>
                                    </a:solidFill>
                                    <a:effectLst/>
                                    <a:latin typeface="Cambria Math" panose="02040503050406030204" pitchFamily="18" charset="0"/>
                                    <a:ea typeface="+mn-ea"/>
                                    <a:cs typeface="+mn-cs"/>
                                  </a:rPr>
                                </m:ctrlPr>
                              </m:sSupPr>
                              <m:e>
                                <m:r>
                                  <a:rPr lang="en-US" altLang="ko-KR" sz="1100" i="1">
                                    <a:solidFill>
                                      <a:schemeClr val="tx1"/>
                                    </a:solidFill>
                                    <a:effectLst/>
                                    <a:latin typeface="Cambria Math" panose="02040503050406030204" pitchFamily="18" charset="0"/>
                                    <a:ea typeface="+mn-ea"/>
                                    <a:cs typeface="+mn-cs"/>
                                  </a:rPr>
                                  <m:t>𝑆</m:t>
                                </m:r>
                              </m:e>
                              <m:sup>
                                <m:sSub>
                                  <m:sSubPr>
                                    <m:ctrlPr>
                                      <a:rPr lang="en-US" altLang="ko-KR" sz="1100" i="1">
                                        <a:solidFill>
                                          <a:schemeClr val="tx1"/>
                                        </a:solidFill>
                                        <a:effectLst/>
                                        <a:latin typeface="Cambria Math" panose="02040503050406030204" pitchFamily="18" charset="0"/>
                                        <a:ea typeface="+mn-ea"/>
                                        <a:cs typeface="+mn-cs"/>
                                      </a:rPr>
                                    </m:ctrlPr>
                                  </m:sSubPr>
                                  <m:e>
                                    <m:r>
                                      <a:rPr lang="en-US" altLang="ko-KR" sz="1100" i="1">
                                        <a:solidFill>
                                          <a:schemeClr val="tx1"/>
                                        </a:solidFill>
                                        <a:effectLst/>
                                        <a:latin typeface="Cambria Math" panose="02040503050406030204" pitchFamily="18" charset="0"/>
                                        <a:ea typeface="+mn-ea"/>
                                        <a:cs typeface="+mn-cs"/>
                                      </a:rPr>
                                      <m:t>𝑛</m:t>
                                    </m:r>
                                  </m:e>
                                  <m:sub>
                                    <m:r>
                                      <a:rPr lang="en-US" altLang="ko-KR" sz="1100" i="1">
                                        <a:solidFill>
                                          <a:schemeClr val="tx1"/>
                                        </a:solidFill>
                                        <a:effectLst/>
                                        <a:latin typeface="Cambria Math" panose="02040503050406030204" pitchFamily="18" charset="0"/>
                                        <a:ea typeface="+mn-ea"/>
                                        <a:cs typeface="+mn-cs"/>
                                      </a:rPr>
                                      <m:t>𝑓𝑏</m:t>
                                    </m:r>
                                  </m:sub>
                                </m:sSub>
                              </m:sup>
                            </m:sSup>
                            <m:r>
                              <m:rPr>
                                <m:nor/>
                              </m:rPr>
                              <a:rPr lang="ko-KR" altLang="en-US" sz="1100" i="1">
                                <a:solidFill>
                                  <a:schemeClr val="tx1"/>
                                </a:solidFill>
                                <a:effectLst/>
                                <a:latin typeface="+mn-lt"/>
                                <a:ea typeface="+mn-ea"/>
                                <a:cs typeface="+mn-cs"/>
                              </a:rPr>
                              <m:t> </m:t>
                            </m:r>
                          </m:e>
                        </m:d>
                      </m:e>
                      <m:sup>
                        <m:r>
                          <a:rPr lang="en-US" altLang="ko-KR" sz="1100" i="1">
                            <a:solidFill>
                              <a:schemeClr val="tx1"/>
                            </a:solidFill>
                            <a:effectLst/>
                            <a:latin typeface="Cambria Math" panose="02040503050406030204" pitchFamily="18" charset="0"/>
                            <a:ea typeface="+mn-ea"/>
                            <a:cs typeface="+mn-cs"/>
                          </a:rPr>
                          <m:t>𝑎</m:t>
                        </m:r>
                      </m:sup>
                    </m:sSup>
                  </m:oMath>
                </m:oMathPara>
              </a14:m>
              <a:endParaRPr lang="ko-KR" altLang="en-US" sz="1100" i="1"/>
            </a:p>
          </xdr:txBody>
        </xdr:sp>
      </mc:Choice>
      <mc:Fallback xmlns="">
        <xdr:sp macro="" textlink="">
          <xdr:nvSpPr>
            <xdr:cNvPr id="4" name="TextBox 3">
              <a:extLst>
                <a:ext uri="{FF2B5EF4-FFF2-40B4-BE49-F238E27FC236}">
                  <a16:creationId xmlns:a16="http://schemas.microsoft.com/office/drawing/2014/main" id="{020C23DF-5D89-4024-AD04-A342F29D3BCF}"/>
                </a:ext>
              </a:extLst>
            </xdr:cNvPr>
            <xdr:cNvSpPr txBox="1"/>
          </xdr:nvSpPr>
          <xdr:spPr>
            <a:xfrm>
              <a:off x="5928109" y="5021494"/>
              <a:ext cx="2262927" cy="417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altLang="ko-KR" sz="1100" i="0">
                  <a:solidFill>
                    <a:schemeClr val="tx1"/>
                  </a:solidFill>
                  <a:effectLst/>
                  <a:latin typeface="Cambria Math" panose="02040503050406030204" pitchFamily="18" charset="0"/>
                  <a:ea typeface="+mn-ea"/>
                  <a:cs typeface="+mn-cs"/>
                </a:rPr>
                <a:t>𝐸=〖𝑘_𝑓𝑏𝑟𝑒 (</a:t>
              </a:r>
              <a:r>
                <a:rPr lang="ko-KR" altLang="en-US" sz="1100" i="0">
                  <a:solidFill>
                    <a:schemeClr val="tx1"/>
                  </a:solidFill>
                  <a:effectLst/>
                  <a:latin typeface="Cambria Math" panose="02040503050406030204" pitchFamily="18" charset="0"/>
                  <a:ea typeface="+mn-ea"/>
                  <a:cs typeface="+mn-cs"/>
                </a:rPr>
                <a:t>𝜌</a:t>
              </a:r>
              <a:r>
                <a:rPr lang="en-US" altLang="ko-KR" sz="1100" i="0">
                  <a:solidFill>
                    <a:schemeClr val="tx1"/>
                  </a:solidFill>
                  <a:effectLst/>
                  <a:latin typeface="Cambria Math" panose="02040503050406030204" pitchFamily="18" charset="0"/>
                  <a:ea typeface="+mn-ea"/>
                  <a:cs typeface="+mn-cs"/>
                </a:rPr>
                <a:t>𝑔〖𝑛𝐵〗^(𝑚_𝑓𝑏 ) (𝑄_𝑏/𝑤_𝑏 )^(𝑚_𝑓𝑏 ) 𝑆^(𝑛_𝑓𝑏 )</a:t>
              </a:r>
              <a:r>
                <a:rPr lang="ko-KR" altLang="en-US" sz="1100" i="0">
                  <a:solidFill>
                    <a:schemeClr val="tx1"/>
                  </a:solidFill>
                  <a:effectLst/>
                  <a:latin typeface="+mn-lt"/>
                  <a:ea typeface="+mn-ea"/>
                  <a:cs typeface="+mn-cs"/>
                </a:rPr>
                <a:t> " </a:t>
              </a:r>
              <a:r>
                <a:rPr lang="ko-KR" altLang="en-US" sz="1100" i="0">
                  <a:solidFill>
                    <a:schemeClr val="tx1"/>
                  </a:solidFill>
                  <a:effectLst/>
                  <a:latin typeface="Cambria Math" panose="02040503050406030204" pitchFamily="18" charset="0"/>
                  <a:ea typeface="+mn-ea"/>
                  <a:cs typeface="+mn-cs"/>
                </a:rPr>
                <a:t>" )</a:t>
              </a:r>
              <a:r>
                <a:rPr lang="en-US" altLang="ko-KR" sz="1100" i="0">
                  <a:solidFill>
                    <a:schemeClr val="tx1"/>
                  </a:solidFill>
                  <a:effectLst/>
                  <a:latin typeface="Cambria Math" panose="02040503050406030204" pitchFamily="18" charset="0"/>
                  <a:ea typeface="+mn-ea"/>
                  <a:cs typeface="+mn-cs"/>
                </a:rPr>
                <a:t>〗^𝑎</a:t>
              </a:r>
              <a:endParaRPr lang="ko-KR" altLang="en-US" sz="1100" i="1"/>
            </a:p>
          </xdr:txBody>
        </xdr:sp>
      </mc:Fallback>
    </mc:AlternateContent>
    <xdr:clientData/>
  </xdr:oneCellAnchor>
  <xdr:oneCellAnchor>
    <xdr:from>
      <xdr:col>9</xdr:col>
      <xdr:colOff>205740</xdr:colOff>
      <xdr:row>1</xdr:row>
      <xdr:rowOff>7620</xdr:rowOff>
    </xdr:from>
    <xdr:ext cx="5282262" cy="5684520"/>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19354352" y="231738"/>
              <a:ext cx="5282262" cy="56845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r>
                <a:rPr lang="en-US" altLang="ko-KR" sz="1200" b="0" i="1">
                  <a:latin typeface="Cambria Math" panose="02040503050406030204" pitchFamily="18" charset="0"/>
                </a:rPr>
                <a:t># Stream power </a:t>
              </a:r>
              <a:r>
                <a:rPr lang="en-US" altLang="ko-KR" sz="1200" b="0" i="1" baseline="0">
                  <a:latin typeface="Cambria Math" panose="02040503050406030204" pitchFamily="18" charset="0"/>
                </a:rPr>
                <a:t> based bedrock incision rate</a:t>
              </a:r>
              <a:endParaRPr lang="en-US" altLang="ko-KR" sz="1200" b="0" i="1">
                <a:latin typeface="Cambria Math" panose="02040503050406030204" pitchFamily="18" charset="0"/>
              </a:endParaRPr>
            </a:p>
            <a:p>
              <a:pPr algn="l"/>
              <a:endParaRPr lang="en-US" altLang="ko-KR" sz="1200" b="0" i="1">
                <a:latin typeface="Cambria Math" panose="02040503050406030204" pitchFamily="18" charset="0"/>
                <a:ea typeface="Cambria Math" panose="02040503050406030204" pitchFamily="18" charset="0"/>
              </a:endParaRPr>
            </a:p>
            <a:p>
              <a:pPr algn="ctr"/>
              <a14:m>
                <m:oMathPara xmlns:m="http://schemas.openxmlformats.org/officeDocument/2006/math">
                  <m:oMathParaPr>
                    <m:jc m:val="left"/>
                  </m:oMathParaPr>
                  <m:oMath xmlns:m="http://schemas.openxmlformats.org/officeDocument/2006/math">
                    <m:r>
                      <a:rPr lang="en-US" altLang="ko-KR" sz="1200" b="0" i="1">
                        <a:latin typeface="Cambria Math" panose="02040503050406030204" pitchFamily="18" charset="0"/>
                        <a:ea typeface="Cambria Math" panose="02040503050406030204" pitchFamily="18" charset="0"/>
                      </a:rPr>
                      <m:t>𝐸</m:t>
                    </m:r>
                    <m:r>
                      <a:rPr lang="en-US" altLang="ko-KR" sz="1200" b="0" i="1">
                        <a:latin typeface="Cambria Math" panose="02040503050406030204" pitchFamily="18" charset="0"/>
                        <a:ea typeface="Cambria Math" panose="02040503050406030204" pitchFamily="18" charset="0"/>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m:rPr>
                                <m:sty m:val="p"/>
                              </m:rPr>
                              <a:rPr lang="en-US" altLang="ko-KR" sz="1200" b="0" i="1">
                                <a:solidFill>
                                  <a:schemeClr val="tx1"/>
                                </a:solidFill>
                                <a:effectLst/>
                                <a:latin typeface="Cambria Math" panose="02040503050406030204" pitchFamily="18" charset="0"/>
                                <a:ea typeface="Cambria Math" panose="02040503050406030204" pitchFamily="18" charset="0"/>
                                <a:cs typeface="+mn-cs"/>
                              </a:rPr>
                              <m:t>v</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ko-KR" altLang="en-US" sz="1200" b="0" i="1">
                                    <a:solidFill>
                                      <a:schemeClr val="tx1"/>
                                    </a:solidFill>
                                    <a:effectLst/>
                                    <a:latin typeface="Cambria Math" panose="02040503050406030204" pitchFamily="18" charset="0"/>
                                    <a:ea typeface="+mn-ea"/>
                                    <a:cs typeface="+mn-cs"/>
                                  </a:rPr>
                                  <m:t>𝜏</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𝑏</m:t>
                                </m:r>
                              </m:sub>
                            </m:sSub>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ko-KR" altLang="en-US" sz="1200" b="0" i="1">
                                    <a:solidFill>
                                      <a:schemeClr val="tx1"/>
                                    </a:solidFill>
                                    <a:effectLst/>
                                    <a:latin typeface="Cambria Math" panose="02040503050406030204" pitchFamily="18" charset="0"/>
                                    <a:ea typeface="+mn-ea"/>
                                    <a:cs typeface="+mn-cs"/>
                                  </a:rPr>
                                  <m:t>𝜏</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𝑐</m:t>
                                </m:r>
                              </m:sub>
                            </m:sSub>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m:oMathPara>
              </a14:m>
              <a:endParaRPr lang="en-US" altLang="ko-KR" sz="1200" b="0" i="1">
                <a:solidFill>
                  <a:schemeClr val="tx1"/>
                </a:solidFill>
                <a:effectLst/>
                <a:latin typeface="Cambria Math" panose="02040503050406030204" pitchFamily="18" charset="0"/>
                <a:ea typeface="Cambria Math" panose="02040503050406030204" pitchFamily="18" charset="0"/>
                <a:cs typeface="+mn-cs"/>
              </a:endParaRPr>
            </a:p>
            <a:p>
              <a:r>
                <a:rPr lang="en-US" altLang="ko-KR" sz="1100" b="0" i="0" baseline="0">
                  <a:solidFill>
                    <a:schemeClr val="tx1"/>
                  </a:solidFill>
                  <a:effectLst/>
                  <a:latin typeface="Cambria Math" panose="02040503050406030204" pitchFamily="18" charset="0"/>
                  <a:ea typeface="Cambria Math" panose="02040503050406030204" pitchFamily="18" charset="0"/>
                  <a:cs typeface="+mn-cs"/>
                </a:rPr>
                <a:t>          </a:t>
              </a:r>
              <a14:m>
                <m:oMath xmlns:m="http://schemas.openxmlformats.org/officeDocument/2006/math">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𝑓𝑏𝑟𝑒</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𝑓𝑟</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𝑓</m:t>
                  </m:r>
                  <m:d>
                    <m:d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dPr>
                    <m:e>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𝑞</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𝑠</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𝑞</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𝑐</m:t>
                          </m:r>
                        </m:sub>
                      </m:sSub>
                    </m:e>
                  </m:d>
                </m:oMath>
              </a14:m>
              <a:endParaRPr lang="ko-KR" altLang="ko-KR" sz="1200">
                <a:effectLst/>
                <a:latin typeface="Cambria Math" panose="02040503050406030204" pitchFamily="18" charset="0"/>
              </a:endParaRPr>
            </a:p>
            <a:p>
              <a:r>
                <a:rPr lang="en-US" altLang="ko-KR" sz="1100" b="0" i="1">
                  <a:solidFill>
                    <a:schemeClr val="tx1"/>
                  </a:solidFill>
                  <a:effectLst/>
                  <a:latin typeface="Cambria Math" panose="02040503050406030204" pitchFamily="18" charset="0"/>
                  <a:ea typeface="Cambria Math" panose="02040503050406030204" pitchFamily="18" charset="0"/>
                  <a:cs typeface="+mn-cs"/>
                </a:rPr>
                <a:t>         k</a:t>
              </a:r>
              <a:r>
                <a:rPr lang="en-US" altLang="ko-KR" sz="1100" b="0" i="1" baseline="-25000">
                  <a:solidFill>
                    <a:schemeClr val="tx1"/>
                  </a:solidFill>
                  <a:effectLst/>
                  <a:latin typeface="Cambria Math" panose="02040503050406030204" pitchFamily="18" charset="0"/>
                  <a:ea typeface="Cambria Math" panose="02040503050406030204" pitchFamily="18" charset="0"/>
                  <a:cs typeface="+mn-cs"/>
                </a:rPr>
                <a:t>fr</a:t>
              </a:r>
              <a:r>
                <a:rPr lang="en-US" altLang="ko-KR" sz="1100" b="0" i="1">
                  <a:solidFill>
                    <a:schemeClr val="tx1"/>
                  </a:solidFill>
                  <a:effectLst/>
                  <a:latin typeface="Cambria Math" panose="02040503050406030204" pitchFamily="18" charset="0"/>
                  <a:ea typeface="Cambria Math" panose="02040503050406030204" pitchFamily="18" charset="0"/>
                  <a:cs typeface="+mn-cs"/>
                </a:rPr>
                <a:t> : rock mass quality, f(q</a:t>
              </a:r>
              <a:r>
                <a:rPr lang="en-US" altLang="ko-KR" sz="1100" b="0" i="1" baseline="-25000">
                  <a:solidFill>
                    <a:schemeClr val="tx1"/>
                  </a:solidFill>
                  <a:effectLst/>
                  <a:latin typeface="Cambria Math" panose="02040503050406030204" pitchFamily="18" charset="0"/>
                  <a:ea typeface="Cambria Math" panose="02040503050406030204" pitchFamily="18" charset="0"/>
                  <a:cs typeface="+mn-cs"/>
                </a:rPr>
                <a:t>s</a:t>
              </a:r>
              <a:r>
                <a:rPr lang="en-US" altLang="ko-KR" sz="1100" b="0" i="1">
                  <a:solidFill>
                    <a:schemeClr val="tx1"/>
                  </a:solidFill>
                  <a:effectLst/>
                  <a:latin typeface="Cambria Math" panose="02040503050406030204" pitchFamily="18" charset="0"/>
                  <a:ea typeface="Cambria Math" panose="02040503050406030204" pitchFamily="18" charset="0"/>
                  <a:cs typeface="+mn-cs"/>
                </a:rPr>
                <a:t>,q</a:t>
              </a:r>
              <a:r>
                <a:rPr lang="en-US" altLang="ko-KR" sz="1100" b="0" i="1" baseline="-25000">
                  <a:solidFill>
                    <a:schemeClr val="tx1"/>
                  </a:solidFill>
                  <a:effectLst/>
                  <a:latin typeface="Cambria Math" panose="02040503050406030204" pitchFamily="18" charset="0"/>
                  <a:ea typeface="Cambria Math" panose="02040503050406030204" pitchFamily="18" charset="0"/>
                  <a:cs typeface="+mn-cs"/>
                </a:rPr>
                <a:t>c</a:t>
              </a:r>
              <a:r>
                <a:rPr lang="en-US" altLang="ko-KR" sz="1100" b="0" i="1">
                  <a:solidFill>
                    <a:schemeClr val="tx1"/>
                  </a:solidFill>
                  <a:effectLst/>
                  <a:latin typeface="Cambria Math" panose="02040503050406030204" pitchFamily="18" charset="0"/>
                  <a:ea typeface="Cambria Math" panose="02040503050406030204" pitchFamily="18" charset="0"/>
                  <a:cs typeface="+mn-cs"/>
                </a:rPr>
                <a:t>) : sediment loading</a:t>
              </a:r>
              <a:endParaRPr lang="en-US" altLang="ko-KR" sz="1200" b="0" i="1">
                <a:solidFill>
                  <a:schemeClr val="tx1"/>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solidFill>
                    <a:schemeClr val="tx1"/>
                  </a:solidFill>
                  <a:effectLst/>
                  <a:latin typeface="Cambria Math" panose="02040503050406030204" pitchFamily="18" charset="0"/>
                  <a:ea typeface="Cambria Math" panose="02040503050406030204" pitchFamily="18" charset="0"/>
                  <a:cs typeface="+mn-cs"/>
                </a:rPr>
                <a:t>if tc = 0,</a:t>
              </a:r>
              <a:endParaRPr lang="ko-KR" altLang="ko-KR" sz="1200">
                <a:effectLst/>
                <a:latin typeface="Cambria Math" panose="02040503050406030204" pitchFamily="18" charset="0"/>
              </a:endParaRPr>
            </a:p>
            <a:p>
              <a:pPr algn="l"/>
              <a14:m>
                <m:oMathPara xmlns:m="http://schemas.openxmlformats.org/officeDocument/2006/math">
                  <m:oMathParaPr>
                    <m:jc m:val="left"/>
                  </m:oMathParaPr>
                  <m:oMath xmlns:m="http://schemas.openxmlformats.org/officeDocument/2006/math">
                    <m:r>
                      <m:rPr>
                        <m:sty m:val="p"/>
                      </m:rPr>
                      <a:rPr lang="en-US" altLang="ko-KR" sz="1200" b="0" i="1">
                        <a:solidFill>
                          <a:schemeClr val="tx1"/>
                        </a:solidFill>
                        <a:effectLst/>
                        <a:latin typeface="Cambria Math" panose="02040503050406030204" pitchFamily="18" charset="0"/>
                        <a:ea typeface="Cambria Math" panose="02040503050406030204" pitchFamily="18" charset="0"/>
                        <a:cs typeface="+mn-cs"/>
                      </a:rPr>
                      <m:t>E</m:t>
                    </m:r>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latin typeface="Cambria Math" panose="02040503050406030204" pitchFamily="18" charset="0"/>
                            <a:ea typeface="Cambria Math" panose="02040503050406030204" pitchFamily="18" charset="0"/>
                          </a:rPr>
                        </m:ctrlPr>
                      </m:sSubPr>
                      <m:e>
                        <m:r>
                          <a:rPr lang="en-US" altLang="ko-KR" sz="1200" b="0" i="1">
                            <a:latin typeface="Cambria Math" panose="02040503050406030204" pitchFamily="18" charset="0"/>
                            <a:ea typeface="Cambria Math" panose="02040503050406030204" pitchFamily="18" charset="0"/>
                          </a:rPr>
                          <m:t>𝑘</m:t>
                        </m:r>
                      </m:e>
                      <m:sub>
                        <m:r>
                          <a:rPr lang="en-US" altLang="ko-KR" sz="1200" b="0" i="1">
                            <a:latin typeface="Cambria Math" panose="02040503050406030204" pitchFamily="18" charset="0"/>
                            <a:ea typeface="Cambria Math" panose="02040503050406030204" pitchFamily="18" charset="0"/>
                          </a:rPr>
                          <m:t>𝑓𝑏𝑟𝑒</m:t>
                        </m:r>
                      </m:sub>
                    </m:sSub>
                    <m:sSup>
                      <m:sSupPr>
                        <m:ctrlPr>
                          <a:rPr lang="en-US" altLang="ko-KR" sz="1200" b="0" i="1">
                            <a:latin typeface="Cambria Math" panose="02040503050406030204" pitchFamily="18" charset="0"/>
                            <a:ea typeface="Cambria Math" panose="02040503050406030204" pitchFamily="18" charset="0"/>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m:rPr>
                                        <m:sty m:val="p"/>
                                      </m:rPr>
                                      <a:rPr lang="en-US" altLang="ko-KR" sz="1200" b="0" i="1">
                                        <a:solidFill>
                                          <a:schemeClr val="tx1"/>
                                        </a:solidFill>
                                        <a:effectLst/>
                                        <a:latin typeface="Cambria Math" panose="02040503050406030204" pitchFamily="18" charset="0"/>
                                        <a:ea typeface="Cambria Math" panose="02040503050406030204" pitchFamily="18" charset="0"/>
                                        <a:cs typeface="+mn-cs"/>
                                      </a:rPr>
                                      <m:t>R</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2/3</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m:rPr>
                                        <m:sty m:val="p"/>
                                      </m:rPr>
                                      <a:rPr lang="en-US" altLang="ko-KR" sz="1200" b="0" i="1">
                                        <a:solidFill>
                                          <a:schemeClr val="tx1"/>
                                        </a:solidFill>
                                        <a:effectLst/>
                                        <a:latin typeface="Cambria Math" panose="02040503050406030204" pitchFamily="18" charset="0"/>
                                        <a:ea typeface="Cambria Math" panose="02040503050406030204" pitchFamily="18" charset="0"/>
                                        <a:cs typeface="+mn-cs"/>
                                      </a:rPr>
                                      <m:t>S</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1/2</m:t>
                                    </m:r>
                                  </m:sup>
                                </m:sSup>
                                <m:r>
                                  <a:rPr lang="en-US" altLang="ko-KR" sz="1200" b="0" i="1">
                                    <a:solidFill>
                                      <a:schemeClr val="tx1"/>
                                    </a:solidFill>
                                    <a:effectLst/>
                                    <a:latin typeface="Cambria Math" panose="02040503050406030204" pitchFamily="18" charset="0"/>
                                    <a:ea typeface="Cambria Math" panose="02040503050406030204" pitchFamily="18" charset="0"/>
                                    <a:cs typeface="+mn-cs"/>
                                  </a:rPr>
                                  <m:t>/</m:t>
                                </m:r>
                                <m:r>
                                  <a:rPr lang="en-US" altLang="ko-KR" sz="1200" b="0" i="1">
                                    <a:solidFill>
                                      <a:schemeClr val="tx1"/>
                                    </a:solidFill>
                                    <a:effectLst/>
                                    <a:latin typeface="Cambria Math" panose="02040503050406030204" pitchFamily="18" charset="0"/>
                                    <a:ea typeface="Cambria Math" panose="02040503050406030204" pitchFamily="18" charset="0"/>
                                    <a:cs typeface="+mn-cs"/>
                                  </a:rPr>
                                  <m:t>𝑛𝐵</m:t>
                                </m:r>
                              </m:e>
                            </m:d>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ko-KR" altLang="en-US" sz="1200" b="0" i="1">
                                    <a:solidFill>
                                      <a:schemeClr val="tx1"/>
                                    </a:solidFill>
                                    <a:effectLst/>
                                    <a:latin typeface="Cambria Math" panose="02040503050406030204" pitchFamily="18" charset="0"/>
                                    <a:ea typeface="+mn-ea"/>
                                    <a:cs typeface="+mn-cs"/>
                                  </a:rPr>
                                  <m:t>𝜌</m:t>
                                </m:r>
                                <m:r>
                                  <a:rPr lang="en-US" altLang="ko-KR" sz="1200" b="0" i="1">
                                    <a:solidFill>
                                      <a:schemeClr val="tx1"/>
                                    </a:solidFill>
                                    <a:effectLst/>
                                    <a:latin typeface="Cambria Math" panose="02040503050406030204" pitchFamily="18" charset="0"/>
                                    <a:ea typeface="Cambria Math" panose="02040503050406030204" pitchFamily="18" charset="0"/>
                                    <a:cs typeface="+mn-cs"/>
                                  </a:rPr>
                                  <m:t>𝑔</m:t>
                                </m:r>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𝑛𝐵</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3/5</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f>
                                          <m:f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fPr>
                                          <m:num>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𝑏</m:t>
                                                </m:r>
                                              </m:sub>
                                            </m:sSub>
                                          </m:num>
                                          <m:den>
                                            <m:r>
                                              <a:rPr lang="en-US" altLang="ko-KR" sz="1200" b="0" i="1">
                                                <a:solidFill>
                                                  <a:schemeClr val="tx1"/>
                                                </a:solidFill>
                                                <a:effectLst/>
                                                <a:latin typeface="Cambria Math" panose="02040503050406030204" pitchFamily="18" charset="0"/>
                                                <a:ea typeface="Cambria Math" panose="02040503050406030204" pitchFamily="18" charset="0"/>
                                                <a:cs typeface="+mn-cs"/>
                                              </a:rPr>
                                              <m:t>𝑊</m:t>
                                            </m:r>
                                          </m:den>
                                        </m:f>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3/5</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0.7</m:t>
                                    </m:r>
                                  </m:sup>
                                </m:sSup>
                              </m:e>
                            </m:d>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m:oMathPara>
              </a14:m>
              <a:endParaRPr lang="en-US" altLang="ko-KR" sz="1200" b="0">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         (⸪ </a:t>
              </a:r>
              <a14:m>
                <m:oMath xmlns:m="http://schemas.openxmlformats.org/officeDocument/2006/math">
                  <m:r>
                    <m:rPr>
                      <m:sty m:val="p"/>
                    </m:rPr>
                    <a:rPr lang="en-US" altLang="ko-KR" sz="1100" b="0" i="0">
                      <a:solidFill>
                        <a:schemeClr val="tx1"/>
                      </a:solidFill>
                      <a:effectLst/>
                      <a:latin typeface="Cambria Math" panose="02040503050406030204" pitchFamily="18" charset="0"/>
                      <a:ea typeface="Cambria Math" panose="02040503050406030204" pitchFamily="18" charset="0"/>
                      <a:cs typeface="+mn-cs"/>
                    </a:rPr>
                    <m:t>v</m:t>
                  </m:r>
                  <m:r>
                    <a:rPr lang="en-US" altLang="ko-KR" sz="1100" b="0" i="0">
                      <a:solidFill>
                        <a:schemeClr val="tx1"/>
                      </a:solidFill>
                      <a:effectLst/>
                      <a:latin typeface="Cambria Math" panose="02040503050406030204" pitchFamily="18" charset="0"/>
                      <a:ea typeface="Cambria Math" panose="02040503050406030204" pitchFamily="18" charset="0"/>
                      <a:cs typeface="+mn-cs"/>
                    </a:rPr>
                    <m:t>=</m:t>
                  </m:r>
                  <m:f>
                    <m:f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fPr>
                    <m:num>
                      <m:sSup>
                        <m:sSup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100" b="0" i="1">
                              <a:solidFill>
                                <a:schemeClr val="tx1"/>
                              </a:solidFill>
                              <a:effectLst/>
                              <a:latin typeface="Cambria Math" panose="02040503050406030204" pitchFamily="18" charset="0"/>
                              <a:ea typeface="Cambria Math" panose="02040503050406030204" pitchFamily="18" charset="0"/>
                              <a:cs typeface="+mn-cs"/>
                            </a:rPr>
                            <m:t>𝑅</m:t>
                          </m:r>
                        </m:e>
                        <m:sup>
                          <m:r>
                            <a:rPr lang="en-US" altLang="ko-KR" sz="1100" b="0" i="1">
                              <a:solidFill>
                                <a:schemeClr val="tx1"/>
                              </a:solidFill>
                              <a:effectLst/>
                              <a:latin typeface="Cambria Math" panose="02040503050406030204" pitchFamily="18" charset="0"/>
                              <a:ea typeface="Cambria Math" panose="02040503050406030204" pitchFamily="18" charset="0"/>
                              <a:cs typeface="+mn-cs"/>
                            </a:rPr>
                            <m:t>2/3</m:t>
                          </m:r>
                        </m:sup>
                      </m:sSup>
                      <m:sSup>
                        <m:sSup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1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100" b="0" i="1">
                              <a:solidFill>
                                <a:schemeClr val="tx1"/>
                              </a:solidFill>
                              <a:effectLst/>
                              <a:latin typeface="Cambria Math" panose="02040503050406030204" pitchFamily="18" charset="0"/>
                              <a:ea typeface="Cambria Math" panose="02040503050406030204" pitchFamily="18" charset="0"/>
                              <a:cs typeface="+mn-cs"/>
                            </a:rPr>
                            <m:t>1/2</m:t>
                          </m:r>
                        </m:sup>
                      </m:sSup>
                    </m:num>
                    <m:den>
                      <m:r>
                        <a:rPr lang="en-US" altLang="ko-KR" sz="1100" b="0" i="1">
                          <a:solidFill>
                            <a:schemeClr val="tx1"/>
                          </a:solidFill>
                          <a:effectLst/>
                          <a:latin typeface="Cambria Math" panose="02040503050406030204" pitchFamily="18" charset="0"/>
                          <a:ea typeface="Cambria Math" panose="02040503050406030204" pitchFamily="18" charset="0"/>
                          <a:cs typeface="+mn-cs"/>
                        </a:rPr>
                        <m:t>𝑛𝐵</m:t>
                      </m:r>
                    </m:den>
                  </m:f>
                  <m:r>
                    <a:rPr lang="en-US" altLang="ko-KR" sz="1100" b="0" i="1">
                      <a:solidFill>
                        <a:schemeClr val="tx1"/>
                      </a:solidFill>
                      <a:effectLst/>
                      <a:latin typeface="Cambria Math" panose="02040503050406030204" pitchFamily="18" charset="0"/>
                      <a:ea typeface="Cambria Math" panose="02040503050406030204" pitchFamily="18" charset="0"/>
                      <a:cs typeface="+mn-cs"/>
                    </a:rPr>
                    <m:t> </m:t>
                  </m:r>
                </m:oMath>
              </a14:m>
              <a:r>
                <a:rPr lang="en-US" altLang="ko-KR" sz="1100" b="0">
                  <a:solidFill>
                    <a:schemeClr val="tx1"/>
                  </a:solidFill>
                  <a:effectLst/>
                  <a:latin typeface="Cambria Math" panose="02040503050406030204" pitchFamily="18" charset="0"/>
                  <a:ea typeface="Cambria Math" panose="02040503050406030204" pitchFamily="18" charset="0"/>
                  <a:cs typeface="+mn-cs"/>
                </a:rPr>
                <a:t>and </a:t>
              </a:r>
              <a14:m>
                <m:oMath xmlns:m="http://schemas.openxmlformats.org/officeDocument/2006/math">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ko-KR" altLang="ko-KR" sz="1100" b="0" i="1">
                          <a:solidFill>
                            <a:schemeClr val="tx1"/>
                          </a:solidFill>
                          <a:effectLst/>
                          <a:latin typeface="Cambria Math" panose="02040503050406030204" pitchFamily="18" charset="0"/>
                          <a:ea typeface="+mn-ea"/>
                          <a:cs typeface="+mn-cs"/>
                        </a:rPr>
                        <m:t>𝜏</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𝑏</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r>
                    <a:rPr lang="ko-KR" altLang="ko-KR" sz="1100" b="0" i="1">
                      <a:solidFill>
                        <a:schemeClr val="tx1"/>
                      </a:solidFill>
                      <a:effectLst/>
                      <a:latin typeface="Cambria Math" panose="02040503050406030204" pitchFamily="18" charset="0"/>
                      <a:ea typeface="+mn-ea"/>
                      <a:cs typeface="+mn-cs"/>
                    </a:rPr>
                    <m:t>𝜌</m:t>
                  </m:r>
                  <m:r>
                    <a:rPr lang="en-US" altLang="ko-KR" sz="1100" b="0" i="1">
                      <a:solidFill>
                        <a:schemeClr val="tx1"/>
                      </a:solidFill>
                      <a:effectLst/>
                      <a:latin typeface="Cambria Math" panose="02040503050406030204" pitchFamily="18" charset="0"/>
                      <a:ea typeface="Cambria Math" panose="02040503050406030204" pitchFamily="18" charset="0"/>
                      <a:cs typeface="+mn-cs"/>
                    </a:rPr>
                    <m:t>𝑔𝑅𝑆</m:t>
                  </m:r>
                </m:oMath>
              </a14:m>
              <a:r>
                <a:rPr lang="en-US" altLang="ko-KR" sz="1100" b="0">
                  <a:solidFill>
                    <a:schemeClr val="tx1"/>
                  </a:solidFill>
                  <a:effectLst/>
                  <a:latin typeface="Cambria Math" panose="02040503050406030204" pitchFamily="18" charset="0"/>
                  <a:ea typeface="Cambria Math" panose="02040503050406030204" pitchFamily="18" charset="0"/>
                  <a:cs typeface="+mn-cs"/>
                </a:rPr>
                <a:t>)</a:t>
              </a:r>
              <a:endParaRPr lang="en-US" altLang="ko-KR" sz="1200" b="0">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solidFill>
                    <a:schemeClr val="tx1"/>
                  </a:solidFill>
                  <a:effectLst/>
                  <a:latin typeface="Cambria Math" panose="02040503050406030204" pitchFamily="18" charset="0"/>
                  <a:ea typeface="Cambria Math" panose="02040503050406030204" pitchFamily="18" charset="0"/>
                  <a:cs typeface="+mn-cs"/>
                </a:rPr>
                <a:t>    </a:t>
              </a:r>
              <a14:m>
                <m:oMath xmlns:m="http://schemas.openxmlformats.org/officeDocument/2006/math">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ko-KR" altLang="en-US" sz="1200" b="0" i="1">
                              <a:solidFill>
                                <a:schemeClr val="tx1"/>
                              </a:solidFill>
                              <a:effectLst/>
                              <a:latin typeface="Cambria Math" panose="02040503050406030204" pitchFamily="18" charset="0"/>
                              <a:ea typeface="+mn-ea"/>
                              <a:cs typeface="+mn-cs"/>
                            </a:rPr>
                            <m:t>𝜌</m:t>
                          </m:r>
                          <m:r>
                            <a:rPr lang="en-US" altLang="ko-KR" sz="1200" b="0" i="1">
                              <a:solidFill>
                                <a:schemeClr val="tx1"/>
                              </a:solidFill>
                              <a:effectLst/>
                              <a:latin typeface="Cambria Math" panose="02040503050406030204" pitchFamily="18" charset="0"/>
                              <a:ea typeface="Cambria Math" panose="02040503050406030204" pitchFamily="18" charset="0"/>
                              <a:cs typeface="+mn-cs"/>
                            </a:rPr>
                            <m:t>𝑔</m:t>
                          </m:r>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f>
                                    <m:f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fPr>
                                    <m:num>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𝑏</m:t>
                                          </m:r>
                                        </m:sub>
                                      </m:sSub>
                                    </m:num>
                                    <m:den>
                                      <m:r>
                                        <a:rPr lang="en-US" altLang="ko-KR" sz="1200" b="0" i="1">
                                          <a:solidFill>
                                            <a:schemeClr val="tx1"/>
                                          </a:solidFill>
                                          <a:effectLst/>
                                          <a:latin typeface="Cambria Math" panose="02040503050406030204" pitchFamily="18" charset="0"/>
                                          <a:ea typeface="Cambria Math" panose="02040503050406030204" pitchFamily="18" charset="0"/>
                                          <a:cs typeface="+mn-cs"/>
                                        </a:rPr>
                                        <m:t>𝑊</m:t>
                                      </m:r>
                                    </m:den>
                                  </m:f>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up>
                          </m:sSup>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a14:m>
              <a:r>
                <a:rPr lang="en-US" altLang="ko-KR" sz="1200" b="0" i="1">
                  <a:solidFill>
                    <a:srgbClr val="0000FF"/>
                  </a:solidFill>
                  <a:effectLst/>
                  <a:latin typeface="Cambria Math" panose="02040503050406030204" pitchFamily="18" charset="0"/>
                  <a:ea typeface="Cambria Math" panose="02040503050406030204" pitchFamily="18" charset="0"/>
                  <a:cs typeface="+mn-cs"/>
                </a:rPr>
                <a:t>--&gt; m</a:t>
              </a:r>
              <a:r>
                <a:rPr lang="en-US" altLang="ko-KR" sz="1200" b="0" i="1" baseline="-25000">
                  <a:solidFill>
                    <a:srgbClr val="0000FF"/>
                  </a:solidFill>
                  <a:effectLst/>
                  <a:latin typeface="Cambria Math" panose="02040503050406030204" pitchFamily="18" charset="0"/>
                  <a:ea typeface="Cambria Math" panose="02040503050406030204" pitchFamily="18" charset="0"/>
                  <a:cs typeface="+mn-cs"/>
                </a:rPr>
                <a:t>fb</a:t>
              </a:r>
              <a:r>
                <a:rPr lang="en-US" altLang="ko-KR" sz="1200" b="0" i="1">
                  <a:solidFill>
                    <a:srgbClr val="0000FF"/>
                  </a:solidFill>
                  <a:effectLst/>
                  <a:latin typeface="Cambria Math" panose="02040503050406030204" pitchFamily="18" charset="0"/>
                  <a:ea typeface="Cambria Math" panose="02040503050406030204" pitchFamily="18" charset="0"/>
                  <a:cs typeface="+mn-cs"/>
                </a:rPr>
                <a:t> = a, n</a:t>
              </a:r>
              <a:r>
                <a:rPr lang="en-US" altLang="ko-KR" sz="1200" b="0" i="1" baseline="-25000">
                  <a:solidFill>
                    <a:srgbClr val="0000FF"/>
                  </a:solidFill>
                  <a:effectLst/>
                  <a:latin typeface="Cambria Math" panose="02040503050406030204" pitchFamily="18" charset="0"/>
                  <a:ea typeface="Cambria Math" panose="02040503050406030204" pitchFamily="18" charset="0"/>
                  <a:cs typeface="+mn-cs"/>
                </a:rPr>
                <a:t>fb </a:t>
              </a:r>
              <a:r>
                <a:rPr lang="en-US" altLang="ko-KR" sz="1200" b="0" i="1">
                  <a:solidFill>
                    <a:srgbClr val="0000FF"/>
                  </a:solidFill>
                  <a:effectLst/>
                  <a:latin typeface="Cambria Math" panose="02040503050406030204" pitchFamily="18" charset="0"/>
                  <a:ea typeface="Cambria Math" panose="02040503050406030204" pitchFamily="18" charset="0"/>
                  <a:cs typeface="+mn-cs"/>
                </a:rPr>
                <a:t>= a</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         (⸪ </a:t>
              </a:r>
              <a14:m>
                <m:oMath xmlns:m="http://schemas.openxmlformats.org/officeDocument/2006/math">
                  <m:r>
                    <a:rPr lang="en-US" altLang="ko-KR" sz="1100" b="0" i="1">
                      <a:solidFill>
                        <a:schemeClr val="tx1"/>
                      </a:solidFill>
                      <a:effectLst/>
                      <a:latin typeface="Cambria Math" panose="02040503050406030204" pitchFamily="18" charset="0"/>
                      <a:ea typeface="Cambria Math" panose="02040503050406030204" pitchFamily="18" charset="0"/>
                      <a:cs typeface="+mn-cs"/>
                    </a:rPr>
                    <m:t>𝑅</m:t>
                  </m:r>
                  <m:r>
                    <a:rPr lang="en-US" altLang="ko-KR" sz="1100" b="0" i="1">
                      <a:solidFill>
                        <a:schemeClr val="tx1"/>
                      </a:solidFill>
                      <a:effectLst/>
                      <a:latin typeface="Cambria Math" panose="02040503050406030204" pitchFamily="18" charset="0"/>
                      <a:ea typeface="Cambria Math" panose="02040503050406030204" pitchFamily="18" charset="0"/>
                      <a:cs typeface="+mn-cs"/>
                    </a:rPr>
                    <m:t>=</m:t>
                  </m:r>
                  <m:sSup>
                    <m:sSup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dPr>
                        <m:e>
                          <m:r>
                            <a:rPr lang="en-US" altLang="ko-KR" sz="1100" b="0" i="1">
                              <a:solidFill>
                                <a:schemeClr val="tx1"/>
                              </a:solidFill>
                              <a:effectLst/>
                              <a:latin typeface="Cambria Math" panose="02040503050406030204" pitchFamily="18" charset="0"/>
                              <a:ea typeface="Cambria Math" panose="02040503050406030204" pitchFamily="18" charset="0"/>
                              <a:cs typeface="+mn-cs"/>
                            </a:rPr>
                            <m:t>𝑛𝐵</m:t>
                          </m:r>
                          <m:f>
                            <m:f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fPr>
                            <m:num>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𝑏</m:t>
                                  </m:r>
                                </m:sub>
                              </m:sSub>
                            </m:num>
                            <m:den>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𝑤</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𝑏</m:t>
                                  </m:r>
                                </m:sub>
                              </m:sSub>
                            </m:den>
                          </m:f>
                          <m:f>
                            <m:f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fPr>
                            <m:num>
                              <m:r>
                                <a:rPr lang="en-US" altLang="ko-KR" sz="1100" b="0" i="1">
                                  <a:solidFill>
                                    <a:schemeClr val="tx1"/>
                                  </a:solidFill>
                                  <a:effectLst/>
                                  <a:latin typeface="Cambria Math" panose="02040503050406030204" pitchFamily="18" charset="0"/>
                                  <a:ea typeface="Cambria Math" panose="02040503050406030204" pitchFamily="18" charset="0"/>
                                  <a:cs typeface="+mn-cs"/>
                                </a:rPr>
                                <m:t>1</m:t>
                              </m:r>
                            </m:num>
                            <m:den>
                              <m:sSup>
                                <m:sSup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1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100" b="0" i="1">
                                      <a:solidFill>
                                        <a:schemeClr val="tx1"/>
                                      </a:solidFill>
                                      <a:effectLst/>
                                      <a:latin typeface="Cambria Math" panose="02040503050406030204" pitchFamily="18" charset="0"/>
                                      <a:ea typeface="Cambria Math" panose="02040503050406030204" pitchFamily="18" charset="0"/>
                                      <a:cs typeface="+mn-cs"/>
                                    </a:rPr>
                                    <m:t>1/2</m:t>
                                  </m:r>
                                </m:sup>
                              </m:sSup>
                            </m:den>
                          </m:f>
                        </m:e>
                      </m:d>
                    </m:e>
                    <m:sup>
                      <m:r>
                        <a:rPr lang="en-US" altLang="ko-KR" sz="1100" b="0" i="1">
                          <a:solidFill>
                            <a:schemeClr val="tx1"/>
                          </a:solidFill>
                          <a:effectLst/>
                          <a:latin typeface="Cambria Math" panose="02040503050406030204" pitchFamily="18" charset="0"/>
                          <a:ea typeface="Cambria Math" panose="02040503050406030204" pitchFamily="18" charset="0"/>
                          <a:cs typeface="+mn-cs"/>
                        </a:rPr>
                        <m:t>3/5</m:t>
                      </m:r>
                    </m:sup>
                  </m:sSup>
                </m:oMath>
              </a14:m>
              <a:r>
                <a:rPr lang="en-US" altLang="ko-KR" sz="1100" b="0">
                  <a:solidFill>
                    <a:schemeClr val="tx1"/>
                  </a:solidFill>
                  <a:effectLst/>
                  <a:latin typeface="Cambria Math" panose="02040503050406030204" pitchFamily="18" charset="0"/>
                  <a:ea typeface="Cambria Math" panose="02040503050406030204" pitchFamily="18" charset="0"/>
                  <a:cs typeface="+mn-cs"/>
                </a:rPr>
                <a:t>)</a:t>
              </a:r>
              <a:endParaRPr lang="en-US" altLang="ko-KR" sz="1200" b="0">
                <a:latin typeface="Cambria Math" panose="02040503050406030204" pitchFamily="18" charset="0"/>
                <a:ea typeface="Cambria Math" panose="02040503050406030204" pitchFamily="18" charset="0"/>
              </a:endParaRPr>
            </a:p>
            <a:p>
              <a:pPr algn="l"/>
              <a:r>
                <a:rPr lang="en-US" altLang="ko-KR" sz="1200" b="0" baseline="0">
                  <a:solidFill>
                    <a:schemeClr val="tx1"/>
                  </a:solidFill>
                  <a:effectLst/>
                  <a:latin typeface="Cambria Math" panose="02040503050406030204" pitchFamily="18" charset="0"/>
                  <a:ea typeface="Cambria Math" panose="02040503050406030204" pitchFamily="18" charset="0"/>
                  <a:cs typeface="+mn-cs"/>
                </a:rPr>
                <a:t> </a:t>
              </a:r>
              <a14:m>
                <m:oMath xmlns:m="http://schemas.openxmlformats.org/officeDocument/2006/math">
                  <m:r>
                    <a:rPr lang="en-US" altLang="ko-KR" sz="1200" b="0" i="0">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ko-KR" altLang="en-US" sz="1200" b="0" i="1">
                          <a:solidFill>
                            <a:schemeClr val="tx1"/>
                          </a:solidFill>
                          <a:effectLst/>
                          <a:latin typeface="Cambria Math" panose="02040503050406030204" pitchFamily="18" charset="0"/>
                          <a:ea typeface="+mn-ea"/>
                          <a:cs typeface="+mn-cs"/>
                        </a:rPr>
                        <m:t>𝜌</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𝑔</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up>
                      <m:r>
                        <a:rPr lang="en-US" altLang="ko-KR" sz="1200" b="0" i="1">
                          <a:solidFill>
                            <a:schemeClr val="tx1"/>
                          </a:solidFill>
                          <a:effectLst/>
                          <a:latin typeface="Cambria Math" panose="02040503050406030204" pitchFamily="18" charset="0"/>
                          <a:ea typeface="Cambria Math" panose="02040503050406030204" pitchFamily="18" charset="0"/>
                          <a:cs typeface="+mn-cs"/>
                        </a:rPr>
                        <m:t>−</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bSup>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𝑏</m:t>
                      </m:r>
                    </m:sub>
                    <m:sup>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Sub>
                      <m:r>
                        <a:rPr lang="en-US" altLang="ko-KR" sz="1200" b="0" i="1">
                          <a:solidFill>
                            <a:schemeClr val="tx1"/>
                          </a:solidFill>
                          <a:effectLst/>
                          <a:latin typeface="Cambria Math" panose="02040503050406030204" pitchFamily="18" charset="0"/>
                          <a:ea typeface="Cambria Math" panose="02040503050406030204" pitchFamily="18" charset="0"/>
                          <a:cs typeface="+mn-cs"/>
                        </a:rPr>
                        <m:t>)</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b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a14:m>
              <a:endParaRPr lang="en-US" altLang="ko-KR" sz="1200" b="0" i="1">
                <a:solidFill>
                  <a:schemeClr val="tx1"/>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          (⸪ </a:t>
              </a:r>
              <a14:m>
                <m:oMath xmlns:m="http://schemas.openxmlformats.org/officeDocument/2006/math">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𝑤</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𝑏</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h𝑤</m:t>
                      </m:r>
                    </m:sub>
                  </m:sSub>
                  <m:sSubSup>
                    <m:sSubSup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1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𝑏</m:t>
                      </m:r>
                    </m:sub>
                    <m:sup>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h𝑤</m:t>
                          </m:r>
                        </m:sub>
                      </m:sSub>
                    </m:sup>
                  </m:sSubSup>
                </m:oMath>
              </a14:m>
              <a:r>
                <a:rPr lang="en-US" altLang="ko-KR" sz="1100" b="0">
                  <a:solidFill>
                    <a:schemeClr val="tx1"/>
                  </a:solidFill>
                  <a:effectLst/>
                  <a:latin typeface="Cambria Math" panose="02040503050406030204" pitchFamily="18" charset="0"/>
                  <a:ea typeface="Cambria Math" panose="02040503050406030204" pitchFamily="18" charset="0"/>
                  <a:cs typeface="+mn-cs"/>
                </a:rPr>
                <a:t>)</a:t>
              </a:r>
              <a:endParaRPr lang="en-US" altLang="ko-KR" sz="1200" b="0">
                <a:solidFill>
                  <a:schemeClr val="tx1"/>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if </a:t>
              </a:r>
              <a14:m>
                <m:oMath xmlns:m="http://schemas.openxmlformats.org/officeDocument/2006/math">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𝑏</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𝑞𝑏</m:t>
                      </m:r>
                    </m:sub>
                  </m:sSub>
                  <m:sSubSup>
                    <m:sSubSup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1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𝑚</m:t>
                      </m:r>
                    </m:sub>
                    <m:sup>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𝑞𝑏</m:t>
                          </m:r>
                        </m:sub>
                      </m:sSub>
                    </m:sup>
                  </m:sSubSup>
                </m:oMath>
              </a14:m>
              <a:r>
                <a:rPr lang="en-US" altLang="ko-KR" sz="1100" b="0">
                  <a:solidFill>
                    <a:schemeClr val="tx1"/>
                  </a:solidFill>
                  <a:effectLst/>
                  <a:latin typeface="Cambria Math" panose="02040503050406030204" pitchFamily="18" charset="0"/>
                  <a:ea typeface="Cambria Math" panose="02040503050406030204" pitchFamily="18" charset="0"/>
                  <a:cs typeface="+mn-cs"/>
                </a:rPr>
                <a:t> and </a:t>
              </a:r>
              <a14:m>
                <m:oMath xmlns:m="http://schemas.openxmlformats.org/officeDocument/2006/math">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𝑚</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f>
                    <m:f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fPr>
                    <m:num>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𝑅</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𝐴</m:t>
                          </m:r>
                        </m:sub>
                      </m:sSub>
                    </m:num>
                    <m:den>
                      <m:r>
                        <a:rPr lang="en-US" altLang="ko-KR" sz="1100" b="0" i="1">
                          <a:solidFill>
                            <a:schemeClr val="tx1"/>
                          </a:solidFill>
                          <a:effectLst/>
                          <a:latin typeface="Cambria Math" panose="02040503050406030204" pitchFamily="18" charset="0"/>
                          <a:ea typeface="Cambria Math" panose="02040503050406030204" pitchFamily="18" charset="0"/>
                          <a:cs typeface="+mn-cs"/>
                        </a:rPr>
                        <m:t>𝑆𝑒𝑐𝑜𝑛𝑑𝑠</m:t>
                      </m:r>
                      <m:r>
                        <a:rPr lang="en-US" altLang="ko-KR" sz="1100" b="0" i="1">
                          <a:solidFill>
                            <a:schemeClr val="tx1"/>
                          </a:solidFill>
                          <a:effectLst/>
                          <a:latin typeface="Cambria Math" panose="02040503050406030204" pitchFamily="18" charset="0"/>
                          <a:ea typeface="Cambria Math" panose="02040503050406030204" pitchFamily="18" charset="0"/>
                          <a:cs typeface="+mn-cs"/>
                        </a:rPr>
                        <m:t> </m:t>
                      </m:r>
                      <m:r>
                        <a:rPr lang="en-US" altLang="ko-KR" sz="1100" b="0" i="1">
                          <a:solidFill>
                            <a:schemeClr val="tx1"/>
                          </a:solidFill>
                          <a:effectLst/>
                          <a:latin typeface="Cambria Math" panose="02040503050406030204" pitchFamily="18" charset="0"/>
                          <a:ea typeface="Cambria Math" panose="02040503050406030204" pitchFamily="18" charset="0"/>
                          <a:cs typeface="+mn-cs"/>
                        </a:rPr>
                        <m:t>𝑖𝑛</m:t>
                      </m:r>
                      <m:r>
                        <a:rPr lang="en-US" altLang="ko-KR" sz="1100" b="0" i="1">
                          <a:solidFill>
                            <a:schemeClr val="tx1"/>
                          </a:solidFill>
                          <a:effectLst/>
                          <a:latin typeface="Cambria Math" panose="02040503050406030204" pitchFamily="18" charset="0"/>
                          <a:ea typeface="Cambria Math" panose="02040503050406030204" pitchFamily="18" charset="0"/>
                          <a:cs typeface="+mn-cs"/>
                        </a:rPr>
                        <m:t> </m:t>
                      </m:r>
                      <m:r>
                        <a:rPr lang="en-US" altLang="ko-KR" sz="1100" b="0" i="1">
                          <a:solidFill>
                            <a:schemeClr val="tx1"/>
                          </a:solidFill>
                          <a:effectLst/>
                          <a:latin typeface="Cambria Math" panose="02040503050406030204" pitchFamily="18" charset="0"/>
                          <a:ea typeface="Cambria Math" panose="02040503050406030204" pitchFamily="18" charset="0"/>
                          <a:cs typeface="+mn-cs"/>
                        </a:rPr>
                        <m:t>𝑎</m:t>
                      </m:r>
                      <m:r>
                        <a:rPr lang="en-US" altLang="ko-KR" sz="1100" b="0" i="1">
                          <a:solidFill>
                            <a:schemeClr val="tx1"/>
                          </a:solidFill>
                          <a:effectLst/>
                          <a:latin typeface="Cambria Math" panose="02040503050406030204" pitchFamily="18" charset="0"/>
                          <a:ea typeface="Cambria Math" panose="02040503050406030204" pitchFamily="18" charset="0"/>
                          <a:cs typeface="+mn-cs"/>
                        </a:rPr>
                        <m:t> </m:t>
                      </m:r>
                      <m:r>
                        <a:rPr lang="en-US" altLang="ko-KR" sz="1100" b="0" i="1">
                          <a:solidFill>
                            <a:schemeClr val="tx1"/>
                          </a:solidFill>
                          <a:effectLst/>
                          <a:latin typeface="Cambria Math" panose="02040503050406030204" pitchFamily="18" charset="0"/>
                          <a:ea typeface="Cambria Math" panose="02040503050406030204" pitchFamily="18" charset="0"/>
                          <a:cs typeface="+mn-cs"/>
                        </a:rPr>
                        <m:t>𝑦𝑒𝑎𝑟</m:t>
                      </m:r>
                    </m:den>
                  </m:f>
                  <m:r>
                    <a:rPr lang="en-US" altLang="ko-KR" sz="1100" b="0" i="1">
                      <a:solidFill>
                        <a:schemeClr val="tx1"/>
                      </a:solidFill>
                      <a:effectLst/>
                      <a:latin typeface="Cambria Math" panose="02040503050406030204" pitchFamily="18" charset="0"/>
                      <a:ea typeface="Cambria Math" panose="02040503050406030204" pitchFamily="18" charset="0"/>
                      <a:cs typeface="+mn-cs"/>
                    </a:rPr>
                    <m:t>𝐴</m:t>
                  </m:r>
                </m:oMath>
              </a14:m>
              <a:endParaRPr lang="ko-KR" altLang="ko-KR" sz="1200">
                <a:effectLst/>
                <a:latin typeface="Cambria Math" panose="02040503050406030204" pitchFamily="18" charset="0"/>
              </a:endParaRPr>
            </a:p>
            <a:p>
              <a:pPr algn="l"/>
              <a14:m>
                <m:oMathPara xmlns:m="http://schemas.openxmlformats.org/officeDocument/2006/math">
                  <m:oMathParaPr>
                    <m:jc m:val="left"/>
                  </m:oMathParaPr>
                  <m:oMath xmlns:m="http://schemas.openxmlformats.org/officeDocument/2006/math">
                    <m:r>
                      <a:rPr lang="en-US" altLang="ko-KR" sz="1200" b="0" i="1">
                        <a:solidFill>
                          <a:schemeClr val="tx1"/>
                        </a:solidFill>
                        <a:effectLst/>
                        <a:latin typeface="Cambria Math" panose="02040503050406030204" pitchFamily="18" charset="0"/>
                        <a:ea typeface="Cambria Math" panose="02040503050406030204" pitchFamily="18" charset="0"/>
                        <a:cs typeface="+mn-cs"/>
                      </a:rPr>
                      <m:t>𝐸</m:t>
                    </m:r>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ko-KR" altLang="ko-KR" sz="1200" b="0" i="1">
                            <a:solidFill>
                              <a:schemeClr val="tx1"/>
                            </a:solidFill>
                            <a:effectLst/>
                            <a:latin typeface="Cambria Math" panose="02040503050406030204" pitchFamily="18" charset="0"/>
                            <a:ea typeface="+mn-ea"/>
                            <a:cs typeface="+mn-cs"/>
                          </a:rPr>
                          <m:t>𝜌</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𝑔</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up>
                        <m:r>
                          <a:rPr lang="en-US" altLang="ko-KR" sz="1200" b="0" i="1">
                            <a:solidFill>
                              <a:schemeClr val="tx1"/>
                            </a:solidFill>
                            <a:effectLst/>
                            <a:latin typeface="Cambria Math" panose="02040503050406030204" pitchFamily="18" charset="0"/>
                            <a:ea typeface="Cambria Math" panose="02040503050406030204" pitchFamily="18" charset="0"/>
                            <a:cs typeface="+mn-cs"/>
                          </a:rPr>
                          <m:t>−</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b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f>
                                      <m:f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fPr>
                                      <m:num>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𝑅</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𝐴</m:t>
                                            </m:r>
                                          </m:sub>
                                        </m:sSub>
                                      </m:num>
                                      <m:den>
                                        <m:r>
                                          <a:rPr lang="en-US" altLang="ko-KR" sz="1200" b="0" i="1">
                                            <a:solidFill>
                                              <a:schemeClr val="tx1"/>
                                            </a:solidFill>
                                            <a:effectLst/>
                                            <a:latin typeface="Cambria Math" panose="02040503050406030204" pitchFamily="18" charset="0"/>
                                            <a:ea typeface="Cambria Math" panose="02040503050406030204" pitchFamily="18" charset="0"/>
                                            <a:cs typeface="+mn-cs"/>
                                          </a:rPr>
                                          <m:t>𝑆𝑒𝑐𝑜𝑛𝑑𝑠</m:t>
                                        </m:r>
                                        <m:r>
                                          <a:rPr lang="en-US" altLang="ko-KR" sz="1200" b="0" i="1">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𝑖𝑛</m:t>
                                        </m:r>
                                        <m:r>
                                          <a:rPr lang="en-US" altLang="ko-KR" sz="1200" b="0" i="1">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𝑦𝑒𝑎𝑟</m:t>
                                        </m:r>
                                      </m:den>
                                    </m:f>
                                  </m:e>
                                </m:d>
                              </m:e>
                              <m:sup>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𝐴</m:t>
                                </m:r>
                              </m:e>
                              <m:sup>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sup>
                            </m:sSup>
                          </m:e>
                        </m:d>
                      </m:e>
                      <m:sup>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m:oMathPara>
              </a14:m>
              <a:endParaRPr lang="en-US" altLang="ko-KR" sz="1200" b="0">
                <a:solidFill>
                  <a:schemeClr val="tx1"/>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r>
                      <a:rPr lang="en-US" altLang="ko-KR" sz="1200" b="0" i="1">
                        <a:solidFill>
                          <a:schemeClr val="tx1"/>
                        </a:solidFill>
                        <a:effectLst/>
                        <a:latin typeface="Cambria Math" panose="02040503050406030204" pitchFamily="18" charset="0"/>
                        <a:ea typeface="Cambria Math" panose="02040503050406030204" pitchFamily="18" charset="0"/>
                        <a:cs typeface="+mn-cs"/>
                      </a:rPr>
                      <m:t>     =</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p>
                      <m:sSup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pPr>
                      <m:e>
                        <m:r>
                          <a:rPr lang="ko-KR" altLang="ko-KR" sz="1200" b="0" i="1">
                            <a:solidFill>
                              <a:srgbClr val="0000FF"/>
                            </a:solidFill>
                            <a:effectLst/>
                            <a:latin typeface="Cambria Math" panose="02040503050406030204" pitchFamily="18" charset="0"/>
                            <a:ea typeface="+mn-ea"/>
                            <a:cs typeface="+mn-cs"/>
                          </a:rPr>
                          <m:t>𝜌</m:t>
                        </m:r>
                      </m:e>
                      <m:sup>
                        <m:r>
                          <a:rPr lang="en-US" altLang="ko-KR" sz="1200" b="0" i="1">
                            <a:solidFill>
                              <a:srgbClr val="0000FF"/>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pPr>
                      <m:e>
                        <m:r>
                          <a:rPr lang="en-US" altLang="ko-KR" sz="1200" b="0" i="1">
                            <a:solidFill>
                              <a:srgbClr val="0000FF"/>
                            </a:solidFill>
                            <a:effectLst/>
                            <a:latin typeface="Cambria Math" panose="02040503050406030204" pitchFamily="18" charset="0"/>
                            <a:ea typeface="Cambria Math" panose="02040503050406030204" pitchFamily="18" charset="0"/>
                            <a:cs typeface="+mn-cs"/>
                          </a:rPr>
                          <m:t>𝑔</m:t>
                        </m:r>
                      </m:e>
                      <m:sup>
                        <m:r>
                          <a:rPr lang="en-US" altLang="ko-KR" sz="1200" b="0" i="1">
                            <a:solidFill>
                              <a:srgbClr val="0000FF"/>
                            </a:solidFill>
                            <a:effectLst/>
                            <a:latin typeface="Cambria Math" panose="02040503050406030204" pitchFamily="18" charset="0"/>
                            <a:ea typeface="Cambria Math" panose="02040503050406030204" pitchFamily="18" charset="0"/>
                            <a:cs typeface="+mn-cs"/>
                          </a:rPr>
                          <m:t>𝑎</m:t>
                        </m:r>
                      </m:sup>
                    </m:sSup>
                    <m:sSubSup>
                      <m:sSubSup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bSupPr>
                      <m:e>
                        <m:r>
                          <a:rPr lang="en-US" altLang="ko-KR" sz="1200" b="0" i="1">
                            <a:solidFill>
                              <a:srgbClr val="0000FF"/>
                            </a:solidFill>
                            <a:effectLst/>
                            <a:latin typeface="Cambria Math" panose="02040503050406030204" pitchFamily="18" charset="0"/>
                            <a:ea typeface="Cambria Math" panose="02040503050406030204" pitchFamily="18" charset="0"/>
                            <a:cs typeface="+mn-cs"/>
                          </a:rPr>
                          <m:t>𝑘</m:t>
                        </m:r>
                      </m:e>
                      <m:sub>
                        <m:r>
                          <a:rPr lang="en-US" altLang="ko-KR" sz="1200" b="0" i="1">
                            <a:solidFill>
                              <a:srgbClr val="0000FF"/>
                            </a:solidFill>
                            <a:effectLst/>
                            <a:latin typeface="Cambria Math" panose="02040503050406030204" pitchFamily="18" charset="0"/>
                            <a:ea typeface="Cambria Math" panose="02040503050406030204" pitchFamily="18" charset="0"/>
                            <a:cs typeface="+mn-cs"/>
                          </a:rPr>
                          <m:t>h𝑤</m:t>
                        </m:r>
                      </m:sub>
                      <m:sup>
                        <m:r>
                          <a:rPr lang="en-US" altLang="ko-KR" sz="1200" b="0" i="1">
                            <a:solidFill>
                              <a:srgbClr val="0000FF"/>
                            </a:solidFill>
                            <a:effectLst/>
                            <a:latin typeface="Cambria Math" panose="02040503050406030204" pitchFamily="18" charset="0"/>
                            <a:ea typeface="Cambria Math" panose="02040503050406030204" pitchFamily="18" charset="0"/>
                            <a:cs typeface="+mn-cs"/>
                          </a:rPr>
                          <m:t>−</m:t>
                        </m:r>
                        <m:r>
                          <a:rPr lang="en-US" altLang="ko-KR" sz="1200" b="0" i="1">
                            <a:solidFill>
                              <a:srgbClr val="0000FF"/>
                            </a:solidFill>
                            <a:effectLst/>
                            <a:latin typeface="Cambria Math" panose="02040503050406030204" pitchFamily="18" charset="0"/>
                            <a:ea typeface="Cambria Math" panose="02040503050406030204" pitchFamily="18" charset="0"/>
                            <a:cs typeface="+mn-cs"/>
                          </a:rPr>
                          <m:t>𝑎</m:t>
                        </m:r>
                      </m:sup>
                    </m:sSubSup>
                    <m:sSubSup>
                      <m:sSubSup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bSupPr>
                      <m:e>
                        <m:r>
                          <a:rPr lang="en-US" altLang="ko-KR" sz="1200" b="0" i="1">
                            <a:solidFill>
                              <a:srgbClr val="0000FF"/>
                            </a:solidFill>
                            <a:effectLst/>
                            <a:latin typeface="Cambria Math" panose="02040503050406030204" pitchFamily="18" charset="0"/>
                            <a:ea typeface="Cambria Math" panose="02040503050406030204" pitchFamily="18" charset="0"/>
                            <a:cs typeface="+mn-cs"/>
                          </a:rPr>
                          <m:t>𝑘</m:t>
                        </m:r>
                      </m:e>
                      <m:sub>
                        <m:r>
                          <a:rPr lang="en-US" altLang="ko-KR" sz="1200" b="0" i="1">
                            <a:solidFill>
                              <a:srgbClr val="0000FF"/>
                            </a:solidFill>
                            <a:effectLst/>
                            <a:latin typeface="Cambria Math" panose="02040503050406030204" pitchFamily="18" charset="0"/>
                            <a:ea typeface="Cambria Math" panose="02040503050406030204" pitchFamily="18" charset="0"/>
                            <a:cs typeface="+mn-cs"/>
                          </a:rPr>
                          <m:t>𝑞</m:t>
                        </m:r>
                      </m:sub>
                      <m:sup>
                        <m:d>
                          <m:d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dPr>
                          <m:e>
                            <m:r>
                              <a:rPr lang="en-US" altLang="ko-KR" sz="1200" b="0" i="1">
                                <a:solidFill>
                                  <a:srgbClr val="0000FF"/>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bPr>
                              <m:e>
                                <m:r>
                                  <a:rPr lang="en-US" altLang="ko-KR" sz="1200" b="0" i="1">
                                    <a:solidFill>
                                      <a:srgbClr val="0000FF"/>
                                    </a:solidFill>
                                    <a:effectLst/>
                                    <a:latin typeface="Cambria Math" panose="02040503050406030204" pitchFamily="18" charset="0"/>
                                    <a:ea typeface="Cambria Math" panose="02040503050406030204" pitchFamily="18" charset="0"/>
                                    <a:cs typeface="+mn-cs"/>
                                  </a:rPr>
                                  <m:t>𝑚</m:t>
                                </m:r>
                              </m:e>
                              <m:sub>
                                <m:r>
                                  <a:rPr lang="en-US" altLang="ko-KR" sz="1200" b="0" i="1">
                                    <a:solidFill>
                                      <a:srgbClr val="0000FF"/>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rgbClr val="0000FF"/>
                            </a:solidFill>
                            <a:effectLst/>
                            <a:latin typeface="Cambria Math" panose="02040503050406030204" pitchFamily="18" charset="0"/>
                            <a:ea typeface="Cambria Math" panose="02040503050406030204" pitchFamily="18" charset="0"/>
                            <a:cs typeface="+mn-cs"/>
                          </a:rPr>
                          <m:t>𝑎</m:t>
                        </m:r>
                      </m:sup>
                    </m:sSub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𝐴</m:t>
                        </m:r>
                      </m:e>
                      <m:sup>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m:oMathPara>
              </a14:m>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r>
                      <a:rPr lang="en-US" altLang="ko-KR" sz="1200" b="0" i="1">
                        <a:solidFill>
                          <a:schemeClr val="tx1"/>
                        </a:solidFill>
                        <a:effectLst/>
                        <a:latin typeface="Cambria Math" panose="02040503050406030204" pitchFamily="18" charset="0"/>
                        <a:ea typeface="Cambria Math" panose="02040503050406030204" pitchFamily="18" charset="0"/>
                        <a:cs typeface="+mn-cs"/>
                      </a:rPr>
                      <m:t>     =</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b>
                      <m:sSubPr>
                        <m:ctrlPr>
                          <a:rPr lang="en-US" altLang="ko-KR" sz="1200" b="0" i="1">
                            <a:solidFill>
                              <a:srgbClr val="FF0000"/>
                            </a:solidFill>
                            <a:effectLst/>
                            <a:latin typeface="Cambria Math" panose="02040503050406030204" pitchFamily="18" charset="0"/>
                            <a:ea typeface="Cambria Math" panose="02040503050406030204" pitchFamily="18" charset="0"/>
                            <a:cs typeface="+mn-cs"/>
                          </a:rPr>
                        </m:ctrlPr>
                      </m:sSubPr>
                      <m:e>
                        <m:r>
                          <a:rPr lang="en-US" altLang="ko-KR" sz="1200" b="0" i="1">
                            <a:solidFill>
                              <a:srgbClr val="FF0000"/>
                            </a:solidFill>
                            <a:effectLst/>
                            <a:latin typeface="Cambria Math" panose="02040503050406030204" pitchFamily="18" charset="0"/>
                            <a:ea typeface="Cambria Math" panose="02040503050406030204" pitchFamily="18" charset="0"/>
                            <a:cs typeface="+mn-cs"/>
                          </a:rPr>
                          <m:t>𝑘</m:t>
                        </m:r>
                      </m:e>
                      <m:sub>
                        <m:r>
                          <a:rPr lang="en-US" altLang="ko-KR" sz="1200" b="0" i="1">
                            <a:solidFill>
                              <a:srgbClr val="FF0000"/>
                            </a:solidFill>
                            <a:effectLst/>
                            <a:latin typeface="Cambria Math" panose="02040503050406030204" pitchFamily="18" charset="0"/>
                            <a:ea typeface="Cambria Math" panose="02040503050406030204" pitchFamily="18" charset="0"/>
                            <a:cs typeface="+mn-cs"/>
                          </a:rPr>
                          <m:t>𝑓𝑏</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𝐴</m:t>
                        </m:r>
                      </m:e>
                      <m:sup>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0.7</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m:oMathPara>
              </a14:m>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1" i="1">
                  <a:solidFill>
                    <a:srgbClr val="0000FF"/>
                  </a:solidFill>
                  <a:effectLst/>
                  <a:latin typeface="Cambria Math" panose="02040503050406030204" pitchFamily="18" charset="0"/>
                  <a:ea typeface="Cambria Math" panose="02040503050406030204" pitchFamily="18" charset="0"/>
                  <a:cs typeface="+mn-cs"/>
                </a:rPr>
                <a:t>if  E = k</a:t>
              </a:r>
              <a:r>
                <a:rPr lang="en-US" altLang="ko-KR" sz="1200" b="1" i="1" baseline="-25000">
                  <a:solidFill>
                    <a:srgbClr val="0000FF"/>
                  </a:solidFill>
                  <a:effectLst/>
                  <a:latin typeface="Cambria Math" panose="02040503050406030204" pitchFamily="18" charset="0"/>
                  <a:ea typeface="Cambria Math" panose="02040503050406030204" pitchFamily="18" charset="0"/>
                  <a:cs typeface="+mn-cs"/>
                </a:rPr>
                <a:t>fb</a:t>
              </a:r>
              <a:r>
                <a:rPr lang="en-US" altLang="ko-KR" sz="1200" b="1" i="1">
                  <a:solidFill>
                    <a:srgbClr val="0000FF"/>
                  </a:solidFill>
                  <a:effectLst/>
                  <a:latin typeface="Cambria Math" panose="02040503050406030204" pitchFamily="18" charset="0"/>
                  <a:ea typeface="Cambria Math" panose="02040503050406030204" pitchFamily="18" charset="0"/>
                  <a:cs typeface="+mn-cs"/>
                </a:rPr>
                <a:t> A</a:t>
              </a:r>
              <a:r>
                <a:rPr lang="en-US" altLang="ko-KR" sz="1200" b="1" i="1" baseline="30000">
                  <a:solidFill>
                    <a:srgbClr val="0000FF"/>
                  </a:solidFill>
                  <a:effectLst/>
                  <a:latin typeface="Cambria Math" panose="02040503050406030204" pitchFamily="18" charset="0"/>
                  <a:ea typeface="Cambria Math" panose="02040503050406030204" pitchFamily="18" charset="0"/>
                  <a:cs typeface="+mn-cs"/>
                </a:rPr>
                <a:t>m</a:t>
              </a:r>
              <a:r>
                <a:rPr lang="en-US" altLang="ko-KR" sz="1200" b="1" i="1">
                  <a:solidFill>
                    <a:srgbClr val="0000FF"/>
                  </a:solidFill>
                  <a:effectLst/>
                  <a:latin typeface="Cambria Math" panose="02040503050406030204" pitchFamily="18" charset="0"/>
                  <a:ea typeface="Cambria Math" panose="02040503050406030204" pitchFamily="18" charset="0"/>
                  <a:cs typeface="+mn-cs"/>
                </a:rPr>
                <a:t> S</a:t>
              </a:r>
              <a:r>
                <a:rPr lang="en-US" altLang="ko-KR" sz="1200" b="1" i="1" baseline="30000">
                  <a:solidFill>
                    <a:srgbClr val="0000FF"/>
                  </a:solidFill>
                  <a:effectLst/>
                  <a:latin typeface="Cambria Math" panose="02040503050406030204" pitchFamily="18" charset="0"/>
                  <a:ea typeface="Cambria Math" panose="02040503050406030204" pitchFamily="18" charset="0"/>
                  <a:cs typeface="+mn-cs"/>
                </a:rPr>
                <a:t>n</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       --&gt; </a:t>
              </a:r>
              <a14:m>
                <m:oMath xmlns:m="http://schemas.openxmlformats.org/officeDocument/2006/math">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𝑓𝑏</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𝑓𝑏𝑟𝑒</m:t>
                      </m:r>
                    </m:sub>
                  </m:sSub>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𝑓𝑏𝑐</m:t>
                      </m:r>
                    </m:sub>
                  </m:sSub>
                </m:oMath>
              </a14:m>
              <a:endParaRPr lang="en-US" altLang="ko-KR" sz="1200" b="1" i="1" baseline="30000">
                <a:solidFill>
                  <a:srgbClr val="0000FF"/>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1">
                  <a:solidFill>
                    <a:srgbClr val="0000FF"/>
                  </a:solidFill>
                  <a:effectLst/>
                  <a:latin typeface="Cambria Math" panose="02040503050406030204" pitchFamily="18" charset="0"/>
                  <a:ea typeface="Cambria Math" panose="02040503050406030204" pitchFamily="18" charset="0"/>
                  <a:cs typeface="+mn-cs"/>
                </a:rPr>
                <a:t>      </a:t>
              </a:r>
              <a:r>
                <a:rPr lang="en-US" altLang="ko-KR" sz="1100" b="0">
                  <a:solidFill>
                    <a:schemeClr val="tx1"/>
                  </a:solidFill>
                  <a:effectLst/>
                  <a:latin typeface="+mn-lt"/>
                  <a:ea typeface="+mn-ea"/>
                  <a:cs typeface="+mn-cs"/>
                </a:rPr>
                <a:t>--&gt; </a:t>
              </a:r>
              <a14:m>
                <m:oMath xmlns:m="http://schemas.openxmlformats.org/officeDocument/2006/math">
                  <m:sSub>
                    <m:sSubPr>
                      <m:ctrlPr>
                        <a:rPr lang="en-US" altLang="ko-KR" sz="1200" b="1" i="1">
                          <a:solidFill>
                            <a:srgbClr val="0000FF"/>
                          </a:solidFill>
                          <a:effectLst/>
                          <a:latin typeface="Cambria Math" panose="02040503050406030204" pitchFamily="18" charset="0"/>
                          <a:ea typeface="Cambria Math" panose="02040503050406030204" pitchFamily="18" charset="0"/>
                          <a:cs typeface="+mn-cs"/>
                        </a:rPr>
                      </m:ctrlPr>
                    </m:sSubPr>
                    <m:e>
                      <m:r>
                        <a:rPr lang="en-US" altLang="ko-KR" sz="1200" b="1" i="1">
                          <a:solidFill>
                            <a:srgbClr val="0000FF"/>
                          </a:solidFill>
                          <a:effectLst/>
                          <a:latin typeface="Cambria Math" panose="02040503050406030204" pitchFamily="18" charset="0"/>
                          <a:ea typeface="Cambria Math" panose="02040503050406030204" pitchFamily="18" charset="0"/>
                          <a:cs typeface="+mn-cs"/>
                        </a:rPr>
                        <m:t>𝒌</m:t>
                      </m:r>
                    </m:e>
                    <m:sub>
                      <m:r>
                        <a:rPr lang="en-US" altLang="ko-KR" sz="1200" b="1" i="1">
                          <a:solidFill>
                            <a:srgbClr val="0000FF"/>
                          </a:solidFill>
                          <a:effectLst/>
                          <a:latin typeface="Cambria Math" panose="02040503050406030204" pitchFamily="18" charset="0"/>
                          <a:ea typeface="Cambria Math" panose="02040503050406030204" pitchFamily="18" charset="0"/>
                          <a:cs typeface="+mn-cs"/>
                        </a:rPr>
                        <m:t>𝒇𝒃𝒄</m:t>
                      </m:r>
                    </m:sub>
                  </m:sSub>
                </m:oMath>
              </a14:m>
              <a:r>
                <a:rPr lang="en-US" altLang="ko-KR" sz="1200">
                  <a:effectLst/>
                  <a:latin typeface="Cambria Math" panose="02040503050406030204" pitchFamily="18" charset="0"/>
                  <a:ea typeface="Cambria Math" panose="02040503050406030204" pitchFamily="18" charset="0"/>
                </a:rPr>
                <a:t>=</a:t>
              </a:r>
              <a14:m>
                <m:oMath xmlns:m="http://schemas.openxmlformats.org/officeDocument/2006/math">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ko-KR" altLang="en-US" sz="1200" b="0" i="1">
                              <a:solidFill>
                                <a:schemeClr val="tx1"/>
                              </a:solidFill>
                              <a:effectLst/>
                              <a:latin typeface="Cambria Math" panose="02040503050406030204" pitchFamily="18" charset="0"/>
                              <a:ea typeface="+mn-ea"/>
                              <a:cs typeface="+mn-cs"/>
                            </a:rPr>
                            <m:t>𝜌</m:t>
                          </m:r>
                          <m:r>
                            <a:rPr lang="en-US" altLang="ko-KR" sz="1200" b="0" i="1">
                              <a:solidFill>
                                <a:schemeClr val="tx1"/>
                              </a:solidFill>
                              <a:effectLst/>
                              <a:latin typeface="Cambria Math" panose="02040503050406030204" pitchFamily="18" charset="0"/>
                              <a:ea typeface="Cambria Math" panose="02040503050406030204" pitchFamily="18" charset="0"/>
                              <a:cs typeface="+mn-cs"/>
                            </a:rPr>
                            <m:t>𝑔</m:t>
                          </m:r>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up>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up>
                          </m:sSubSup>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m:t>
                              </m:r>
                            </m:sub>
                            <m:sup>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Sub>
                                </m:e>
                              </m:d>
                            </m:sup>
                          </m:sSubSup>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a14:m>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effectLst/>
                  <a:latin typeface="Cambria Math" panose="02040503050406030204" pitchFamily="18" charset="0"/>
                  <a:ea typeface="Cambria Math" panose="02040503050406030204" pitchFamily="18" charset="0"/>
                </a:rPr>
                <a:t>      </a:t>
              </a:r>
              <a:r>
                <a:rPr lang="en-US" altLang="ko-KR" sz="1100" b="0">
                  <a:solidFill>
                    <a:schemeClr val="tx1"/>
                  </a:solidFill>
                  <a:effectLst/>
                  <a:latin typeface="+mn-lt"/>
                  <a:ea typeface="+mn-ea"/>
                  <a:cs typeface="+mn-cs"/>
                </a:rPr>
                <a:t>--&gt; </a:t>
              </a:r>
              <a14:m>
                <m:oMath xmlns:m="http://schemas.openxmlformats.org/officeDocument/2006/math">
                  <m:r>
                    <a:rPr lang="en-US" altLang="ko-KR" sz="1200" b="0" i="1">
                      <a:solidFill>
                        <a:srgbClr val="FF0000"/>
                      </a:solidFill>
                      <a:effectLst/>
                      <a:latin typeface="Cambria Math" panose="02040503050406030204" pitchFamily="18" charset="0"/>
                      <a:ea typeface="Cambria Math" panose="02040503050406030204" pitchFamily="18" charset="0"/>
                    </a:rPr>
                    <m:t>𝑚</m:t>
                  </m:r>
                  <m:r>
                    <a:rPr lang="en-US" altLang="ko-KR" sz="1200" b="0" i="1">
                      <a:solidFill>
                        <a:srgbClr val="FF0000"/>
                      </a:solidFill>
                      <a:effectLst/>
                      <a:latin typeface="Cambria Math" panose="02040503050406030204" pitchFamily="18" charset="0"/>
                      <a:ea typeface="Cambria Math" panose="02040503050406030204" pitchFamily="18" charset="0"/>
                    </a:rPr>
                    <m:t>=</m:t>
                  </m:r>
                  <m:d>
                    <m:dPr>
                      <m:ctrlPr>
                        <a:rPr lang="en-US" altLang="ko-KR" sz="1200" b="0" i="1">
                          <a:solidFill>
                            <a:srgbClr val="FF0000"/>
                          </a:solidFill>
                          <a:effectLst/>
                          <a:latin typeface="Cambria Math" panose="02040503050406030204" pitchFamily="18" charset="0"/>
                          <a:ea typeface="Cambria Math" panose="02040503050406030204" pitchFamily="18" charset="0"/>
                          <a:cs typeface="+mn-cs"/>
                        </a:rPr>
                      </m:ctrlPr>
                    </m:dPr>
                    <m:e>
                      <m:r>
                        <a:rPr lang="en-US" altLang="ko-KR" sz="1200" b="0" i="1">
                          <a:solidFill>
                            <a:srgbClr val="FF0000"/>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rgbClr val="FF0000"/>
                              </a:solidFill>
                              <a:effectLst/>
                              <a:latin typeface="Cambria Math" panose="02040503050406030204" pitchFamily="18" charset="0"/>
                              <a:ea typeface="Cambria Math" panose="02040503050406030204" pitchFamily="18" charset="0"/>
                              <a:cs typeface="+mn-cs"/>
                            </a:rPr>
                          </m:ctrlPr>
                        </m:sSubPr>
                        <m:e>
                          <m:r>
                            <a:rPr lang="en-US" altLang="ko-KR" sz="1200" b="0" i="1">
                              <a:solidFill>
                                <a:srgbClr val="FF0000"/>
                              </a:solidFill>
                              <a:effectLst/>
                              <a:latin typeface="Cambria Math" panose="02040503050406030204" pitchFamily="18" charset="0"/>
                              <a:ea typeface="Cambria Math" panose="02040503050406030204" pitchFamily="18" charset="0"/>
                              <a:cs typeface="+mn-cs"/>
                            </a:rPr>
                            <m:t>𝑚</m:t>
                          </m:r>
                        </m:e>
                        <m:sub>
                          <m:r>
                            <a:rPr lang="en-US" altLang="ko-KR" sz="1200" b="0" i="1">
                              <a:solidFill>
                                <a:srgbClr val="FF0000"/>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rgbClr val="FF0000"/>
                      </a:solidFill>
                      <a:effectLst/>
                      <a:latin typeface="Cambria Math" panose="02040503050406030204" pitchFamily="18" charset="0"/>
                      <a:ea typeface="Cambria Math" panose="02040503050406030204" pitchFamily="18" charset="0"/>
                      <a:cs typeface="+mn-cs"/>
                    </a:rPr>
                    <m:t>𝑎</m:t>
                  </m:r>
                  <m:sSub>
                    <m:sSubPr>
                      <m:ctrlPr>
                        <a:rPr lang="en-US" altLang="ko-KR" sz="1200" b="0" i="1">
                          <a:solidFill>
                            <a:srgbClr val="FF0000"/>
                          </a:solidFill>
                          <a:effectLst/>
                          <a:latin typeface="Cambria Math" panose="02040503050406030204" pitchFamily="18" charset="0"/>
                          <a:ea typeface="Cambria Math" panose="02040503050406030204" pitchFamily="18" charset="0"/>
                          <a:cs typeface="+mn-cs"/>
                        </a:rPr>
                      </m:ctrlPr>
                    </m:sSubPr>
                    <m:e>
                      <m:r>
                        <a:rPr lang="en-US" altLang="ko-KR" sz="1200" b="0" i="1">
                          <a:solidFill>
                            <a:srgbClr val="FF0000"/>
                          </a:solidFill>
                          <a:effectLst/>
                          <a:latin typeface="Cambria Math" panose="02040503050406030204" pitchFamily="18" charset="0"/>
                          <a:ea typeface="Cambria Math" panose="02040503050406030204" pitchFamily="18" charset="0"/>
                          <a:cs typeface="+mn-cs"/>
                        </a:rPr>
                        <m:t>𝑚</m:t>
                      </m:r>
                    </m:e>
                    <m:sub>
                      <m:r>
                        <a:rPr lang="en-US" altLang="ko-KR" sz="1200" b="0" i="1">
                          <a:solidFill>
                            <a:srgbClr val="FF0000"/>
                          </a:solidFill>
                          <a:effectLst/>
                          <a:latin typeface="Cambria Math" panose="02040503050406030204" pitchFamily="18" charset="0"/>
                          <a:ea typeface="Cambria Math" panose="02040503050406030204" pitchFamily="18" charset="0"/>
                          <a:cs typeface="+mn-cs"/>
                        </a:rPr>
                        <m:t>𝑞𝑏</m:t>
                      </m:r>
                    </m:sub>
                  </m:sSub>
                </m:oMath>
              </a14:m>
              <a:r>
                <a:rPr lang="en-US" altLang="ko-KR" sz="1200">
                  <a:effectLst/>
                  <a:latin typeface="Cambria Math" panose="02040503050406030204" pitchFamily="18" charset="0"/>
                  <a:ea typeface="Cambria Math" panose="02040503050406030204" pitchFamily="18" charset="0"/>
                </a:rPr>
                <a:t> = </a:t>
              </a:r>
              <a14:m>
                <m:oMath xmlns:m="http://schemas.openxmlformats.org/officeDocument/2006/math">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𝑚</m:t>
                      </m:r>
                    </m:e>
                    <m:sub>
                      <m:r>
                        <a:rPr lang="en-US" altLang="ko-KR" sz="1100" b="0" i="1">
                          <a:solidFill>
                            <a:schemeClr val="tx1"/>
                          </a:solidFill>
                          <a:effectLst/>
                          <a:latin typeface="Cambria Math" panose="02040503050406030204" pitchFamily="18" charset="0"/>
                          <a:ea typeface="+mn-ea"/>
                          <a:cs typeface="+mn-cs"/>
                        </a:rPr>
                        <m:t>𝑓𝑏</m:t>
                      </m:r>
                    </m:sub>
                  </m:sSub>
                  <m:d>
                    <m:dPr>
                      <m:ctrlPr>
                        <a:rPr lang="en-US" altLang="ko-KR" sz="1100" b="0" i="1">
                          <a:solidFill>
                            <a:schemeClr val="tx1"/>
                          </a:solidFill>
                          <a:effectLst/>
                          <a:latin typeface="Cambria Math" panose="02040503050406030204" pitchFamily="18" charset="0"/>
                          <a:ea typeface="+mn-ea"/>
                          <a:cs typeface="+mn-cs"/>
                        </a:rPr>
                      </m:ctrlPr>
                    </m:dPr>
                    <m:e>
                      <m:r>
                        <a:rPr lang="en-US" altLang="ko-KR" sz="1100" b="0" i="1">
                          <a:solidFill>
                            <a:schemeClr val="tx1"/>
                          </a:solidFill>
                          <a:effectLst/>
                          <a:latin typeface="Cambria Math" panose="02040503050406030204" pitchFamily="18" charset="0"/>
                          <a:ea typeface="+mn-ea"/>
                          <a:cs typeface="+mn-cs"/>
                        </a:rPr>
                        <m:t>1−</m:t>
                      </m:r>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𝑚</m:t>
                          </m:r>
                        </m:e>
                        <m:sub>
                          <m:r>
                            <a:rPr lang="en-US" altLang="ko-KR" sz="1100" b="0" i="1">
                              <a:solidFill>
                                <a:schemeClr val="tx1"/>
                              </a:solidFill>
                              <a:effectLst/>
                              <a:latin typeface="Cambria Math" panose="02040503050406030204" pitchFamily="18" charset="0"/>
                              <a:ea typeface="+mn-ea"/>
                              <a:cs typeface="+mn-cs"/>
                            </a:rPr>
                            <m:t>h𝑤</m:t>
                          </m:r>
                        </m:sub>
                      </m:sSub>
                    </m:e>
                  </m:d>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𝑚</m:t>
                      </m:r>
                    </m:e>
                    <m:sub>
                      <m:r>
                        <a:rPr lang="en-US" altLang="ko-KR" sz="1100" b="0" i="1">
                          <a:solidFill>
                            <a:schemeClr val="tx1"/>
                          </a:solidFill>
                          <a:effectLst/>
                          <a:latin typeface="Cambria Math" panose="02040503050406030204" pitchFamily="18" charset="0"/>
                          <a:ea typeface="+mn-ea"/>
                          <a:cs typeface="+mn-cs"/>
                        </a:rPr>
                        <m:t>𝑞𝑏</m:t>
                      </m:r>
                    </m:sub>
                  </m:sSub>
                </m:oMath>
              </a14:m>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effectLst/>
                  <a:latin typeface="Cambria Math" panose="02040503050406030204" pitchFamily="18" charset="0"/>
                  <a:ea typeface="Cambria Math" panose="02040503050406030204" pitchFamily="18" charset="0"/>
                </a:rPr>
                <a:t>      </a:t>
              </a:r>
              <a:r>
                <a:rPr lang="en-US" altLang="ko-KR" sz="1100" b="0">
                  <a:solidFill>
                    <a:schemeClr val="tx1"/>
                  </a:solidFill>
                  <a:effectLst/>
                  <a:latin typeface="+mn-lt"/>
                  <a:ea typeface="+mn-ea"/>
                  <a:cs typeface="+mn-cs"/>
                </a:rPr>
                <a:t>--&gt; </a:t>
              </a:r>
              <a14:m>
                <m:oMath xmlns:m="http://schemas.openxmlformats.org/officeDocument/2006/math">
                  <m:r>
                    <a:rPr lang="en-US" altLang="ko-KR" sz="1200" b="0" i="1">
                      <a:solidFill>
                        <a:srgbClr val="FF0000"/>
                      </a:solidFill>
                      <a:effectLst/>
                      <a:latin typeface="Cambria Math" panose="02040503050406030204" pitchFamily="18" charset="0"/>
                      <a:ea typeface="Cambria Math" panose="02040503050406030204" pitchFamily="18" charset="0"/>
                    </a:rPr>
                    <m:t>𝑛</m:t>
                  </m:r>
                  <m:r>
                    <a:rPr lang="en-US" altLang="ko-KR" sz="1200" b="0" i="1">
                      <a:solidFill>
                        <a:srgbClr val="FF0000"/>
                      </a:solidFill>
                      <a:effectLst/>
                      <a:latin typeface="Cambria Math" panose="02040503050406030204" pitchFamily="18" charset="0"/>
                      <a:ea typeface="Cambria Math" panose="02040503050406030204" pitchFamily="18" charset="0"/>
                    </a:rPr>
                    <m:t>=</m:t>
                  </m:r>
                  <m:r>
                    <a:rPr lang="en-US" altLang="ko-KR" sz="1200" b="0" i="1">
                      <a:solidFill>
                        <a:srgbClr val="FF0000"/>
                      </a:solidFill>
                      <a:effectLst/>
                      <a:latin typeface="Cambria Math" panose="02040503050406030204" pitchFamily="18" charset="0"/>
                      <a:ea typeface="Cambria Math" panose="02040503050406030204" pitchFamily="18" charset="0"/>
                      <a:cs typeface="+mn-cs"/>
                    </a:rPr>
                    <m:t>𝑎</m:t>
                  </m:r>
                  <m:r>
                    <a:rPr lang="en-US" altLang="ko-KR" sz="1200" b="0" i="1">
                      <a:solidFill>
                        <a:srgbClr val="FF0000"/>
                      </a:solidFill>
                      <a:effectLst/>
                      <a:latin typeface="Cambria Math" panose="02040503050406030204" pitchFamily="18" charset="0"/>
                      <a:ea typeface="Cambria Math" panose="02040503050406030204" pitchFamily="18" charset="0"/>
                      <a:cs typeface="+mn-cs"/>
                    </a:rPr>
                    <m:t>=</m:t>
                  </m:r>
                  <m:sSub>
                    <m:sSubPr>
                      <m:ctrlPr>
                        <a:rPr lang="en-US" altLang="ko-KR" sz="1200" b="0" i="1">
                          <a:solidFill>
                            <a:srgbClr val="FF0000"/>
                          </a:solidFill>
                          <a:effectLst/>
                          <a:latin typeface="Cambria Math" panose="02040503050406030204" pitchFamily="18" charset="0"/>
                          <a:ea typeface="Cambria Math" panose="02040503050406030204" pitchFamily="18" charset="0"/>
                          <a:cs typeface="+mn-cs"/>
                        </a:rPr>
                      </m:ctrlPr>
                    </m:sSubPr>
                    <m:e>
                      <m:r>
                        <a:rPr lang="en-US" altLang="ko-KR" sz="1200" b="0" i="1">
                          <a:solidFill>
                            <a:srgbClr val="FF0000"/>
                          </a:solidFill>
                          <a:effectLst/>
                          <a:latin typeface="Cambria Math" panose="02040503050406030204" pitchFamily="18" charset="0"/>
                          <a:ea typeface="Cambria Math" panose="02040503050406030204" pitchFamily="18" charset="0"/>
                          <a:cs typeface="+mn-cs"/>
                        </a:rPr>
                        <m:t>𝑛</m:t>
                      </m:r>
                    </m:e>
                    <m:sub>
                      <m:r>
                        <a:rPr lang="en-US" altLang="ko-KR" sz="1200" b="0" i="1">
                          <a:solidFill>
                            <a:srgbClr val="FF0000"/>
                          </a:solidFill>
                          <a:effectLst/>
                          <a:latin typeface="Cambria Math" panose="02040503050406030204" pitchFamily="18" charset="0"/>
                          <a:ea typeface="Cambria Math" panose="02040503050406030204" pitchFamily="18" charset="0"/>
                          <a:cs typeface="+mn-cs"/>
                        </a:rPr>
                        <m:t>𝑓𝑏</m:t>
                      </m:r>
                    </m:sub>
                  </m:sSub>
                </m:oMath>
              </a14:m>
              <a:endParaRPr lang="ko-KR" altLang="ko-KR" sz="1200">
                <a:effectLst/>
                <a:latin typeface="Cambria Math" panose="02040503050406030204" pitchFamily="18" charset="0"/>
              </a:endParaRPr>
            </a:p>
          </xdr:txBody>
        </xdr:sp>
      </mc:Choice>
      <mc:Fallback xmlns="">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19354352" y="231738"/>
              <a:ext cx="5282262" cy="56845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r>
                <a:rPr lang="en-US" altLang="ko-KR" sz="1200" b="0" i="1">
                  <a:latin typeface="Cambria Math" panose="02040503050406030204" pitchFamily="18" charset="0"/>
                </a:rPr>
                <a:t># Stream power </a:t>
              </a:r>
              <a:r>
                <a:rPr lang="en-US" altLang="ko-KR" sz="1200" b="0" i="1" baseline="0">
                  <a:latin typeface="Cambria Math" panose="02040503050406030204" pitchFamily="18" charset="0"/>
                </a:rPr>
                <a:t> based bedrock incision rate</a:t>
              </a:r>
              <a:endParaRPr lang="en-US" altLang="ko-KR" sz="1200" b="0" i="1">
                <a:latin typeface="Cambria Math" panose="02040503050406030204" pitchFamily="18" charset="0"/>
              </a:endParaRPr>
            </a:p>
            <a:p>
              <a:pPr algn="l"/>
              <a:endParaRPr lang="en-US" altLang="ko-KR" sz="1200" b="0" i="1">
                <a:latin typeface="Cambria Math" panose="02040503050406030204" pitchFamily="18" charset="0"/>
                <a:ea typeface="Cambria Math" panose="02040503050406030204" pitchFamily="18" charset="0"/>
              </a:endParaRPr>
            </a:p>
            <a:p>
              <a:pPr algn="ctr"/>
              <a:r>
                <a:rPr lang="en-US" altLang="ko-KR" sz="1200" b="0" i="0">
                  <a:latin typeface="Cambria Math" panose="02040503050406030204" pitchFamily="18" charset="0"/>
                  <a:ea typeface="Cambria Math" panose="02040503050406030204" pitchFamily="18" charset="0"/>
                </a:rPr>
                <a:t>𝐸=</a:t>
              </a:r>
              <a:r>
                <a:rPr lang="en-US" altLang="ko-KR" sz="1200" b="0" i="0">
                  <a:solidFill>
                    <a:schemeClr val="tx1"/>
                  </a:solidFill>
                  <a:effectLst/>
                  <a:latin typeface="Cambria Math" panose="02040503050406030204" pitchFamily="18" charset="0"/>
                  <a:ea typeface="Cambria Math" panose="02040503050406030204" pitchFamily="18" charset="0"/>
                  <a:cs typeface="+mn-cs"/>
                </a:rPr>
                <a:t>𝑘_𝑓𝑏𝑟𝑒 (v</a:t>
              </a:r>
              <a:r>
                <a:rPr lang="ko-KR" altLang="en-US" sz="1200" b="0" i="0">
                  <a:solidFill>
                    <a:schemeClr val="tx1"/>
                  </a:solidFill>
                  <a:effectLst/>
                  <a:latin typeface="Cambria Math" panose="02040503050406030204" pitchFamily="18" charset="0"/>
                  <a:ea typeface="+mn-ea"/>
                  <a:cs typeface="+mn-cs"/>
                </a:rPr>
                <a:t>𝜏</a:t>
              </a:r>
              <a:r>
                <a:rPr lang="en-US" altLang="ko-KR" sz="1200" b="0" i="0">
                  <a:solidFill>
                    <a:schemeClr val="tx1"/>
                  </a:solidFill>
                  <a:effectLst/>
                  <a:latin typeface="Cambria Math" panose="02040503050406030204" pitchFamily="18" charset="0"/>
                  <a:ea typeface="Cambria Math" panose="02040503050406030204" pitchFamily="18" charset="0"/>
                  <a:cs typeface="+mn-cs"/>
                </a:rPr>
                <a:t>_𝑏−</a:t>
              </a:r>
              <a:r>
                <a:rPr lang="ko-KR" altLang="en-US" sz="1200" b="0" i="0">
                  <a:solidFill>
                    <a:schemeClr val="tx1"/>
                  </a:solidFill>
                  <a:effectLst/>
                  <a:latin typeface="Cambria Math" panose="02040503050406030204" pitchFamily="18" charset="0"/>
                  <a:ea typeface="+mn-ea"/>
                  <a:cs typeface="+mn-cs"/>
                </a:rPr>
                <a:t>𝜏</a:t>
              </a:r>
              <a:r>
                <a:rPr lang="en-US" altLang="ko-KR" sz="1200" b="0" i="0">
                  <a:solidFill>
                    <a:schemeClr val="tx1"/>
                  </a:solidFill>
                  <a:effectLst/>
                  <a:latin typeface="Cambria Math" panose="02040503050406030204" pitchFamily="18" charset="0"/>
                  <a:ea typeface="Cambria Math" panose="02040503050406030204" pitchFamily="18" charset="0"/>
                  <a:cs typeface="+mn-cs"/>
                </a:rPr>
                <a:t>_𝑐 )^𝑎</a:t>
              </a:r>
              <a:endParaRPr lang="en-US" altLang="ko-KR" sz="1200" b="0" i="1">
                <a:solidFill>
                  <a:schemeClr val="tx1"/>
                </a:solidFill>
                <a:effectLst/>
                <a:latin typeface="Cambria Math" panose="02040503050406030204" pitchFamily="18" charset="0"/>
                <a:ea typeface="Cambria Math" panose="02040503050406030204" pitchFamily="18" charset="0"/>
                <a:cs typeface="+mn-cs"/>
              </a:endParaRPr>
            </a:p>
            <a:p>
              <a:r>
                <a:rPr lang="en-US" altLang="ko-KR" sz="1100" b="0" i="0" baseline="0">
                  <a:solidFill>
                    <a:schemeClr val="tx1"/>
                  </a:solidFill>
                  <a:effectLst/>
                  <a:latin typeface="Cambria Math" panose="02040503050406030204" pitchFamily="18" charset="0"/>
                  <a:ea typeface="Cambria Math" panose="02040503050406030204" pitchFamily="18" charset="0"/>
                  <a:cs typeface="+mn-cs"/>
                </a:rPr>
                <a:t>          </a:t>
              </a:r>
              <a:r>
                <a:rPr lang="en-US" altLang="ko-KR" sz="1100" b="0" i="0">
                  <a:solidFill>
                    <a:schemeClr val="tx1"/>
                  </a:solidFill>
                  <a:effectLst/>
                  <a:latin typeface="Cambria Math" panose="02040503050406030204" pitchFamily="18" charset="0"/>
                  <a:ea typeface="Cambria Math" panose="02040503050406030204" pitchFamily="18" charset="0"/>
                  <a:cs typeface="+mn-cs"/>
                </a:rPr>
                <a:t>𝑘_𝑓𝑏𝑟𝑒=𝑘_𝑓𝑟 𝑓(𝑞_𝑠,𝑞_𝑐 )</a:t>
              </a:r>
              <a:endParaRPr lang="ko-KR" altLang="ko-KR" sz="1200">
                <a:effectLst/>
                <a:latin typeface="Cambria Math" panose="02040503050406030204" pitchFamily="18" charset="0"/>
              </a:endParaRPr>
            </a:p>
            <a:p>
              <a:r>
                <a:rPr lang="en-US" altLang="ko-KR" sz="1100" b="0" i="1">
                  <a:solidFill>
                    <a:schemeClr val="tx1"/>
                  </a:solidFill>
                  <a:effectLst/>
                  <a:latin typeface="Cambria Math" panose="02040503050406030204" pitchFamily="18" charset="0"/>
                  <a:ea typeface="Cambria Math" panose="02040503050406030204" pitchFamily="18" charset="0"/>
                  <a:cs typeface="+mn-cs"/>
                </a:rPr>
                <a:t>         k</a:t>
              </a:r>
              <a:r>
                <a:rPr lang="en-US" altLang="ko-KR" sz="1100" b="0" i="1" baseline="-25000">
                  <a:solidFill>
                    <a:schemeClr val="tx1"/>
                  </a:solidFill>
                  <a:effectLst/>
                  <a:latin typeface="Cambria Math" panose="02040503050406030204" pitchFamily="18" charset="0"/>
                  <a:ea typeface="Cambria Math" panose="02040503050406030204" pitchFamily="18" charset="0"/>
                  <a:cs typeface="+mn-cs"/>
                </a:rPr>
                <a:t>fr</a:t>
              </a:r>
              <a:r>
                <a:rPr lang="en-US" altLang="ko-KR" sz="1100" b="0" i="1">
                  <a:solidFill>
                    <a:schemeClr val="tx1"/>
                  </a:solidFill>
                  <a:effectLst/>
                  <a:latin typeface="Cambria Math" panose="02040503050406030204" pitchFamily="18" charset="0"/>
                  <a:ea typeface="Cambria Math" panose="02040503050406030204" pitchFamily="18" charset="0"/>
                  <a:cs typeface="+mn-cs"/>
                </a:rPr>
                <a:t> : rock mass quality, f(q</a:t>
              </a:r>
              <a:r>
                <a:rPr lang="en-US" altLang="ko-KR" sz="1100" b="0" i="1" baseline="-25000">
                  <a:solidFill>
                    <a:schemeClr val="tx1"/>
                  </a:solidFill>
                  <a:effectLst/>
                  <a:latin typeface="Cambria Math" panose="02040503050406030204" pitchFamily="18" charset="0"/>
                  <a:ea typeface="Cambria Math" panose="02040503050406030204" pitchFamily="18" charset="0"/>
                  <a:cs typeface="+mn-cs"/>
                </a:rPr>
                <a:t>s</a:t>
              </a:r>
              <a:r>
                <a:rPr lang="en-US" altLang="ko-KR" sz="1100" b="0" i="1">
                  <a:solidFill>
                    <a:schemeClr val="tx1"/>
                  </a:solidFill>
                  <a:effectLst/>
                  <a:latin typeface="Cambria Math" panose="02040503050406030204" pitchFamily="18" charset="0"/>
                  <a:ea typeface="Cambria Math" panose="02040503050406030204" pitchFamily="18" charset="0"/>
                  <a:cs typeface="+mn-cs"/>
                </a:rPr>
                <a:t>,q</a:t>
              </a:r>
              <a:r>
                <a:rPr lang="en-US" altLang="ko-KR" sz="1100" b="0" i="1" baseline="-25000">
                  <a:solidFill>
                    <a:schemeClr val="tx1"/>
                  </a:solidFill>
                  <a:effectLst/>
                  <a:latin typeface="Cambria Math" panose="02040503050406030204" pitchFamily="18" charset="0"/>
                  <a:ea typeface="Cambria Math" panose="02040503050406030204" pitchFamily="18" charset="0"/>
                  <a:cs typeface="+mn-cs"/>
                </a:rPr>
                <a:t>c</a:t>
              </a:r>
              <a:r>
                <a:rPr lang="en-US" altLang="ko-KR" sz="1100" b="0" i="1">
                  <a:solidFill>
                    <a:schemeClr val="tx1"/>
                  </a:solidFill>
                  <a:effectLst/>
                  <a:latin typeface="Cambria Math" panose="02040503050406030204" pitchFamily="18" charset="0"/>
                  <a:ea typeface="Cambria Math" panose="02040503050406030204" pitchFamily="18" charset="0"/>
                  <a:cs typeface="+mn-cs"/>
                </a:rPr>
                <a:t>) : sediment loading</a:t>
              </a:r>
              <a:endParaRPr lang="en-US" altLang="ko-KR" sz="1200" b="0" i="1">
                <a:solidFill>
                  <a:schemeClr val="tx1"/>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solidFill>
                    <a:schemeClr val="tx1"/>
                  </a:solidFill>
                  <a:effectLst/>
                  <a:latin typeface="Cambria Math" panose="02040503050406030204" pitchFamily="18" charset="0"/>
                  <a:ea typeface="Cambria Math" panose="02040503050406030204" pitchFamily="18" charset="0"/>
                  <a:cs typeface="+mn-cs"/>
                </a:rPr>
                <a:t>if tc = 0,</a:t>
              </a:r>
              <a:endParaRPr lang="ko-KR" altLang="ko-KR" sz="1200">
                <a:effectLst/>
                <a:latin typeface="Cambria Math" panose="02040503050406030204" pitchFamily="18" charset="0"/>
              </a:endParaRPr>
            </a:p>
            <a:p>
              <a:pPr algn="l"/>
              <a:r>
                <a:rPr lang="en-US" altLang="ko-KR" sz="1200" b="0" i="0">
                  <a:solidFill>
                    <a:schemeClr val="tx1"/>
                  </a:solidFill>
                  <a:effectLst/>
                  <a:latin typeface="Cambria Math" panose="02040503050406030204" pitchFamily="18" charset="0"/>
                  <a:ea typeface="Cambria Math" panose="02040503050406030204" pitchFamily="18" charset="0"/>
                  <a:cs typeface="+mn-cs"/>
                </a:rPr>
                <a:t>E=</a:t>
              </a:r>
              <a:r>
                <a:rPr lang="en-US" altLang="ko-KR" sz="1200" b="0" i="0">
                  <a:latin typeface="Cambria Math" panose="02040503050406030204" pitchFamily="18" charset="0"/>
                  <a:ea typeface="Cambria Math" panose="02040503050406030204" pitchFamily="18" charset="0"/>
                </a:rPr>
                <a:t>𝑘_𝑓𝑏𝑟𝑒 </a:t>
              </a:r>
              <a:r>
                <a:rPr lang="en-US" altLang="ko-KR" sz="1200" b="0" i="0">
                  <a:solidFill>
                    <a:schemeClr val="tx1"/>
                  </a:solidFill>
                  <a:effectLst/>
                  <a:latin typeface="Cambria Math" panose="02040503050406030204" pitchFamily="18" charset="0"/>
                  <a:ea typeface="Cambria Math" panose="02040503050406030204" pitchFamily="18" charset="0"/>
                  <a:cs typeface="+mn-cs"/>
                </a:rPr>
                <a:t>((R^(2/3) S^(1/2)/𝑛𝐵)(</a:t>
              </a:r>
              <a:r>
                <a:rPr lang="ko-KR" altLang="en-US" sz="1200" b="0" i="0">
                  <a:solidFill>
                    <a:schemeClr val="tx1"/>
                  </a:solidFill>
                  <a:effectLst/>
                  <a:latin typeface="Cambria Math" panose="02040503050406030204" pitchFamily="18" charset="0"/>
                  <a:ea typeface="+mn-ea"/>
                  <a:cs typeface="+mn-cs"/>
                </a:rPr>
                <a:t>𝜌</a:t>
              </a:r>
              <a:r>
                <a:rPr lang="en-US" altLang="ko-KR" sz="1200" b="0" i="0">
                  <a:solidFill>
                    <a:schemeClr val="tx1"/>
                  </a:solidFill>
                  <a:effectLst/>
                  <a:latin typeface="Cambria Math" panose="02040503050406030204" pitchFamily="18" charset="0"/>
                  <a:ea typeface="Cambria Math" panose="02040503050406030204" pitchFamily="18" charset="0"/>
                  <a:cs typeface="+mn-cs"/>
                </a:rPr>
                <a:t>𝑔〖𝑛𝐵〗^(3/5) (𝑄_𝑏/𝑊)^(3/5) 𝑆^0.7 ))^𝑎</a:t>
              </a:r>
              <a:endParaRPr lang="en-US" altLang="ko-KR" sz="1200" b="0">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         (⸪ </a:t>
              </a:r>
              <a:r>
                <a:rPr lang="en-US" altLang="ko-KR" sz="1100" b="0" i="0">
                  <a:solidFill>
                    <a:schemeClr val="tx1"/>
                  </a:solidFill>
                  <a:effectLst/>
                  <a:latin typeface="Cambria Math" panose="02040503050406030204" pitchFamily="18" charset="0"/>
                  <a:ea typeface="Cambria Math" panose="02040503050406030204" pitchFamily="18" charset="0"/>
                  <a:cs typeface="+mn-cs"/>
                </a:rPr>
                <a:t>v=(𝑅^(2/3) 𝑆^(1/2))/𝑛𝐵  </a:t>
              </a:r>
              <a:r>
                <a:rPr lang="en-US" altLang="ko-KR" sz="1100" b="0">
                  <a:solidFill>
                    <a:schemeClr val="tx1"/>
                  </a:solidFill>
                  <a:effectLst/>
                  <a:latin typeface="Cambria Math" panose="02040503050406030204" pitchFamily="18" charset="0"/>
                  <a:ea typeface="Cambria Math" panose="02040503050406030204" pitchFamily="18" charset="0"/>
                  <a:cs typeface="+mn-cs"/>
                </a:rPr>
                <a:t>and </a:t>
              </a:r>
              <a:r>
                <a:rPr lang="ko-KR" altLang="ko-KR" sz="1100" b="0" i="0">
                  <a:solidFill>
                    <a:schemeClr val="tx1"/>
                  </a:solidFill>
                  <a:effectLst/>
                  <a:latin typeface="Cambria Math" panose="02040503050406030204" pitchFamily="18" charset="0"/>
                  <a:ea typeface="+mn-ea"/>
                  <a:cs typeface="+mn-cs"/>
                </a:rPr>
                <a:t>𝜏</a:t>
              </a:r>
              <a:r>
                <a:rPr lang="en-US" altLang="ko-KR" sz="1100" b="0" i="0">
                  <a:solidFill>
                    <a:schemeClr val="tx1"/>
                  </a:solidFill>
                  <a:effectLst/>
                  <a:latin typeface="Cambria Math" panose="02040503050406030204" pitchFamily="18" charset="0"/>
                  <a:ea typeface="Cambria Math" panose="02040503050406030204" pitchFamily="18" charset="0"/>
                  <a:cs typeface="+mn-cs"/>
                </a:rPr>
                <a:t>_𝑏=</a:t>
              </a:r>
              <a:r>
                <a:rPr lang="ko-KR" altLang="ko-KR" sz="1100" b="0" i="0">
                  <a:solidFill>
                    <a:schemeClr val="tx1"/>
                  </a:solidFill>
                  <a:effectLst/>
                  <a:latin typeface="Cambria Math" panose="02040503050406030204" pitchFamily="18" charset="0"/>
                  <a:ea typeface="+mn-ea"/>
                  <a:cs typeface="+mn-cs"/>
                </a:rPr>
                <a:t>𝜌</a:t>
              </a:r>
              <a:r>
                <a:rPr lang="en-US" altLang="ko-KR" sz="1100" b="0" i="0">
                  <a:solidFill>
                    <a:schemeClr val="tx1"/>
                  </a:solidFill>
                  <a:effectLst/>
                  <a:latin typeface="Cambria Math" panose="02040503050406030204" pitchFamily="18" charset="0"/>
                  <a:ea typeface="Cambria Math" panose="02040503050406030204" pitchFamily="18" charset="0"/>
                  <a:cs typeface="+mn-cs"/>
                </a:rPr>
                <a:t>𝑔𝑅𝑆</a:t>
              </a:r>
              <a:r>
                <a:rPr lang="en-US" altLang="ko-KR" sz="1100" b="0">
                  <a:solidFill>
                    <a:schemeClr val="tx1"/>
                  </a:solidFill>
                  <a:effectLst/>
                  <a:latin typeface="Cambria Math" panose="02040503050406030204" pitchFamily="18" charset="0"/>
                  <a:ea typeface="Cambria Math" panose="02040503050406030204" pitchFamily="18" charset="0"/>
                  <a:cs typeface="+mn-cs"/>
                </a:rPr>
                <a:t>)</a:t>
              </a:r>
              <a:endParaRPr lang="en-US" altLang="ko-KR" sz="1200" b="0">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solidFill>
                    <a:schemeClr val="tx1"/>
                  </a:solidFill>
                  <a:effectLst/>
                  <a:latin typeface="Cambria Math" panose="02040503050406030204" pitchFamily="18" charset="0"/>
                  <a:ea typeface="Cambria Math" panose="02040503050406030204" pitchFamily="18" charset="0"/>
                  <a:cs typeface="+mn-cs"/>
                </a:rPr>
                <a:t>    </a:t>
              </a:r>
              <a:r>
                <a:rPr lang="en-US" altLang="ko-KR" sz="1200" b="0" i="0">
                  <a:solidFill>
                    <a:schemeClr val="tx1"/>
                  </a:solidFill>
                  <a:effectLst/>
                  <a:latin typeface="Cambria Math" panose="02040503050406030204" pitchFamily="18" charset="0"/>
                  <a:ea typeface="Cambria Math" panose="02040503050406030204" pitchFamily="18" charset="0"/>
                  <a:cs typeface="+mn-cs"/>
                </a:rPr>
                <a:t>=𝑘_𝑓𝑏𝑟𝑒 (</a:t>
              </a:r>
              <a:r>
                <a:rPr lang="ko-KR" altLang="en-US" sz="1200" b="0" i="0">
                  <a:solidFill>
                    <a:schemeClr val="tx1"/>
                  </a:solidFill>
                  <a:effectLst/>
                  <a:latin typeface="Cambria Math" panose="02040503050406030204" pitchFamily="18" charset="0"/>
                  <a:ea typeface="+mn-ea"/>
                  <a:cs typeface="+mn-cs"/>
                </a:rPr>
                <a:t>𝜌</a:t>
              </a:r>
              <a:r>
                <a:rPr lang="en-US" altLang="ko-KR" sz="1200" b="0" i="0">
                  <a:solidFill>
                    <a:schemeClr val="tx1"/>
                  </a:solidFill>
                  <a:effectLst/>
                  <a:latin typeface="Cambria Math" panose="02040503050406030204" pitchFamily="18" charset="0"/>
                  <a:ea typeface="Cambria Math" panose="02040503050406030204" pitchFamily="18" charset="0"/>
                  <a:cs typeface="+mn-cs"/>
                </a:rPr>
                <a:t>𝑔(𝑄_𝑏/𝑊)^1 𝑆^1 )^𝑎</a:t>
              </a:r>
              <a:r>
                <a:rPr lang="en-US" altLang="ko-KR" sz="1200" b="0" i="1">
                  <a:solidFill>
                    <a:srgbClr val="0000FF"/>
                  </a:solidFill>
                  <a:effectLst/>
                  <a:latin typeface="Cambria Math" panose="02040503050406030204" pitchFamily="18" charset="0"/>
                  <a:ea typeface="Cambria Math" panose="02040503050406030204" pitchFamily="18" charset="0"/>
                  <a:cs typeface="+mn-cs"/>
                </a:rPr>
                <a:t>--&gt; m</a:t>
              </a:r>
              <a:r>
                <a:rPr lang="en-US" altLang="ko-KR" sz="1200" b="0" i="1" baseline="-25000">
                  <a:solidFill>
                    <a:srgbClr val="0000FF"/>
                  </a:solidFill>
                  <a:effectLst/>
                  <a:latin typeface="Cambria Math" panose="02040503050406030204" pitchFamily="18" charset="0"/>
                  <a:ea typeface="Cambria Math" panose="02040503050406030204" pitchFamily="18" charset="0"/>
                  <a:cs typeface="+mn-cs"/>
                </a:rPr>
                <a:t>fb</a:t>
              </a:r>
              <a:r>
                <a:rPr lang="en-US" altLang="ko-KR" sz="1200" b="0" i="1">
                  <a:solidFill>
                    <a:srgbClr val="0000FF"/>
                  </a:solidFill>
                  <a:effectLst/>
                  <a:latin typeface="Cambria Math" panose="02040503050406030204" pitchFamily="18" charset="0"/>
                  <a:ea typeface="Cambria Math" panose="02040503050406030204" pitchFamily="18" charset="0"/>
                  <a:cs typeface="+mn-cs"/>
                </a:rPr>
                <a:t> = a, n</a:t>
              </a:r>
              <a:r>
                <a:rPr lang="en-US" altLang="ko-KR" sz="1200" b="0" i="1" baseline="-25000">
                  <a:solidFill>
                    <a:srgbClr val="0000FF"/>
                  </a:solidFill>
                  <a:effectLst/>
                  <a:latin typeface="Cambria Math" panose="02040503050406030204" pitchFamily="18" charset="0"/>
                  <a:ea typeface="Cambria Math" panose="02040503050406030204" pitchFamily="18" charset="0"/>
                  <a:cs typeface="+mn-cs"/>
                </a:rPr>
                <a:t>fb </a:t>
              </a:r>
              <a:r>
                <a:rPr lang="en-US" altLang="ko-KR" sz="1200" b="0" i="1">
                  <a:solidFill>
                    <a:srgbClr val="0000FF"/>
                  </a:solidFill>
                  <a:effectLst/>
                  <a:latin typeface="Cambria Math" panose="02040503050406030204" pitchFamily="18" charset="0"/>
                  <a:ea typeface="Cambria Math" panose="02040503050406030204" pitchFamily="18" charset="0"/>
                  <a:cs typeface="+mn-cs"/>
                </a:rPr>
                <a:t>= a</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         (⸪ </a:t>
              </a:r>
              <a:r>
                <a:rPr lang="en-US" altLang="ko-KR" sz="1100" b="0" i="0">
                  <a:solidFill>
                    <a:schemeClr val="tx1"/>
                  </a:solidFill>
                  <a:effectLst/>
                  <a:latin typeface="Cambria Math" panose="02040503050406030204" pitchFamily="18" charset="0"/>
                  <a:ea typeface="Cambria Math" panose="02040503050406030204" pitchFamily="18" charset="0"/>
                  <a:cs typeface="+mn-cs"/>
                </a:rPr>
                <a:t>𝑅=(𝑛𝐵 𝑄_𝑏/𝑤_𝑏   1/𝑆^(1/2) )^(3/5)</a:t>
              </a:r>
              <a:r>
                <a:rPr lang="en-US" altLang="ko-KR" sz="1100" b="0">
                  <a:solidFill>
                    <a:schemeClr val="tx1"/>
                  </a:solidFill>
                  <a:effectLst/>
                  <a:latin typeface="Cambria Math" panose="02040503050406030204" pitchFamily="18" charset="0"/>
                  <a:ea typeface="Cambria Math" panose="02040503050406030204" pitchFamily="18" charset="0"/>
                  <a:cs typeface="+mn-cs"/>
                </a:rPr>
                <a:t>)</a:t>
              </a:r>
              <a:endParaRPr lang="en-US" altLang="ko-KR" sz="1200" b="0">
                <a:latin typeface="Cambria Math" panose="02040503050406030204" pitchFamily="18" charset="0"/>
                <a:ea typeface="Cambria Math" panose="02040503050406030204" pitchFamily="18" charset="0"/>
              </a:endParaRPr>
            </a:p>
            <a:p>
              <a:pPr algn="l"/>
              <a:r>
                <a:rPr lang="en-US" altLang="ko-KR" sz="1200" b="0" baseline="0">
                  <a:solidFill>
                    <a:schemeClr val="tx1"/>
                  </a:solidFill>
                  <a:effectLst/>
                  <a:latin typeface="Cambria Math" panose="02040503050406030204" pitchFamily="18" charset="0"/>
                  <a:ea typeface="Cambria Math" panose="02040503050406030204" pitchFamily="18" charset="0"/>
                  <a:cs typeface="+mn-cs"/>
                </a:rPr>
                <a:t> </a:t>
              </a:r>
              <a:r>
                <a:rPr lang="en-US" altLang="ko-KR" sz="1200" b="0" i="0">
                  <a:solidFill>
                    <a:schemeClr val="tx1"/>
                  </a:solidFill>
                  <a:effectLst/>
                  <a:latin typeface="Cambria Math" panose="02040503050406030204" pitchFamily="18" charset="0"/>
                  <a:ea typeface="Cambria Math" panose="02040503050406030204" pitchFamily="18" charset="0"/>
                  <a:cs typeface="+mn-cs"/>
                </a:rPr>
                <a:t>   =𝑘_𝑓𝑏𝑟𝑒 </a:t>
              </a:r>
              <a:r>
                <a:rPr lang="ko-KR" altLang="en-US" sz="1200" b="0" i="0">
                  <a:solidFill>
                    <a:schemeClr val="tx1"/>
                  </a:solidFill>
                  <a:effectLst/>
                  <a:latin typeface="Cambria Math" panose="02040503050406030204" pitchFamily="18" charset="0"/>
                  <a:ea typeface="+mn-ea"/>
                  <a:cs typeface="+mn-cs"/>
                </a:rPr>
                <a:t>𝜌</a:t>
              </a:r>
              <a:r>
                <a:rPr lang="en-US" altLang="ko-KR" sz="1200" b="0" i="0">
                  <a:solidFill>
                    <a:schemeClr val="tx1"/>
                  </a:solidFill>
                  <a:effectLst/>
                  <a:latin typeface="Cambria Math" panose="02040503050406030204" pitchFamily="18" charset="0"/>
                  <a:ea typeface="Cambria Math" panose="02040503050406030204" pitchFamily="18" charset="0"/>
                  <a:cs typeface="+mn-cs"/>
                </a:rPr>
                <a:t>^𝑎 𝑔^𝑎 𝑘_ℎ𝑤^(−𝑎) 𝑄_𝑏^((1−𝑚_ℎ𝑤)𝑎) 𝑆^𝑎</a:t>
              </a:r>
              <a:endParaRPr lang="en-US" altLang="ko-KR" sz="1200" b="0" i="1">
                <a:solidFill>
                  <a:schemeClr val="tx1"/>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          (⸪ </a:t>
              </a:r>
              <a:r>
                <a:rPr lang="en-US" altLang="ko-KR" sz="1100" b="0" i="0">
                  <a:solidFill>
                    <a:schemeClr val="tx1"/>
                  </a:solidFill>
                  <a:effectLst/>
                  <a:latin typeface="Cambria Math" panose="02040503050406030204" pitchFamily="18" charset="0"/>
                  <a:ea typeface="Cambria Math" panose="02040503050406030204" pitchFamily="18" charset="0"/>
                  <a:cs typeface="+mn-cs"/>
                </a:rPr>
                <a:t>𝑤_𝑏=𝑘_ℎ𝑤 𝑄_𝑏^(𝑚_ℎ𝑤 )</a:t>
              </a:r>
              <a:r>
                <a:rPr lang="en-US" altLang="ko-KR" sz="1100" b="0">
                  <a:solidFill>
                    <a:schemeClr val="tx1"/>
                  </a:solidFill>
                  <a:effectLst/>
                  <a:latin typeface="Cambria Math" panose="02040503050406030204" pitchFamily="18" charset="0"/>
                  <a:ea typeface="Cambria Math" panose="02040503050406030204" pitchFamily="18" charset="0"/>
                  <a:cs typeface="+mn-cs"/>
                </a:rPr>
                <a:t>)</a:t>
              </a:r>
              <a:endParaRPr lang="en-US" altLang="ko-KR" sz="1200" b="0">
                <a:solidFill>
                  <a:schemeClr val="tx1"/>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if </a:t>
              </a:r>
              <a:r>
                <a:rPr lang="en-US" altLang="ko-KR" sz="1100" b="0" i="0">
                  <a:solidFill>
                    <a:schemeClr val="tx1"/>
                  </a:solidFill>
                  <a:effectLst/>
                  <a:latin typeface="Cambria Math" panose="02040503050406030204" pitchFamily="18" charset="0"/>
                  <a:ea typeface="Cambria Math" panose="02040503050406030204" pitchFamily="18" charset="0"/>
                  <a:cs typeface="+mn-cs"/>
                </a:rPr>
                <a:t>𝑄_𝑏=𝑘_𝑞𝑏 𝑄_𝑚^(𝑚_𝑞𝑏 )</a:t>
              </a:r>
              <a:r>
                <a:rPr lang="en-US" altLang="ko-KR" sz="1100" b="0">
                  <a:solidFill>
                    <a:schemeClr val="tx1"/>
                  </a:solidFill>
                  <a:effectLst/>
                  <a:latin typeface="Cambria Math" panose="02040503050406030204" pitchFamily="18" charset="0"/>
                  <a:ea typeface="Cambria Math" panose="02040503050406030204" pitchFamily="18" charset="0"/>
                  <a:cs typeface="+mn-cs"/>
                </a:rPr>
                <a:t> and </a:t>
              </a:r>
              <a:r>
                <a:rPr lang="en-US" altLang="ko-KR" sz="1100" b="0" i="0">
                  <a:solidFill>
                    <a:schemeClr val="tx1"/>
                  </a:solidFill>
                  <a:effectLst/>
                  <a:latin typeface="Cambria Math" panose="02040503050406030204" pitchFamily="18" charset="0"/>
                  <a:ea typeface="Cambria Math" panose="02040503050406030204" pitchFamily="18" charset="0"/>
                  <a:cs typeface="+mn-cs"/>
                </a:rPr>
                <a:t>𝑄_𝑚=𝑅_𝐴/(𝑆𝑒𝑐𝑜𝑛𝑑𝑠 𝑖𝑛 𝑎 𝑦𝑒𝑎𝑟) 𝐴</a:t>
              </a:r>
              <a:endParaRPr lang="ko-KR" altLang="ko-KR" sz="1200">
                <a:effectLst/>
                <a:latin typeface="Cambria Math" panose="02040503050406030204" pitchFamily="18" charset="0"/>
              </a:endParaRPr>
            </a:p>
            <a:p>
              <a:pPr algn="l"/>
              <a:r>
                <a:rPr lang="en-US" altLang="ko-KR" sz="1200" b="0" i="0">
                  <a:solidFill>
                    <a:schemeClr val="tx1"/>
                  </a:solidFill>
                  <a:effectLst/>
                  <a:latin typeface="Cambria Math" panose="02040503050406030204" pitchFamily="18" charset="0"/>
                  <a:ea typeface="Cambria Math" panose="02040503050406030204" pitchFamily="18" charset="0"/>
                  <a:cs typeface="+mn-cs"/>
                </a:rPr>
                <a:t>𝐸=𝑘_𝑓𝑏𝑟𝑒 </a:t>
              </a:r>
              <a:r>
                <a:rPr lang="ko-KR" altLang="ko-KR" sz="1200" b="0" i="0">
                  <a:solidFill>
                    <a:schemeClr val="tx1"/>
                  </a:solidFill>
                  <a:effectLst/>
                  <a:latin typeface="Cambria Math" panose="02040503050406030204" pitchFamily="18" charset="0"/>
                  <a:ea typeface="+mn-ea"/>
                  <a:cs typeface="+mn-cs"/>
                </a:rPr>
                <a:t>𝜌</a:t>
              </a:r>
              <a:r>
                <a:rPr lang="en-US" altLang="ko-KR" sz="1200" b="0" i="0">
                  <a:solidFill>
                    <a:schemeClr val="tx1"/>
                  </a:solidFill>
                  <a:effectLst/>
                  <a:latin typeface="Cambria Math" panose="02040503050406030204" pitchFamily="18" charset="0"/>
                  <a:ea typeface="Cambria Math" panose="02040503050406030204" pitchFamily="18" charset="0"/>
                  <a:cs typeface="+mn-cs"/>
                </a:rPr>
                <a:t>^𝑎 𝑔^𝑎 𝑘_ℎ𝑤^(−𝑎) (𝑘_𝑞𝑏 (𝑅_𝐴/(𝑆𝑒𝑐𝑜𝑛𝑑𝑠 𝑖𝑛 𝑎 𝑦𝑒𝑎𝑟))^(𝑚_𝑞𝑏 ) 𝐴^(𝑚_𝑞𝑏 ) )^(1−𝑚_ℎ𝑤 )𝑎 𝑆^𝑎</a:t>
              </a:r>
              <a:endParaRPr lang="en-US" altLang="ko-KR" sz="1200" b="0">
                <a:solidFill>
                  <a:schemeClr val="tx1"/>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i="0">
                  <a:solidFill>
                    <a:schemeClr val="tx1"/>
                  </a:solidFill>
                  <a:effectLst/>
                  <a:latin typeface="Cambria Math" panose="02040503050406030204" pitchFamily="18" charset="0"/>
                  <a:ea typeface="Cambria Math" panose="02040503050406030204" pitchFamily="18" charset="0"/>
                  <a:cs typeface="+mn-cs"/>
                </a:rPr>
                <a:t>     =𝑘_𝑓𝑏𝑟𝑒</a:t>
              </a:r>
              <a:r>
                <a:rPr lang="en-US" altLang="ko-KR" sz="1200" b="0" i="0">
                  <a:solidFill>
                    <a:srgbClr val="0000FF"/>
                  </a:solidFill>
                  <a:effectLst/>
                  <a:latin typeface="Cambria Math" panose="02040503050406030204" pitchFamily="18" charset="0"/>
                  <a:ea typeface="Cambria Math" panose="02040503050406030204" pitchFamily="18" charset="0"/>
                  <a:cs typeface="+mn-cs"/>
                </a:rPr>
                <a:t> </a:t>
              </a:r>
              <a:r>
                <a:rPr lang="ko-KR" altLang="ko-KR" sz="1200" b="0" i="0">
                  <a:solidFill>
                    <a:srgbClr val="0000FF"/>
                  </a:solidFill>
                  <a:effectLst/>
                  <a:latin typeface="Cambria Math" panose="02040503050406030204" pitchFamily="18" charset="0"/>
                  <a:ea typeface="+mn-ea"/>
                  <a:cs typeface="+mn-cs"/>
                </a:rPr>
                <a:t>𝜌</a:t>
              </a:r>
              <a:r>
                <a:rPr lang="en-US" altLang="ko-KR" sz="1200" b="0" i="0">
                  <a:solidFill>
                    <a:srgbClr val="0000FF"/>
                  </a:solidFill>
                  <a:effectLst/>
                  <a:latin typeface="Cambria Math" panose="02040503050406030204" pitchFamily="18" charset="0"/>
                  <a:ea typeface="Cambria Math" panose="02040503050406030204" pitchFamily="18" charset="0"/>
                  <a:cs typeface="+mn-cs"/>
                </a:rPr>
                <a:t>^𝑎 𝑔^𝑎 𝑘_ℎ𝑤^(−𝑎) 𝑘_𝑞^(1−𝑚_ℎ𝑤 )𝑎</a:t>
              </a:r>
              <a:r>
                <a:rPr lang="en-US" altLang="ko-KR" sz="1200" b="0" i="0">
                  <a:solidFill>
                    <a:schemeClr val="tx1"/>
                  </a:solidFill>
                  <a:effectLst/>
                  <a:latin typeface="Cambria Math" panose="02040503050406030204" pitchFamily="18" charset="0"/>
                  <a:ea typeface="Cambria Math" panose="02040503050406030204" pitchFamily="18" charset="0"/>
                  <a:cs typeface="+mn-cs"/>
                </a:rPr>
                <a:t> 𝐴^((1−𝑚_ℎ𝑤 )𝑎𝑚_𝑞𝑏 ) 𝑆^𝑎</a:t>
              </a: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i="0">
                  <a:solidFill>
                    <a:schemeClr val="tx1"/>
                  </a:solidFill>
                  <a:effectLst/>
                  <a:latin typeface="Cambria Math" panose="02040503050406030204" pitchFamily="18" charset="0"/>
                  <a:ea typeface="Cambria Math" panose="02040503050406030204" pitchFamily="18" charset="0"/>
                  <a:cs typeface="+mn-cs"/>
                </a:rPr>
                <a:t>     =𝑘_𝑓𝑏𝑟𝑒</a:t>
              </a:r>
              <a:r>
                <a:rPr lang="en-US" altLang="ko-KR" sz="1200" b="0" i="0">
                  <a:solidFill>
                    <a:srgbClr val="FF0000"/>
                  </a:solidFill>
                  <a:effectLst/>
                  <a:latin typeface="Cambria Math" panose="02040503050406030204" pitchFamily="18" charset="0"/>
                  <a:ea typeface="Cambria Math" panose="02040503050406030204" pitchFamily="18" charset="0"/>
                  <a:cs typeface="+mn-cs"/>
                </a:rPr>
                <a:t> 𝑘_𝑓𝑏</a:t>
              </a:r>
              <a:r>
                <a:rPr lang="en-US" altLang="ko-KR" sz="1200" b="0" i="0">
                  <a:solidFill>
                    <a:schemeClr val="tx1"/>
                  </a:solidFill>
                  <a:effectLst/>
                  <a:latin typeface="Cambria Math" panose="02040503050406030204" pitchFamily="18" charset="0"/>
                  <a:ea typeface="Cambria Math" panose="02040503050406030204" pitchFamily="18" charset="0"/>
                  <a:cs typeface="+mn-cs"/>
                </a:rPr>
                <a:t> 𝐴^((1−𝑚_ℎ𝑤 )𝑎𝑚_𝑞𝑏 ) 𝑆^0.7𝑎</a:t>
              </a: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1" i="1">
                  <a:solidFill>
                    <a:srgbClr val="0000FF"/>
                  </a:solidFill>
                  <a:effectLst/>
                  <a:latin typeface="Cambria Math" panose="02040503050406030204" pitchFamily="18" charset="0"/>
                  <a:ea typeface="Cambria Math" panose="02040503050406030204" pitchFamily="18" charset="0"/>
                  <a:cs typeface="+mn-cs"/>
                </a:rPr>
                <a:t>if  E = k</a:t>
              </a:r>
              <a:r>
                <a:rPr lang="en-US" altLang="ko-KR" sz="1200" b="1" i="1" baseline="-25000">
                  <a:solidFill>
                    <a:srgbClr val="0000FF"/>
                  </a:solidFill>
                  <a:effectLst/>
                  <a:latin typeface="Cambria Math" panose="02040503050406030204" pitchFamily="18" charset="0"/>
                  <a:ea typeface="Cambria Math" panose="02040503050406030204" pitchFamily="18" charset="0"/>
                  <a:cs typeface="+mn-cs"/>
                </a:rPr>
                <a:t>fb</a:t>
              </a:r>
              <a:r>
                <a:rPr lang="en-US" altLang="ko-KR" sz="1200" b="1" i="1">
                  <a:solidFill>
                    <a:srgbClr val="0000FF"/>
                  </a:solidFill>
                  <a:effectLst/>
                  <a:latin typeface="Cambria Math" panose="02040503050406030204" pitchFamily="18" charset="0"/>
                  <a:ea typeface="Cambria Math" panose="02040503050406030204" pitchFamily="18" charset="0"/>
                  <a:cs typeface="+mn-cs"/>
                </a:rPr>
                <a:t> A</a:t>
              </a:r>
              <a:r>
                <a:rPr lang="en-US" altLang="ko-KR" sz="1200" b="1" i="1" baseline="30000">
                  <a:solidFill>
                    <a:srgbClr val="0000FF"/>
                  </a:solidFill>
                  <a:effectLst/>
                  <a:latin typeface="Cambria Math" panose="02040503050406030204" pitchFamily="18" charset="0"/>
                  <a:ea typeface="Cambria Math" panose="02040503050406030204" pitchFamily="18" charset="0"/>
                  <a:cs typeface="+mn-cs"/>
                </a:rPr>
                <a:t>m</a:t>
              </a:r>
              <a:r>
                <a:rPr lang="en-US" altLang="ko-KR" sz="1200" b="1" i="1">
                  <a:solidFill>
                    <a:srgbClr val="0000FF"/>
                  </a:solidFill>
                  <a:effectLst/>
                  <a:latin typeface="Cambria Math" panose="02040503050406030204" pitchFamily="18" charset="0"/>
                  <a:ea typeface="Cambria Math" panose="02040503050406030204" pitchFamily="18" charset="0"/>
                  <a:cs typeface="+mn-cs"/>
                </a:rPr>
                <a:t> S</a:t>
              </a:r>
              <a:r>
                <a:rPr lang="en-US" altLang="ko-KR" sz="1200" b="1" i="1" baseline="30000">
                  <a:solidFill>
                    <a:srgbClr val="0000FF"/>
                  </a:solidFill>
                  <a:effectLst/>
                  <a:latin typeface="Cambria Math" panose="02040503050406030204" pitchFamily="18" charset="0"/>
                  <a:ea typeface="Cambria Math" panose="02040503050406030204" pitchFamily="18" charset="0"/>
                  <a:cs typeface="+mn-cs"/>
                </a:rPr>
                <a:t>n</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       --&gt; </a:t>
              </a:r>
              <a:r>
                <a:rPr lang="en-US" altLang="ko-KR" sz="1100" b="0" i="0">
                  <a:solidFill>
                    <a:schemeClr val="tx1"/>
                  </a:solidFill>
                  <a:effectLst/>
                  <a:latin typeface="Cambria Math" panose="02040503050406030204" pitchFamily="18" charset="0"/>
                  <a:ea typeface="Cambria Math" panose="02040503050406030204" pitchFamily="18" charset="0"/>
                  <a:cs typeface="+mn-cs"/>
                </a:rPr>
                <a:t>𝑘_𝑓𝑏=𝑘_𝑓𝑏𝑟𝑒 𝑘_𝑓𝑏𝑐</a:t>
              </a:r>
              <a:endParaRPr lang="en-US" altLang="ko-KR" sz="1200" b="1" i="1" baseline="30000">
                <a:solidFill>
                  <a:srgbClr val="0000FF"/>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1">
                  <a:solidFill>
                    <a:srgbClr val="0000FF"/>
                  </a:solidFill>
                  <a:effectLst/>
                  <a:latin typeface="Cambria Math" panose="02040503050406030204" pitchFamily="18" charset="0"/>
                  <a:ea typeface="Cambria Math" panose="02040503050406030204" pitchFamily="18" charset="0"/>
                  <a:cs typeface="+mn-cs"/>
                </a:rPr>
                <a:t>      </a:t>
              </a:r>
              <a:r>
                <a:rPr lang="en-US" altLang="ko-KR" sz="1100" b="0">
                  <a:solidFill>
                    <a:schemeClr val="tx1"/>
                  </a:solidFill>
                  <a:effectLst/>
                  <a:latin typeface="+mn-lt"/>
                  <a:ea typeface="+mn-ea"/>
                  <a:cs typeface="+mn-cs"/>
                </a:rPr>
                <a:t>--&gt; </a:t>
              </a:r>
              <a:r>
                <a:rPr lang="en-US" altLang="ko-KR" sz="1200" b="1" i="0">
                  <a:solidFill>
                    <a:srgbClr val="0000FF"/>
                  </a:solidFill>
                  <a:effectLst/>
                  <a:latin typeface="Cambria Math" panose="02040503050406030204" pitchFamily="18" charset="0"/>
                  <a:ea typeface="Cambria Math" panose="02040503050406030204" pitchFamily="18" charset="0"/>
                  <a:cs typeface="+mn-cs"/>
                </a:rPr>
                <a:t>𝒌_𝒇𝒃𝒄</a:t>
              </a:r>
              <a:r>
                <a:rPr lang="en-US" altLang="ko-KR" sz="1200">
                  <a:effectLst/>
                  <a:latin typeface="Cambria Math" panose="02040503050406030204" pitchFamily="18" charset="0"/>
                  <a:ea typeface="Cambria Math" panose="02040503050406030204" pitchFamily="18" charset="0"/>
                </a:rPr>
                <a:t>=</a:t>
              </a:r>
              <a:r>
                <a:rPr lang="en-US" altLang="ko-KR" sz="1200" b="0" i="0">
                  <a:solidFill>
                    <a:schemeClr val="tx1"/>
                  </a:solidFill>
                  <a:effectLst/>
                  <a:latin typeface="Cambria Math" panose="02040503050406030204" pitchFamily="18" charset="0"/>
                  <a:ea typeface="Cambria Math" panose="02040503050406030204" pitchFamily="18" charset="0"/>
                  <a:cs typeface="+mn-cs"/>
                </a:rPr>
                <a:t>(</a:t>
              </a:r>
              <a:r>
                <a:rPr lang="ko-KR" altLang="en-US" sz="1200" b="0" i="0">
                  <a:solidFill>
                    <a:schemeClr val="tx1"/>
                  </a:solidFill>
                  <a:effectLst/>
                  <a:latin typeface="Cambria Math" panose="02040503050406030204" pitchFamily="18" charset="0"/>
                  <a:ea typeface="+mn-ea"/>
                  <a:cs typeface="+mn-cs"/>
                </a:rPr>
                <a:t>𝜌</a:t>
              </a:r>
              <a:r>
                <a:rPr lang="en-US" altLang="ko-KR" sz="1200" b="0" i="0">
                  <a:solidFill>
                    <a:schemeClr val="tx1"/>
                  </a:solidFill>
                  <a:effectLst/>
                  <a:latin typeface="Cambria Math" panose="02040503050406030204" pitchFamily="18" charset="0"/>
                  <a:ea typeface="Cambria Math" panose="02040503050406030204" pitchFamily="18" charset="0"/>
                  <a:cs typeface="+mn-cs"/>
                </a:rPr>
                <a:t>𝑔𝑘_ℎ𝑤^(−1) 𝑘_𝑞^((1−𝑚_ℎ𝑤 ) ) )^𝑎</a:t>
              </a: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effectLst/>
                  <a:latin typeface="Cambria Math" panose="02040503050406030204" pitchFamily="18" charset="0"/>
                  <a:ea typeface="Cambria Math" panose="02040503050406030204" pitchFamily="18" charset="0"/>
                </a:rPr>
                <a:t>      </a:t>
              </a:r>
              <a:r>
                <a:rPr lang="en-US" altLang="ko-KR" sz="1100" b="0">
                  <a:solidFill>
                    <a:schemeClr val="tx1"/>
                  </a:solidFill>
                  <a:effectLst/>
                  <a:latin typeface="+mn-lt"/>
                  <a:ea typeface="+mn-ea"/>
                  <a:cs typeface="+mn-cs"/>
                </a:rPr>
                <a:t>--&gt; </a:t>
              </a:r>
              <a:r>
                <a:rPr lang="en-US" altLang="ko-KR" sz="1200" b="0" i="0">
                  <a:solidFill>
                    <a:srgbClr val="FF0000"/>
                  </a:solidFill>
                  <a:effectLst/>
                  <a:latin typeface="Cambria Math" panose="02040503050406030204" pitchFamily="18" charset="0"/>
                  <a:ea typeface="Cambria Math" panose="02040503050406030204" pitchFamily="18" charset="0"/>
                </a:rPr>
                <a:t>𝑚=</a:t>
              </a:r>
              <a:r>
                <a:rPr lang="en-US" altLang="ko-KR" sz="1200" b="0" i="0">
                  <a:solidFill>
                    <a:srgbClr val="FF0000"/>
                  </a:solidFill>
                  <a:effectLst/>
                  <a:latin typeface="Cambria Math" panose="02040503050406030204" pitchFamily="18" charset="0"/>
                  <a:ea typeface="Cambria Math" panose="02040503050406030204" pitchFamily="18" charset="0"/>
                  <a:cs typeface="+mn-cs"/>
                </a:rPr>
                <a:t>(1−𝑚_ℎ𝑤 )𝑎𝑚_𝑞𝑏</a:t>
              </a:r>
              <a:r>
                <a:rPr lang="en-US" altLang="ko-KR" sz="1200">
                  <a:effectLst/>
                  <a:latin typeface="Cambria Math" panose="02040503050406030204" pitchFamily="18" charset="0"/>
                  <a:ea typeface="Cambria Math" panose="02040503050406030204" pitchFamily="18" charset="0"/>
                </a:rPr>
                <a:t> = </a:t>
              </a:r>
              <a:r>
                <a:rPr lang="en-US" altLang="ko-KR" sz="1100" b="0" i="0">
                  <a:solidFill>
                    <a:schemeClr val="tx1"/>
                  </a:solidFill>
                  <a:effectLst/>
                  <a:latin typeface="Cambria Math" panose="02040503050406030204" pitchFamily="18" charset="0"/>
                  <a:ea typeface="+mn-ea"/>
                  <a:cs typeface="+mn-cs"/>
                </a:rPr>
                <a:t>𝑚_𝑓𝑏</a:t>
              </a:r>
              <a:r>
                <a:rPr lang="en-US" altLang="ko-KR" sz="1100" b="0" i="0">
                  <a:solidFill>
                    <a:schemeClr val="tx1"/>
                  </a:solidFill>
                  <a:effectLst/>
                  <a:latin typeface="+mn-lt"/>
                  <a:ea typeface="+mn-ea"/>
                  <a:cs typeface="+mn-cs"/>
                </a:rPr>
                <a:t> (1−𝑚_ℎ𝑤 ) 𝑚_𝑞𝑏</a:t>
              </a: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effectLst/>
                  <a:latin typeface="Cambria Math" panose="02040503050406030204" pitchFamily="18" charset="0"/>
                  <a:ea typeface="Cambria Math" panose="02040503050406030204" pitchFamily="18" charset="0"/>
                </a:rPr>
                <a:t>      </a:t>
              </a:r>
              <a:r>
                <a:rPr lang="en-US" altLang="ko-KR" sz="1100" b="0">
                  <a:solidFill>
                    <a:schemeClr val="tx1"/>
                  </a:solidFill>
                  <a:effectLst/>
                  <a:latin typeface="+mn-lt"/>
                  <a:ea typeface="+mn-ea"/>
                  <a:cs typeface="+mn-cs"/>
                </a:rPr>
                <a:t>--&gt; </a:t>
              </a:r>
              <a:r>
                <a:rPr lang="en-US" altLang="ko-KR" sz="1200" b="0" i="0">
                  <a:solidFill>
                    <a:srgbClr val="FF0000"/>
                  </a:solidFill>
                  <a:effectLst/>
                  <a:latin typeface="Cambria Math" panose="02040503050406030204" pitchFamily="18" charset="0"/>
                  <a:ea typeface="Cambria Math" panose="02040503050406030204" pitchFamily="18" charset="0"/>
                </a:rPr>
                <a:t>𝑛=</a:t>
              </a:r>
              <a:r>
                <a:rPr lang="en-US" altLang="ko-KR" sz="1200" b="0" i="0">
                  <a:solidFill>
                    <a:srgbClr val="FF0000"/>
                  </a:solidFill>
                  <a:effectLst/>
                  <a:latin typeface="Cambria Math" panose="02040503050406030204" pitchFamily="18" charset="0"/>
                  <a:ea typeface="Cambria Math" panose="02040503050406030204" pitchFamily="18" charset="0"/>
                  <a:cs typeface="+mn-cs"/>
                </a:rPr>
                <a:t>𝑎=𝑛_𝑓𝑏</a:t>
              </a:r>
              <a:endParaRPr lang="ko-KR" altLang="ko-KR" sz="1200">
                <a:effectLst/>
                <a:latin typeface="Cambria Math" panose="02040503050406030204" pitchFamily="18" charset="0"/>
              </a:endParaRPr>
            </a:p>
          </xdr:txBody>
        </xdr:sp>
      </mc:Fallback>
    </mc:AlternateContent>
    <xdr:clientData/>
  </xdr:oneCellAnchor>
  <xdr:twoCellAnchor editAs="oneCell">
    <xdr:from>
      <xdr:col>10</xdr:col>
      <xdr:colOff>663390</xdr:colOff>
      <xdr:row>0</xdr:row>
      <xdr:rowOff>242048</xdr:rowOff>
    </xdr:from>
    <xdr:to>
      <xdr:col>11</xdr:col>
      <xdr:colOff>3719864</xdr:colOff>
      <xdr:row>26</xdr:row>
      <xdr:rowOff>215154</xdr:rowOff>
    </xdr:to>
    <xdr:pic>
      <xdr:nvPicPr>
        <xdr:cNvPr id="12" name="그림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
        <a:stretch>
          <a:fillRect/>
        </a:stretch>
      </xdr:blipFill>
      <xdr:spPr>
        <a:xfrm>
          <a:off x="24141955" y="242048"/>
          <a:ext cx="4077809" cy="5943600"/>
        </a:xfrm>
        <a:prstGeom prst="rect">
          <a:avLst/>
        </a:prstGeom>
      </xdr:spPr>
    </xdr:pic>
    <xdr:clientData/>
  </xdr:twoCellAnchor>
  <xdr:twoCellAnchor editAs="oneCell">
    <xdr:from>
      <xdr:col>12</xdr:col>
      <xdr:colOff>8966</xdr:colOff>
      <xdr:row>1</xdr:row>
      <xdr:rowOff>35858</xdr:rowOff>
    </xdr:from>
    <xdr:to>
      <xdr:col>15</xdr:col>
      <xdr:colOff>74181</xdr:colOff>
      <xdr:row>26</xdr:row>
      <xdr:rowOff>221673</xdr:rowOff>
    </xdr:to>
    <xdr:pic>
      <xdr:nvPicPr>
        <xdr:cNvPr id="15" name="그림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a:stretch>
          <a:fillRect/>
        </a:stretch>
      </xdr:blipFill>
      <xdr:spPr>
        <a:xfrm>
          <a:off x="27912021" y="285240"/>
          <a:ext cx="4013760" cy="5866178"/>
        </a:xfrm>
        <a:prstGeom prst="rect">
          <a:avLst/>
        </a:prstGeom>
      </xdr:spPr>
    </xdr:pic>
    <xdr:clientData/>
  </xdr:twoCellAnchor>
  <xdr:twoCellAnchor editAs="oneCell">
    <xdr:from>
      <xdr:col>15</xdr:col>
      <xdr:colOff>1</xdr:colOff>
      <xdr:row>1</xdr:row>
      <xdr:rowOff>0</xdr:rowOff>
    </xdr:from>
    <xdr:to>
      <xdr:col>21</xdr:col>
      <xdr:colOff>104906</xdr:colOff>
      <xdr:row>26</xdr:row>
      <xdr:rowOff>217714</xdr:rowOff>
    </xdr:to>
    <xdr:pic>
      <xdr:nvPicPr>
        <xdr:cNvPr id="16" name="그림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3"/>
        <a:stretch>
          <a:fillRect/>
        </a:stretch>
      </xdr:blipFill>
      <xdr:spPr>
        <a:xfrm>
          <a:off x="31884258" y="250371"/>
          <a:ext cx="4154390" cy="5802086"/>
        </a:xfrm>
        <a:prstGeom prst="rect">
          <a:avLst/>
        </a:prstGeom>
      </xdr:spPr>
    </xdr:pic>
    <xdr:clientData/>
  </xdr:twoCellAnchor>
  <xdr:twoCellAnchor>
    <xdr:from>
      <xdr:col>9</xdr:col>
      <xdr:colOff>3845923</xdr:colOff>
      <xdr:row>25</xdr:row>
      <xdr:rowOff>107768</xdr:rowOff>
    </xdr:from>
    <xdr:to>
      <xdr:col>11</xdr:col>
      <xdr:colOff>568234</xdr:colOff>
      <xdr:row>26</xdr:row>
      <xdr:rowOff>161108</xdr:rowOff>
    </xdr:to>
    <xdr:sp macro="" textlink="">
      <xdr:nvSpPr>
        <xdr:cNvPr id="15362" name="Text Box 2">
          <a:extLst>
            <a:ext uri="{FF2B5EF4-FFF2-40B4-BE49-F238E27FC236}">
              <a16:creationId xmlns:a16="http://schemas.microsoft.com/office/drawing/2014/main" id="{00000000-0008-0000-0700-0000023C0000}"/>
            </a:ext>
          </a:extLst>
        </xdr:cNvPr>
        <xdr:cNvSpPr txBox="1">
          <a:spLocks noChangeArrowheads="1"/>
        </xdr:cNvSpPr>
      </xdr:nvSpPr>
      <xdr:spPr bwMode="auto">
        <a:xfrm>
          <a:off x="23004780" y="5724797"/>
          <a:ext cx="1729740" cy="271054"/>
        </a:xfrm>
        <a:prstGeom prst="rect">
          <a:avLst/>
        </a:prstGeom>
        <a:solidFill>
          <a:srgbClr val="FFFFFF"/>
        </a:solidFill>
        <a:ln w="9525">
          <a:solidFill>
            <a:srgbClr val="000000"/>
          </a:solidFill>
          <a:miter lim="800000"/>
          <a:headEnd/>
          <a:tailEnd/>
        </a:ln>
      </xdr:spPr>
      <xdr:txBody>
        <a:bodyPr vertOverflow="clip" wrap="square" lIns="18288" tIns="18288" rIns="0" bIns="0" anchor="t" upright="1"/>
        <a:lstStyle/>
        <a:p>
          <a:pPr algn="l" rtl="0">
            <a:defRPr sz="1000"/>
          </a:pPr>
          <a:r>
            <a:rPr lang="ko-KR" altLang="en-US" sz="1100" b="0" i="0" u="none" strike="noStrike" baseline="0">
              <a:solidFill>
                <a:srgbClr val="000000"/>
              </a:solidFill>
              <a:latin typeface="맑은 고딕"/>
              <a:ea typeface="맑은 고딕"/>
            </a:rPr>
            <a:t>dn_2022-02-23_fig_01</a:t>
          </a:r>
          <a:r>
            <a:rPr lang="en-US" altLang="ko-KR" sz="1100" b="0" i="0" u="none" strike="noStrike" baseline="0">
              <a:solidFill>
                <a:srgbClr val="000000"/>
              </a:solidFill>
              <a:latin typeface="맑은 고딕"/>
              <a:ea typeface="맑은 고딕"/>
            </a:rPr>
            <a:t>.jpg</a:t>
          </a:r>
          <a:endParaRPr lang="ko-KR" altLang="en-US" sz="1100" b="0" i="0" u="none" strike="noStrike" baseline="0">
            <a:solidFill>
              <a:srgbClr val="000000"/>
            </a:solidFill>
            <a:latin typeface="맑은 고딕"/>
            <a:ea typeface="맑은 고딕"/>
          </a:endParaRPr>
        </a:p>
      </xdr:txBody>
    </xdr:sp>
    <xdr:clientData/>
  </xdr:twoCellAnchor>
  <xdr:twoCellAnchor>
    <xdr:from>
      <xdr:col>12</xdr:col>
      <xdr:colOff>2266405</xdr:colOff>
      <xdr:row>25</xdr:row>
      <xdr:rowOff>116478</xdr:rowOff>
    </xdr:from>
    <xdr:to>
      <xdr:col>15</xdr:col>
      <xdr:colOff>38100</xdr:colOff>
      <xdr:row>26</xdr:row>
      <xdr:rowOff>169818</xdr:rowOff>
    </xdr:to>
    <xdr:sp macro="" textlink="">
      <xdr:nvSpPr>
        <xdr:cNvPr id="13" name="Text Box 2">
          <a:extLst>
            <a:ext uri="{FF2B5EF4-FFF2-40B4-BE49-F238E27FC236}">
              <a16:creationId xmlns:a16="http://schemas.microsoft.com/office/drawing/2014/main" id="{00000000-0008-0000-0700-00000D000000}"/>
            </a:ext>
          </a:extLst>
        </xdr:cNvPr>
        <xdr:cNvSpPr txBox="1">
          <a:spLocks noChangeArrowheads="1"/>
        </xdr:cNvSpPr>
      </xdr:nvSpPr>
      <xdr:spPr bwMode="auto">
        <a:xfrm>
          <a:off x="30188262" y="5733507"/>
          <a:ext cx="1734095" cy="271054"/>
        </a:xfrm>
        <a:prstGeom prst="rect">
          <a:avLst/>
        </a:prstGeom>
        <a:solidFill>
          <a:srgbClr val="FFFFFF"/>
        </a:solidFill>
        <a:ln w="9525">
          <a:solidFill>
            <a:srgbClr val="000000"/>
          </a:solidFill>
          <a:miter lim="800000"/>
          <a:headEnd/>
          <a:tailEnd/>
        </a:ln>
      </xdr:spPr>
      <xdr:txBody>
        <a:bodyPr vertOverflow="clip" wrap="square" lIns="18288" tIns="18288" rIns="0" bIns="0" anchor="t" upright="1"/>
        <a:lstStyle/>
        <a:p>
          <a:pPr algn="l" rtl="0">
            <a:defRPr sz="1000"/>
          </a:pPr>
          <a:r>
            <a:rPr lang="ko-KR" altLang="en-US" sz="1100" b="0" i="0" u="none" strike="noStrike" baseline="0">
              <a:solidFill>
                <a:srgbClr val="000000"/>
              </a:solidFill>
              <a:latin typeface="맑은 고딕"/>
              <a:ea typeface="맑은 고딕"/>
            </a:rPr>
            <a:t>dn_2022-02-23_fig_0</a:t>
          </a:r>
          <a:r>
            <a:rPr lang="en-US" altLang="ko-KR" sz="1100" b="0" i="0" u="none" strike="noStrike" baseline="0">
              <a:solidFill>
                <a:srgbClr val="000000"/>
              </a:solidFill>
              <a:latin typeface="맑은 고딕"/>
              <a:ea typeface="맑은 고딕"/>
            </a:rPr>
            <a:t>2.jpg</a:t>
          </a:r>
          <a:endParaRPr lang="ko-KR" altLang="en-US" sz="1100" b="0" i="0" u="none" strike="noStrike" baseline="0">
            <a:solidFill>
              <a:srgbClr val="000000"/>
            </a:solidFill>
            <a:latin typeface="맑은 고딕"/>
            <a:ea typeface="맑은 고딕"/>
          </a:endParaRPr>
        </a:p>
      </xdr:txBody>
    </xdr:sp>
    <xdr:clientData/>
  </xdr:twoCellAnchor>
  <xdr:twoCellAnchor>
    <xdr:from>
      <xdr:col>18</xdr:col>
      <xdr:colOff>372291</xdr:colOff>
      <xdr:row>25</xdr:row>
      <xdr:rowOff>69669</xdr:rowOff>
    </xdr:from>
    <xdr:to>
      <xdr:col>21</xdr:col>
      <xdr:colOff>90351</xdr:colOff>
      <xdr:row>26</xdr:row>
      <xdr:rowOff>123009</xdr:rowOff>
    </xdr:to>
    <xdr:sp macro="" textlink="">
      <xdr:nvSpPr>
        <xdr:cNvPr id="14" name="Text Box 2">
          <a:extLst>
            <a:ext uri="{FF2B5EF4-FFF2-40B4-BE49-F238E27FC236}">
              <a16:creationId xmlns:a16="http://schemas.microsoft.com/office/drawing/2014/main" id="{00000000-0008-0000-0700-00000E000000}"/>
            </a:ext>
          </a:extLst>
        </xdr:cNvPr>
        <xdr:cNvSpPr txBox="1">
          <a:spLocks noChangeArrowheads="1"/>
        </xdr:cNvSpPr>
      </xdr:nvSpPr>
      <xdr:spPr bwMode="auto">
        <a:xfrm>
          <a:off x="34281291" y="5686698"/>
          <a:ext cx="1742803" cy="271054"/>
        </a:xfrm>
        <a:prstGeom prst="rect">
          <a:avLst/>
        </a:prstGeom>
        <a:solidFill>
          <a:srgbClr val="FFFFFF"/>
        </a:solidFill>
        <a:ln w="9525">
          <a:solidFill>
            <a:srgbClr val="000000"/>
          </a:solidFill>
          <a:miter lim="800000"/>
          <a:headEnd/>
          <a:tailEnd/>
        </a:ln>
      </xdr:spPr>
      <xdr:txBody>
        <a:bodyPr vertOverflow="clip" wrap="square" lIns="18288" tIns="18288" rIns="0" bIns="0" anchor="t" upright="1"/>
        <a:lstStyle/>
        <a:p>
          <a:pPr algn="l" rtl="0">
            <a:defRPr sz="1000"/>
          </a:pPr>
          <a:r>
            <a:rPr lang="ko-KR" altLang="en-US" sz="1100" b="0" i="0" u="none" strike="noStrike" baseline="0">
              <a:solidFill>
                <a:srgbClr val="000000"/>
              </a:solidFill>
              <a:latin typeface="맑은 고딕"/>
              <a:ea typeface="맑은 고딕"/>
            </a:rPr>
            <a:t>dn_2022-02-23_fig_0</a:t>
          </a:r>
          <a:r>
            <a:rPr lang="en-US" altLang="ko-KR" sz="1100" b="0" i="0" u="none" strike="noStrike" baseline="0">
              <a:solidFill>
                <a:srgbClr val="000000"/>
              </a:solidFill>
              <a:latin typeface="맑은 고딕"/>
              <a:ea typeface="맑은 고딕"/>
            </a:rPr>
            <a:t>3.jpg</a:t>
          </a:r>
          <a:endParaRPr lang="ko-KR" altLang="en-US" sz="1100" b="0" i="0" u="none" strike="noStrike" baseline="0">
            <a:solidFill>
              <a:srgbClr val="000000"/>
            </a:solidFill>
            <a:latin typeface="맑은 고딕"/>
            <a:ea typeface="맑은 고딕"/>
          </a:endParaRPr>
        </a:p>
      </xdr:txBody>
    </xdr:sp>
    <xdr:clientData/>
  </xdr:twoCellAnchor>
  <xdr:oneCellAnchor>
    <xdr:from>
      <xdr:col>8</xdr:col>
      <xdr:colOff>620486</xdr:colOff>
      <xdr:row>24</xdr:row>
      <xdr:rowOff>0</xdr:rowOff>
    </xdr:from>
    <xdr:ext cx="607859" cy="336246"/>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16992600" y="5399314"/>
          <a:ext cx="607859" cy="336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1100" b="1">
              <a:solidFill>
                <a:srgbClr val="FF0000"/>
              </a:solidFill>
            </a:rPr>
            <a:t>동일함</a:t>
          </a:r>
        </a:p>
      </xdr:txBody>
    </xdr:sp>
    <xdr:clientData/>
  </xdr:oneCellAnchor>
  <xdr:twoCellAnchor>
    <xdr:from>
      <xdr:col>8</xdr:col>
      <xdr:colOff>21772</xdr:colOff>
      <xdr:row>23</xdr:row>
      <xdr:rowOff>65314</xdr:rowOff>
    </xdr:from>
    <xdr:to>
      <xdr:col>8</xdr:col>
      <xdr:colOff>620486</xdr:colOff>
      <xdr:row>24</xdr:row>
      <xdr:rowOff>168123</xdr:rowOff>
    </xdr:to>
    <xdr:cxnSp macro="">
      <xdr:nvCxnSpPr>
        <xdr:cNvPr id="10" name="직선 화살표 연결선 9">
          <a:extLst>
            <a:ext uri="{FF2B5EF4-FFF2-40B4-BE49-F238E27FC236}">
              <a16:creationId xmlns:a16="http://schemas.microsoft.com/office/drawing/2014/main" id="{00000000-0008-0000-0700-00000A000000}"/>
            </a:ext>
          </a:extLst>
        </xdr:cNvPr>
        <xdr:cNvCxnSpPr>
          <a:stCxn id="6" idx="1"/>
        </xdr:cNvCxnSpPr>
      </xdr:nvCxnSpPr>
      <xdr:spPr>
        <a:xfrm flipH="1" flipV="1">
          <a:off x="16393886" y="5246914"/>
          <a:ext cx="598714" cy="32052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1228345</xdr:colOff>
      <xdr:row>24</xdr:row>
      <xdr:rowOff>141515</xdr:rowOff>
    </xdr:from>
    <xdr:to>
      <xdr:col>9</xdr:col>
      <xdr:colOff>239486</xdr:colOff>
      <xdr:row>24</xdr:row>
      <xdr:rowOff>168123</xdr:rowOff>
    </xdr:to>
    <xdr:cxnSp macro="">
      <xdr:nvCxnSpPr>
        <xdr:cNvPr id="18" name="직선 화살표 연결선 17">
          <a:extLst>
            <a:ext uri="{FF2B5EF4-FFF2-40B4-BE49-F238E27FC236}">
              <a16:creationId xmlns:a16="http://schemas.microsoft.com/office/drawing/2014/main" id="{00000000-0008-0000-0700-000012000000}"/>
            </a:ext>
          </a:extLst>
        </xdr:cNvPr>
        <xdr:cNvCxnSpPr>
          <a:stCxn id="6" idx="3"/>
        </xdr:cNvCxnSpPr>
      </xdr:nvCxnSpPr>
      <xdr:spPr>
        <a:xfrm flipV="1">
          <a:off x="17600459" y="5540829"/>
          <a:ext cx="1797884" cy="2660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2220686</xdr:colOff>
      <xdr:row>24</xdr:row>
      <xdr:rowOff>65315</xdr:rowOff>
    </xdr:from>
    <xdr:to>
      <xdr:col>8</xdr:col>
      <xdr:colOff>620486</xdr:colOff>
      <xdr:row>24</xdr:row>
      <xdr:rowOff>168123</xdr:rowOff>
    </xdr:to>
    <xdr:cxnSp macro="">
      <xdr:nvCxnSpPr>
        <xdr:cNvPr id="21" name="직선 화살표 연결선 20">
          <a:extLst>
            <a:ext uri="{FF2B5EF4-FFF2-40B4-BE49-F238E27FC236}">
              <a16:creationId xmlns:a16="http://schemas.microsoft.com/office/drawing/2014/main" id="{00000000-0008-0000-0700-000015000000}"/>
            </a:ext>
          </a:extLst>
        </xdr:cNvPr>
        <xdr:cNvCxnSpPr>
          <a:stCxn id="6" idx="1"/>
        </xdr:cNvCxnSpPr>
      </xdr:nvCxnSpPr>
      <xdr:spPr>
        <a:xfrm flipH="1" flipV="1">
          <a:off x="13759543" y="5464629"/>
          <a:ext cx="3233057" cy="10280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1228345</xdr:colOff>
      <xdr:row>24</xdr:row>
      <xdr:rowOff>168123</xdr:rowOff>
    </xdr:from>
    <xdr:to>
      <xdr:col>9</xdr:col>
      <xdr:colOff>304800</xdr:colOff>
      <xdr:row>25</xdr:row>
      <xdr:rowOff>152400</xdr:rowOff>
    </xdr:to>
    <xdr:cxnSp macro="">
      <xdr:nvCxnSpPr>
        <xdr:cNvPr id="24" name="직선 화살표 연결선 23">
          <a:extLst>
            <a:ext uri="{FF2B5EF4-FFF2-40B4-BE49-F238E27FC236}">
              <a16:creationId xmlns:a16="http://schemas.microsoft.com/office/drawing/2014/main" id="{00000000-0008-0000-0700-000018000000}"/>
            </a:ext>
          </a:extLst>
        </xdr:cNvPr>
        <xdr:cNvCxnSpPr>
          <a:stCxn id="6" idx="3"/>
        </xdr:cNvCxnSpPr>
      </xdr:nvCxnSpPr>
      <xdr:spPr>
        <a:xfrm>
          <a:off x="17600459" y="5567437"/>
          <a:ext cx="1863198" cy="20199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Byun Jongmin" id="{150ED86E-D107-473D-901B-1E18F9237379}" userId="8cda723929c41b67" providerId="Windows Live"/>
</personList>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2-02-23T06:33:00.75" personId="{150ED86E-D107-473D-901B-1E18F9237379}" id="{26CE6889-2756-4C7F-8AB3-AF10A6ED1A73}">
    <text>비중량: 무게(mg)를 부피로 나눈 값</text>
  </threadedComment>
</ThreadedComments>
</file>

<file path=xl/threadedComments/threadedComment2.xml><?xml version="1.0" encoding="utf-8"?>
<ThreadedComments xmlns="http://schemas.microsoft.com/office/spreadsheetml/2018/threadedcomments" xmlns:x="http://schemas.openxmlformats.org/spreadsheetml/2006/main">
  <threadedComment ref="G37" dT="2022-07-26T11:25:08.46" personId="{150ED86E-D107-473D-901B-1E18F9237379}" id="{03981140-8324-4A7A-BA4F-4062FB9988D7}">
    <text>1. 물리기반 기반암하상 침식수식의 지수값과 실제 하천종단 분석을 통해 얻은 m, n, kfb가 다른 경우가 대부분임. 이는 물리기반 수식 유도과정에서도 간과한 비선형 관계가 등장하기 때문으로 추정됨. 따라서 경험식에서 구한 것과 맞도록 mfb, nfb를 조정할 필요가 있음. 𝑚_𝑓𝑏 = 𝑚/((1−𝑚_ℎ𝑤 ) 𝑚_𝑞𝑏), n = nfb.</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G71"/>
  <sheetViews>
    <sheetView topLeftCell="A33" zoomScale="70" zoomScaleNormal="70" workbookViewId="0">
      <selection activeCell="E15" sqref="E15"/>
    </sheetView>
  </sheetViews>
  <sheetFormatPr defaultColWidth="8.796875" defaultRowHeight="17.399999999999999"/>
  <cols>
    <col min="1" max="1" width="26.09765625" style="8" customWidth="1"/>
    <col min="2" max="2" width="5" style="8" customWidth="1"/>
    <col min="3" max="3" width="41.296875" style="8" customWidth="1"/>
    <col min="4" max="4" width="20.09765625" style="8" customWidth="1"/>
    <col min="5" max="5" width="18.09765625" style="8" customWidth="1"/>
    <col min="6" max="6" width="7.19921875" style="8" customWidth="1"/>
    <col min="7" max="7" width="82.5" style="8" customWidth="1"/>
    <col min="8" max="16384" width="8.796875" style="8"/>
  </cols>
  <sheetData>
    <row r="1" spans="1:7" ht="19.8" thickBot="1">
      <c r="A1" s="7" t="s">
        <v>81</v>
      </c>
      <c r="B1" s="7" t="s">
        <v>82</v>
      </c>
      <c r="C1" s="7" t="s">
        <v>67</v>
      </c>
      <c r="D1" s="7" t="s">
        <v>66</v>
      </c>
      <c r="E1" s="7" t="s">
        <v>65</v>
      </c>
      <c r="F1" s="9"/>
      <c r="G1" s="7" t="s">
        <v>127</v>
      </c>
    </row>
    <row r="2" spans="1:7" ht="20.399999999999999" thickTop="1" thickBot="1">
      <c r="A2" s="39" t="s">
        <v>73</v>
      </c>
      <c r="B2" s="10">
        <v>1</v>
      </c>
      <c r="C2" s="11" t="s">
        <v>9</v>
      </c>
      <c r="D2" s="12" t="s">
        <v>68</v>
      </c>
      <c r="E2" s="11" t="s">
        <v>373</v>
      </c>
      <c r="F2" s="13"/>
      <c r="G2" s="8" t="s">
        <v>85</v>
      </c>
    </row>
    <row r="3" spans="1:7" ht="19.2">
      <c r="A3" s="40" t="s">
        <v>74</v>
      </c>
      <c r="B3" s="14">
        <v>2</v>
      </c>
      <c r="C3" s="14" t="s">
        <v>10</v>
      </c>
      <c r="D3" s="14" t="s">
        <v>68</v>
      </c>
      <c r="E3" s="14">
        <v>100</v>
      </c>
      <c r="G3" s="8" t="s">
        <v>87</v>
      </c>
    </row>
    <row r="4" spans="1:7" ht="19.2">
      <c r="A4" s="41"/>
      <c r="B4" s="8">
        <v>3</v>
      </c>
      <c r="C4" s="8" t="s">
        <v>11</v>
      </c>
      <c r="D4" s="8" t="s">
        <v>68</v>
      </c>
      <c r="E4" s="8">
        <v>100</v>
      </c>
      <c r="G4" s="8" t="s">
        <v>88</v>
      </c>
    </row>
    <row r="5" spans="1:7" ht="19.8" thickBot="1">
      <c r="A5" s="42"/>
      <c r="B5" s="15">
        <v>4</v>
      </c>
      <c r="C5" s="15" t="s">
        <v>12</v>
      </c>
      <c r="D5" s="15" t="s">
        <v>14</v>
      </c>
      <c r="E5" s="15">
        <v>100</v>
      </c>
      <c r="G5" s="8" t="s">
        <v>86</v>
      </c>
    </row>
    <row r="6" spans="1:7" ht="19.2">
      <c r="A6" s="40" t="s">
        <v>75</v>
      </c>
      <c r="B6" s="14">
        <v>5</v>
      </c>
      <c r="C6" s="14" t="s">
        <v>13</v>
      </c>
      <c r="D6" s="14" t="s">
        <v>15</v>
      </c>
      <c r="E6" s="14">
        <v>0</v>
      </c>
      <c r="G6" s="8" t="s">
        <v>89</v>
      </c>
    </row>
    <row r="7" spans="1:7" ht="19.2">
      <c r="A7" s="41"/>
      <c r="B7" s="8">
        <v>6</v>
      </c>
      <c r="C7" s="8" t="s">
        <v>16</v>
      </c>
      <c r="D7" s="8" t="s">
        <v>68</v>
      </c>
      <c r="E7" s="8" t="s">
        <v>366</v>
      </c>
      <c r="G7" s="8" t="s">
        <v>91</v>
      </c>
    </row>
    <row r="8" spans="1:7" ht="19.2">
      <c r="A8" s="41"/>
      <c r="B8" s="8">
        <v>7</v>
      </c>
      <c r="C8" s="8" t="s">
        <v>17</v>
      </c>
      <c r="D8" s="8" t="s">
        <v>14</v>
      </c>
      <c r="E8" s="8">
        <v>0.5</v>
      </c>
      <c r="G8" s="8" t="s">
        <v>90</v>
      </c>
    </row>
    <row r="9" spans="1:7" ht="19.8" thickBot="1">
      <c r="A9" s="42"/>
      <c r="B9" s="15">
        <v>8</v>
      </c>
      <c r="C9" s="15" t="s">
        <v>18</v>
      </c>
      <c r="D9" s="15" t="s">
        <v>68</v>
      </c>
      <c r="E9" s="15" t="s">
        <v>248</v>
      </c>
      <c r="G9" s="8" t="s">
        <v>153</v>
      </c>
    </row>
    <row r="10" spans="1:7" ht="19.2">
      <c r="A10" s="40" t="s">
        <v>76</v>
      </c>
      <c r="B10" s="14">
        <v>9</v>
      </c>
      <c r="C10" s="14" t="s">
        <v>19</v>
      </c>
      <c r="D10" s="14" t="s">
        <v>68</v>
      </c>
      <c r="E10" s="63">
        <v>100000</v>
      </c>
      <c r="G10" s="8" t="s">
        <v>92</v>
      </c>
    </row>
    <row r="11" spans="1:7" ht="34.799999999999997">
      <c r="A11" s="41"/>
      <c r="B11" s="8">
        <v>10</v>
      </c>
      <c r="C11" s="8" t="s">
        <v>20</v>
      </c>
      <c r="D11" s="8" t="s">
        <v>68</v>
      </c>
      <c r="E11" s="8">
        <v>1</v>
      </c>
      <c r="G11" s="58" t="s">
        <v>246</v>
      </c>
    </row>
    <row r="12" spans="1:7" ht="19.2">
      <c r="A12" s="41"/>
      <c r="B12" s="8">
        <v>11</v>
      </c>
      <c r="C12" s="8" t="s">
        <v>21</v>
      </c>
      <c r="D12" s="8" t="s">
        <v>22</v>
      </c>
      <c r="E12" s="8">
        <v>2</v>
      </c>
      <c r="G12" s="8" t="s">
        <v>93</v>
      </c>
    </row>
    <row r="13" spans="1:7" ht="19.2">
      <c r="A13" s="41"/>
      <c r="B13" s="8">
        <v>12</v>
      </c>
      <c r="C13" s="8" t="s">
        <v>64</v>
      </c>
      <c r="D13" s="8" t="s">
        <v>68</v>
      </c>
      <c r="E13" s="17">
        <f>E10/E14</f>
        <v>5000</v>
      </c>
      <c r="G13" s="8" t="s">
        <v>94</v>
      </c>
    </row>
    <row r="14" spans="1:7" ht="19.8" thickBot="1">
      <c r="A14" s="42"/>
      <c r="B14" s="18"/>
      <c r="C14" s="19" t="s">
        <v>84</v>
      </c>
      <c r="D14" s="19" t="s">
        <v>68</v>
      </c>
      <c r="E14" s="19">
        <v>20</v>
      </c>
      <c r="F14" s="20" t="s">
        <v>154</v>
      </c>
    </row>
    <row r="15" spans="1:7" ht="52.2">
      <c r="A15" s="40" t="s">
        <v>183</v>
      </c>
      <c r="B15" s="14">
        <v>13</v>
      </c>
      <c r="C15" s="21" t="s">
        <v>23</v>
      </c>
      <c r="D15" s="21" t="s">
        <v>68</v>
      </c>
      <c r="E15" s="21">
        <v>3</v>
      </c>
      <c r="G15" s="58" t="s">
        <v>240</v>
      </c>
    </row>
    <row r="16" spans="1:7" ht="19.2">
      <c r="A16" s="41"/>
      <c r="B16" s="8">
        <v>14</v>
      </c>
      <c r="C16" s="8" t="s">
        <v>24</v>
      </c>
      <c r="D16" s="8" t="s">
        <v>68</v>
      </c>
      <c r="E16" s="8">
        <v>0</v>
      </c>
      <c r="G16" s="8" t="s">
        <v>95</v>
      </c>
    </row>
    <row r="17" spans="1:7" ht="19.2">
      <c r="A17" s="41"/>
      <c r="B17" s="8">
        <v>15</v>
      </c>
      <c r="C17" s="8" t="s">
        <v>25</v>
      </c>
      <c r="D17" s="8" t="s">
        <v>68</v>
      </c>
      <c r="E17" s="8">
        <v>0</v>
      </c>
      <c r="G17" s="8" t="s">
        <v>96</v>
      </c>
    </row>
    <row r="18" spans="1:7" ht="19.2">
      <c r="A18" s="41"/>
      <c r="B18" s="8">
        <v>16</v>
      </c>
      <c r="C18" s="22" t="s">
        <v>26</v>
      </c>
      <c r="D18" s="22" t="s">
        <v>14</v>
      </c>
      <c r="E18" s="23">
        <f>(E10*E12)*E19</f>
        <v>1000</v>
      </c>
      <c r="G18" s="8" t="s">
        <v>97</v>
      </c>
    </row>
    <row r="19" spans="1:7" ht="19.2">
      <c r="A19" s="41"/>
      <c r="B19" s="24"/>
      <c r="C19" s="25" t="s">
        <v>83</v>
      </c>
      <c r="D19" s="25" t="s">
        <v>70</v>
      </c>
      <c r="E19" s="25">
        <f>E20*0.000001</f>
        <v>5.0000000000000001E-3</v>
      </c>
    </row>
    <row r="20" spans="1:7" ht="19.2">
      <c r="A20" s="41"/>
      <c r="B20" s="24"/>
      <c r="C20" s="26" t="s">
        <v>83</v>
      </c>
      <c r="D20" s="26" t="s">
        <v>133</v>
      </c>
      <c r="E20" s="165">
        <v>5000</v>
      </c>
      <c r="F20" s="20" t="s">
        <v>154</v>
      </c>
    </row>
    <row r="21" spans="1:7" ht="19.2">
      <c r="A21" s="41"/>
      <c r="B21" s="8">
        <v>17</v>
      </c>
      <c r="C21" s="27" t="s">
        <v>27</v>
      </c>
      <c r="D21" s="27" t="s">
        <v>68</v>
      </c>
      <c r="E21" s="27">
        <v>0</v>
      </c>
      <c r="G21" s="8" t="s">
        <v>98</v>
      </c>
    </row>
    <row r="22" spans="1:7" ht="19.2">
      <c r="A22" s="41"/>
      <c r="B22" s="8">
        <v>18</v>
      </c>
      <c r="C22" s="28" t="s">
        <v>28</v>
      </c>
      <c r="D22" s="28" t="s">
        <v>4</v>
      </c>
      <c r="E22" s="28">
        <v>0</v>
      </c>
      <c r="F22" s="28"/>
      <c r="G22" s="8" t="s">
        <v>99</v>
      </c>
    </row>
    <row r="23" spans="1:7" ht="19.2">
      <c r="A23" s="41"/>
      <c r="C23" s="25" t="s">
        <v>249</v>
      </c>
      <c r="D23" s="25"/>
      <c r="E23" s="25">
        <f>IF(E22=0,0,E18/E22)</f>
        <v>0</v>
      </c>
      <c r="F23" s="28"/>
      <c r="G23" s="28" t="s">
        <v>271</v>
      </c>
    </row>
    <row r="24" spans="1:7" ht="39" customHeight="1">
      <c r="A24" s="41"/>
      <c r="B24" s="8">
        <v>19</v>
      </c>
      <c r="C24" s="28" t="s">
        <v>29</v>
      </c>
      <c r="D24" s="28" t="s">
        <v>254</v>
      </c>
      <c r="E24" s="28">
        <v>0</v>
      </c>
      <c r="F24" s="28"/>
      <c r="G24" s="58" t="s">
        <v>270</v>
      </c>
    </row>
    <row r="25" spans="1:7" ht="34.799999999999997">
      <c r="A25" s="41"/>
      <c r="B25" s="8">
        <v>20</v>
      </c>
      <c r="C25" s="29" t="s">
        <v>30</v>
      </c>
      <c r="D25" s="29" t="s">
        <v>4</v>
      </c>
      <c r="E25" s="29">
        <v>0</v>
      </c>
      <c r="F25" s="28"/>
      <c r="G25" s="58" t="s">
        <v>272</v>
      </c>
    </row>
    <row r="26" spans="1:7" ht="19.2">
      <c r="A26" s="41"/>
      <c r="B26" s="8">
        <v>21</v>
      </c>
      <c r="C26" s="27" t="s">
        <v>31</v>
      </c>
      <c r="D26" s="27" t="s">
        <v>68</v>
      </c>
      <c r="E26" s="27">
        <v>1</v>
      </c>
      <c r="G26" s="8" t="s">
        <v>100</v>
      </c>
    </row>
    <row r="27" spans="1:7" ht="34.799999999999997">
      <c r="A27" s="41"/>
      <c r="B27" s="8">
        <v>22</v>
      </c>
      <c r="C27" s="28" t="s">
        <v>32</v>
      </c>
      <c r="D27" s="28" t="s">
        <v>68</v>
      </c>
      <c r="E27" s="28">
        <v>0</v>
      </c>
      <c r="F27" s="28"/>
      <c r="G27" s="58" t="s">
        <v>241</v>
      </c>
    </row>
    <row r="28" spans="1:7" ht="34.799999999999997">
      <c r="A28" s="41"/>
      <c r="B28" s="8">
        <v>23</v>
      </c>
      <c r="C28" s="28" t="s">
        <v>33</v>
      </c>
      <c r="D28" s="28" t="s">
        <v>69</v>
      </c>
      <c r="E28" s="28">
        <v>0</v>
      </c>
      <c r="F28" s="28"/>
      <c r="G28" s="58" t="s">
        <v>242</v>
      </c>
    </row>
    <row r="29" spans="1:7" ht="34.799999999999997">
      <c r="A29" s="41"/>
      <c r="B29" s="8">
        <v>24</v>
      </c>
      <c r="C29" s="29" t="s">
        <v>34</v>
      </c>
      <c r="D29" s="29" t="s">
        <v>70</v>
      </c>
      <c r="E29" s="29">
        <v>0</v>
      </c>
      <c r="F29" s="28"/>
      <c r="G29" s="58" t="s">
        <v>243</v>
      </c>
    </row>
    <row r="30" spans="1:7" ht="34.799999999999997">
      <c r="A30" s="41"/>
      <c r="B30" s="8">
        <v>25</v>
      </c>
      <c r="C30" s="28" t="s">
        <v>35</v>
      </c>
      <c r="D30" s="28" t="s">
        <v>69</v>
      </c>
      <c r="E30" s="28">
        <v>0</v>
      </c>
      <c r="F30" s="28"/>
      <c r="G30" s="58" t="s">
        <v>273</v>
      </c>
    </row>
    <row r="31" spans="1:7" ht="19.8" thickBot="1">
      <c r="A31" s="42"/>
      <c r="B31" s="15">
        <v>26</v>
      </c>
      <c r="C31" s="30" t="s">
        <v>36</v>
      </c>
      <c r="D31" s="30" t="s">
        <v>70</v>
      </c>
      <c r="E31" s="30">
        <v>0</v>
      </c>
      <c r="F31" s="28"/>
      <c r="G31" s="8" t="s">
        <v>101</v>
      </c>
    </row>
    <row r="32" spans="1:7" ht="19.2">
      <c r="A32" s="40" t="s">
        <v>78</v>
      </c>
      <c r="B32" s="14">
        <v>27</v>
      </c>
      <c r="C32" s="14" t="s">
        <v>175</v>
      </c>
      <c r="D32" s="14" t="s">
        <v>70</v>
      </c>
      <c r="E32" s="14">
        <v>1.2999999999999999E-2</v>
      </c>
      <c r="G32" s="8" t="s">
        <v>155</v>
      </c>
    </row>
    <row r="33" spans="1:7" ht="19.2">
      <c r="A33" s="41"/>
      <c r="B33" s="8">
        <v>28</v>
      </c>
      <c r="C33" s="8" t="s">
        <v>176</v>
      </c>
      <c r="D33" s="8" t="s">
        <v>71</v>
      </c>
      <c r="E33" s="31">
        <v>0.4</v>
      </c>
      <c r="F33" s="28"/>
      <c r="G33" s="8" t="s">
        <v>102</v>
      </c>
    </row>
    <row r="34" spans="1:7" ht="19.2">
      <c r="A34" s="41"/>
      <c r="B34" s="8">
        <v>29</v>
      </c>
      <c r="C34" s="8" t="s">
        <v>177</v>
      </c>
      <c r="D34" s="8" t="s">
        <v>70</v>
      </c>
      <c r="E34" s="31">
        <v>5.3999999999999999E-2</v>
      </c>
      <c r="F34" s="28"/>
      <c r="G34" s="8" t="s">
        <v>258</v>
      </c>
    </row>
    <row r="35" spans="1:7" ht="19.2">
      <c r="A35" s="41"/>
      <c r="B35" s="8">
        <v>30</v>
      </c>
      <c r="C35" s="8" t="s">
        <v>178</v>
      </c>
      <c r="D35" s="8" t="s">
        <v>14</v>
      </c>
      <c r="E35" s="17">
        <f>1/E36</f>
        <v>1.1111111111111112</v>
      </c>
      <c r="G35" s="8" t="s">
        <v>103</v>
      </c>
    </row>
    <row r="36" spans="1:7" ht="35.4" thickBot="1">
      <c r="A36" s="42"/>
      <c r="B36" s="15"/>
      <c r="C36" s="37" t="s">
        <v>173</v>
      </c>
      <c r="D36" s="15" t="s">
        <v>174</v>
      </c>
      <c r="E36" s="15">
        <v>0.9</v>
      </c>
      <c r="F36" s="20" t="s">
        <v>154</v>
      </c>
      <c r="G36" s="58" t="s">
        <v>259</v>
      </c>
    </row>
    <row r="37" spans="1:7" ht="19.2">
      <c r="A37" s="40" t="s">
        <v>77</v>
      </c>
      <c r="B37" s="14">
        <v>31</v>
      </c>
      <c r="C37" s="21" t="s">
        <v>371</v>
      </c>
      <c r="D37" s="21"/>
      <c r="E37" s="21">
        <v>2</v>
      </c>
      <c r="G37" s="8" t="s">
        <v>372</v>
      </c>
    </row>
    <row r="38" spans="1:7" ht="19.2">
      <c r="A38" s="41"/>
      <c r="B38" s="8">
        <v>32</v>
      </c>
      <c r="C38" s="8" t="s">
        <v>182</v>
      </c>
      <c r="D38" s="8" t="s">
        <v>165</v>
      </c>
      <c r="E38" s="8">
        <v>2</v>
      </c>
      <c r="G38" s="8" t="s">
        <v>260</v>
      </c>
    </row>
    <row r="39" spans="1:7" ht="19.2">
      <c r="A39" s="41"/>
      <c r="B39" s="8">
        <v>33</v>
      </c>
      <c r="C39" s="16" t="s">
        <v>151</v>
      </c>
      <c r="D39" s="16"/>
      <c r="E39" s="16">
        <v>0</v>
      </c>
      <c r="G39" s="8" t="s">
        <v>152</v>
      </c>
    </row>
    <row r="40" spans="1:7" ht="19.2">
      <c r="A40" s="41"/>
      <c r="B40" s="8">
        <v>34</v>
      </c>
      <c r="C40" s="8" t="s">
        <v>38</v>
      </c>
      <c r="D40" s="8" t="s">
        <v>367</v>
      </c>
      <c r="E40" s="8">
        <v>0.3</v>
      </c>
      <c r="G40" s="8" t="s">
        <v>368</v>
      </c>
    </row>
    <row r="41" spans="1:7" ht="19.8" thickBot="1">
      <c r="A41" s="42"/>
      <c r="B41" s="8">
        <v>35</v>
      </c>
      <c r="C41" s="15" t="s">
        <v>39</v>
      </c>
      <c r="D41" s="15" t="s">
        <v>367</v>
      </c>
      <c r="E41" s="15">
        <v>0.6</v>
      </c>
      <c r="G41" s="8" t="s">
        <v>359</v>
      </c>
    </row>
    <row r="42" spans="1:7" ht="19.2">
      <c r="A42" s="41" t="s">
        <v>79</v>
      </c>
      <c r="B42" s="14">
        <v>36</v>
      </c>
      <c r="C42" s="38" t="s">
        <v>150</v>
      </c>
      <c r="D42" s="38"/>
      <c r="E42" s="38">
        <v>0</v>
      </c>
      <c r="G42" s="8" t="s">
        <v>247</v>
      </c>
    </row>
    <row r="43" spans="1:7" ht="19.2">
      <c r="A43" s="41"/>
      <c r="B43" s="8">
        <v>37</v>
      </c>
      <c r="C43" s="8" t="s">
        <v>40</v>
      </c>
      <c r="D43" s="8" t="s">
        <v>70</v>
      </c>
      <c r="E43" s="8">
        <v>1.4</v>
      </c>
      <c r="G43" s="8" t="s">
        <v>104</v>
      </c>
    </row>
    <row r="44" spans="1:7" ht="19.2">
      <c r="A44" s="41"/>
      <c r="B44" s="8">
        <v>38</v>
      </c>
      <c r="C44" s="8" t="s">
        <v>41</v>
      </c>
      <c r="D44" s="8" t="s">
        <v>70</v>
      </c>
      <c r="E44" s="8">
        <v>0.9</v>
      </c>
      <c r="G44" s="8" t="s">
        <v>105</v>
      </c>
    </row>
    <row r="45" spans="1:7" ht="19.2">
      <c r="A45" s="41"/>
      <c r="B45" s="8">
        <v>39</v>
      </c>
      <c r="C45" s="22" t="s">
        <v>42</v>
      </c>
      <c r="D45" s="22" t="s">
        <v>186</v>
      </c>
      <c r="E45" s="22">
        <v>25</v>
      </c>
    </row>
    <row r="46" spans="1:7" ht="19.2">
      <c r="A46" s="41"/>
      <c r="B46" s="8">
        <v>40</v>
      </c>
      <c r="C46" s="8" t="s">
        <v>43</v>
      </c>
      <c r="D46" s="8" t="s">
        <v>68</v>
      </c>
      <c r="E46" s="8">
        <v>0.75</v>
      </c>
      <c r="G46" s="8" t="s">
        <v>106</v>
      </c>
    </row>
    <row r="47" spans="1:7" ht="19.2">
      <c r="A47" s="41"/>
      <c r="B47" s="8">
        <v>41</v>
      </c>
      <c r="C47" s="22" t="s">
        <v>44</v>
      </c>
      <c r="D47" s="22" t="s">
        <v>72</v>
      </c>
      <c r="E47" s="162">
        <f>E48*(60*60)</f>
        <v>36000</v>
      </c>
      <c r="G47" s="8" t="s">
        <v>108</v>
      </c>
    </row>
    <row r="48" spans="1:7" ht="19.2">
      <c r="A48" s="41"/>
      <c r="C48" s="43" t="s">
        <v>184</v>
      </c>
      <c r="D48" s="8" t="s">
        <v>185</v>
      </c>
      <c r="E48" s="8">
        <v>10</v>
      </c>
      <c r="F48" s="20" t="s">
        <v>154</v>
      </c>
    </row>
    <row r="49" spans="1:7" ht="19.2">
      <c r="A49" s="41"/>
      <c r="B49" s="8">
        <v>42</v>
      </c>
      <c r="C49" s="8" t="s">
        <v>45</v>
      </c>
      <c r="D49" s="8" t="s">
        <v>68</v>
      </c>
      <c r="E49" s="8">
        <v>1</v>
      </c>
      <c r="G49" s="8" t="s">
        <v>109</v>
      </c>
    </row>
    <row r="50" spans="1:7" ht="19.8" thickBot="1">
      <c r="A50" s="41"/>
      <c r="B50" s="8">
        <v>43</v>
      </c>
      <c r="C50" s="8" t="s">
        <v>46</v>
      </c>
      <c r="D50" s="8" t="s">
        <v>72</v>
      </c>
      <c r="E50" s="8">
        <v>1</v>
      </c>
      <c r="G50" s="8" t="s">
        <v>110</v>
      </c>
    </row>
    <row r="51" spans="1:7" ht="19.2">
      <c r="A51" s="51" t="s">
        <v>80</v>
      </c>
      <c r="B51" s="14">
        <v>44</v>
      </c>
      <c r="C51" s="14" t="s">
        <v>47</v>
      </c>
      <c r="D51" s="14" t="s">
        <v>187</v>
      </c>
      <c r="E51" s="14">
        <v>1.4</v>
      </c>
      <c r="G51" s="8" t="s">
        <v>111</v>
      </c>
    </row>
    <row r="52" spans="1:7" ht="19.2">
      <c r="A52" s="56" t="s">
        <v>236</v>
      </c>
      <c r="B52" s="8">
        <v>45</v>
      </c>
      <c r="C52" s="8" t="s">
        <v>48</v>
      </c>
      <c r="D52" s="8" t="s">
        <v>68</v>
      </c>
      <c r="E52" s="8">
        <v>1.29</v>
      </c>
      <c r="G52" s="8" t="s">
        <v>112</v>
      </c>
    </row>
    <row r="53" spans="1:7" ht="19.2">
      <c r="A53" s="41"/>
      <c r="B53" s="8">
        <v>46</v>
      </c>
      <c r="C53" s="8" t="s">
        <v>49</v>
      </c>
      <c r="D53" s="8" t="s">
        <v>68</v>
      </c>
      <c r="E53" s="8">
        <v>0.51</v>
      </c>
      <c r="G53" s="8" t="s">
        <v>113</v>
      </c>
    </row>
    <row r="54" spans="1:7" ht="19.2">
      <c r="A54" s="41"/>
      <c r="B54" s="8">
        <v>47</v>
      </c>
      <c r="C54" s="8" t="s">
        <v>50</v>
      </c>
      <c r="D54" s="8" t="s">
        <v>68</v>
      </c>
      <c r="E54" s="8">
        <v>0.4</v>
      </c>
      <c r="G54" s="8" t="s">
        <v>114</v>
      </c>
    </row>
    <row r="55" spans="1:7">
      <c r="B55" s="8">
        <v>48</v>
      </c>
      <c r="C55" s="157" t="s">
        <v>51</v>
      </c>
      <c r="D55" s="157" t="s">
        <v>68</v>
      </c>
      <c r="E55" s="157">
        <v>1</v>
      </c>
      <c r="G55" s="8" t="s">
        <v>115</v>
      </c>
    </row>
    <row r="56" spans="1:7" ht="19.2">
      <c r="A56" s="56" t="s">
        <v>237</v>
      </c>
      <c r="B56" s="8">
        <v>49</v>
      </c>
      <c r="C56" s="22" t="s">
        <v>52</v>
      </c>
      <c r="D56" s="22" t="s">
        <v>166</v>
      </c>
      <c r="E56" s="162">
        <v>100000</v>
      </c>
      <c r="G56" s="8" t="s">
        <v>156</v>
      </c>
    </row>
    <row r="57" spans="1:7" ht="34.799999999999997">
      <c r="A57" s="41"/>
      <c r="B57" s="8">
        <v>50</v>
      </c>
      <c r="C57" s="8" t="s">
        <v>53</v>
      </c>
      <c r="D57" s="8" t="s">
        <v>68</v>
      </c>
      <c r="E57" s="8">
        <v>5</v>
      </c>
      <c r="F57" s="20" t="s">
        <v>154</v>
      </c>
      <c r="G57" s="58" t="s">
        <v>245</v>
      </c>
    </row>
    <row r="58" spans="1:7" ht="19.2">
      <c r="A58" s="41"/>
      <c r="B58" s="24"/>
      <c r="C58" s="32" t="s">
        <v>116</v>
      </c>
      <c r="D58" s="32" t="s">
        <v>167</v>
      </c>
      <c r="E58" s="155">
        <f>E57*E5^2</f>
        <v>50000</v>
      </c>
      <c r="F58" s="33"/>
    </row>
    <row r="59" spans="1:7" ht="19.2">
      <c r="A59" s="56" t="s">
        <v>238</v>
      </c>
      <c r="B59" s="8">
        <v>51</v>
      </c>
      <c r="C59" s="22" t="s">
        <v>54</v>
      </c>
      <c r="D59" s="22" t="s">
        <v>68</v>
      </c>
      <c r="E59" s="22">
        <v>1.8</v>
      </c>
      <c r="G59" s="8" t="s">
        <v>117</v>
      </c>
    </row>
    <row r="60" spans="1:7" ht="19.2">
      <c r="A60" s="41"/>
      <c r="B60" s="8">
        <v>52</v>
      </c>
      <c r="C60" s="8" t="s">
        <v>55</v>
      </c>
      <c r="D60" s="8" t="s">
        <v>68</v>
      </c>
      <c r="E60" s="8">
        <v>2.1</v>
      </c>
      <c r="G60" s="8" t="s">
        <v>118</v>
      </c>
    </row>
    <row r="61" spans="1:7" ht="19.2">
      <c r="A61" s="41"/>
      <c r="B61" s="8">
        <v>53</v>
      </c>
      <c r="C61" s="34" t="s">
        <v>56</v>
      </c>
      <c r="D61" s="34" t="s">
        <v>188</v>
      </c>
      <c r="E61" s="163">
        <v>2650</v>
      </c>
      <c r="G61" s="8" t="s">
        <v>119</v>
      </c>
    </row>
    <row r="62" spans="1:7" ht="19.2">
      <c r="A62" s="41"/>
      <c r="B62" s="8">
        <v>54</v>
      </c>
      <c r="C62" s="35" t="s">
        <v>57</v>
      </c>
      <c r="D62" s="35" t="s">
        <v>14</v>
      </c>
      <c r="E62" s="35">
        <v>5.0000000000000001E-3</v>
      </c>
      <c r="G62" s="8" t="s">
        <v>120</v>
      </c>
    </row>
    <row r="63" spans="1:7" ht="19.2">
      <c r="A63" s="41"/>
      <c r="B63" s="8">
        <v>55</v>
      </c>
      <c r="C63" s="8" t="s">
        <v>58</v>
      </c>
      <c r="D63" s="8" t="s">
        <v>69</v>
      </c>
      <c r="E63" s="8">
        <v>0.4</v>
      </c>
      <c r="G63" s="8" t="s">
        <v>121</v>
      </c>
    </row>
    <row r="64" spans="1:7" ht="19.2">
      <c r="A64" s="41"/>
      <c r="B64" s="8">
        <v>56</v>
      </c>
      <c r="C64" s="8" t="s">
        <v>59</v>
      </c>
      <c r="D64" s="8" t="s">
        <v>189</v>
      </c>
      <c r="E64" s="8">
        <v>0.03</v>
      </c>
      <c r="G64" s="8" t="s">
        <v>122</v>
      </c>
    </row>
    <row r="65" spans="1:7" ht="19.2">
      <c r="A65" s="41"/>
      <c r="B65" s="24"/>
      <c r="C65" s="32" t="s">
        <v>134</v>
      </c>
      <c r="D65" s="32" t="s">
        <v>190</v>
      </c>
      <c r="E65" s="49">
        <f>'Alluvial Channel'!B12</f>
        <v>248.21599600782042</v>
      </c>
      <c r="G65" s="8" t="s">
        <v>304</v>
      </c>
    </row>
    <row r="66" spans="1:7" ht="19.2">
      <c r="A66" s="56" t="s">
        <v>223</v>
      </c>
      <c r="B66" s="8">
        <v>57</v>
      </c>
      <c r="C66" s="22" t="s">
        <v>60</v>
      </c>
      <c r="D66" s="22" t="s">
        <v>68</v>
      </c>
      <c r="E66" s="22">
        <v>0.6</v>
      </c>
      <c r="G66" s="8" t="s">
        <v>123</v>
      </c>
    </row>
    <row r="67" spans="1:7" ht="19.2">
      <c r="A67" s="41"/>
      <c r="B67" s="8">
        <v>58</v>
      </c>
      <c r="C67" s="8" t="s">
        <v>61</v>
      </c>
      <c r="D67" s="8" t="s">
        <v>68</v>
      </c>
      <c r="E67" s="8">
        <v>0.7</v>
      </c>
      <c r="G67" s="8" t="s">
        <v>124</v>
      </c>
    </row>
    <row r="68" spans="1:7" ht="19.2">
      <c r="A68" s="41"/>
      <c r="C68" s="57" t="s">
        <v>239</v>
      </c>
      <c r="D68" s="57"/>
      <c r="E68" s="57">
        <f>E66/E67</f>
        <v>0.85714285714285721</v>
      </c>
    </row>
    <row r="69" spans="1:7" ht="19.2">
      <c r="A69" s="41"/>
      <c r="B69" s="8">
        <v>59</v>
      </c>
      <c r="C69" s="35" t="s">
        <v>62</v>
      </c>
      <c r="D69" s="35" t="s">
        <v>191</v>
      </c>
      <c r="E69" s="164">
        <f>3.1*10^-4</f>
        <v>3.1E-4</v>
      </c>
      <c r="G69" s="8" t="s">
        <v>125</v>
      </c>
    </row>
    <row r="70" spans="1:7" ht="19.2">
      <c r="A70" s="41"/>
      <c r="B70" s="8">
        <v>60</v>
      </c>
      <c r="C70" s="8" t="s">
        <v>63</v>
      </c>
      <c r="D70" s="8" t="s">
        <v>189</v>
      </c>
      <c r="E70" s="8">
        <v>0.01</v>
      </c>
      <c r="G70" s="8" t="s">
        <v>126</v>
      </c>
    </row>
    <row r="71" spans="1:7" ht="19.2">
      <c r="A71" s="41"/>
      <c r="B71" s="24"/>
      <c r="C71" s="36" t="s">
        <v>147</v>
      </c>
      <c r="D71" s="36" t="s">
        <v>192</v>
      </c>
      <c r="E71" s="50">
        <f>'Alluvial Channel'!B5*'Alluvial Channel'!B2*E70^E66</f>
        <v>618.33819759058963</v>
      </c>
      <c r="G71" s="8" t="s">
        <v>148</v>
      </c>
    </row>
  </sheetData>
  <phoneticPr fontId="1" type="noConversion"/>
  <dataValidations count="4">
    <dataValidation type="list" allowBlank="1" showInputMessage="1" showErrorMessage="1" sqref="E15" xr:uid="{00000000-0002-0000-0000-000000000000}">
      <formula1>"0, 1, 2, 3, 4"</formula1>
    </dataValidation>
    <dataValidation type="list" allowBlank="1" showInputMessage="1" showErrorMessage="1" sqref="E16:E17 E21 E42 E39" xr:uid="{00000000-0002-0000-0000-000001000000}">
      <formula1>"0,1"</formula1>
    </dataValidation>
    <dataValidation type="list" allowBlank="1" showInputMessage="1" showErrorMessage="1" sqref="E26" xr:uid="{00000000-0002-0000-0000-000002000000}">
      <formula1>"1,2,3"</formula1>
    </dataValidation>
    <dataValidation type="list" allowBlank="1" showInputMessage="1" showErrorMessage="1" sqref="E55" xr:uid="{00000000-0002-0000-0000-000003000000}">
      <formula1>"1,2"</formula1>
    </dataValidation>
  </dataValidations>
  <printOptions horizontalCentered="1" verticalCentered="1"/>
  <pageMargins left="0.23622047244094491" right="0.23622047244094491" top="0" bottom="0" header="0.31496062992125984" footer="0.31496062992125984"/>
  <pageSetup paperSize="8" scale="65" fitToHeight="2"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61"/>
  <sheetViews>
    <sheetView zoomScale="70" zoomScaleNormal="70" workbookViewId="0">
      <selection activeCell="B2" sqref="B2:C61"/>
    </sheetView>
  </sheetViews>
  <sheetFormatPr defaultColWidth="11.19921875" defaultRowHeight="17.399999999999999"/>
  <cols>
    <col min="2" max="2" width="38.19921875" customWidth="1"/>
    <col min="3" max="3" width="27.796875" customWidth="1"/>
  </cols>
  <sheetData>
    <row r="1" spans="1:3">
      <c r="A1" t="str">
        <f>List!B1</f>
        <v>No</v>
      </c>
      <c r="B1" t="str">
        <f>List!C1</f>
        <v>parameter</v>
      </c>
      <c r="C1" t="str">
        <f>List!E1</f>
        <v>value</v>
      </c>
    </row>
    <row r="2" spans="1:3">
      <c r="A2">
        <v>1</v>
      </c>
      <c r="B2" t="str">
        <f>List!C2</f>
        <v>OUTPUT_SUBDIR</v>
      </c>
      <c r="C2" s="4" t="str">
        <f>List!E2</f>
        <v>20230131_1033</v>
      </c>
    </row>
    <row r="3" spans="1:3">
      <c r="A3">
        <v>2</v>
      </c>
      <c r="B3" t="str">
        <f>List!C3</f>
        <v>Y</v>
      </c>
      <c r="C3">
        <f>List!E3</f>
        <v>100</v>
      </c>
    </row>
    <row r="4" spans="1:3">
      <c r="A4">
        <v>3</v>
      </c>
      <c r="B4" t="str">
        <f>List!C4</f>
        <v>X</v>
      </c>
      <c r="C4">
        <f>List!E4</f>
        <v>100</v>
      </c>
    </row>
    <row r="5" spans="1:3">
      <c r="A5">
        <v>4</v>
      </c>
      <c r="B5" t="str">
        <f>List!C5</f>
        <v>dX</v>
      </c>
      <c r="C5">
        <f>List!E5</f>
        <v>100</v>
      </c>
    </row>
    <row r="6" spans="1:3">
      <c r="A6">
        <v>5</v>
      </c>
      <c r="B6" t="str">
        <f>List!C6</f>
        <v>PLANE_ANGLE</v>
      </c>
      <c r="C6">
        <f>List!E6</f>
        <v>0</v>
      </c>
    </row>
    <row r="7" spans="1:3">
      <c r="A7">
        <v>6</v>
      </c>
      <c r="B7" t="str">
        <f>List!C7</f>
        <v>INIT_BEDROCK_ELEV_FILE</v>
      </c>
      <c r="C7" t="str">
        <f>List!E7</f>
        <v>INIT_ELEV_100_100_Plane.txt</v>
      </c>
    </row>
    <row r="8" spans="1:3">
      <c r="A8">
        <v>7</v>
      </c>
      <c r="B8" t="str">
        <f>List!C8</f>
        <v>initSedThick</v>
      </c>
      <c r="C8">
        <f>List!E8</f>
        <v>0.5</v>
      </c>
    </row>
    <row r="9" spans="1:3">
      <c r="A9">
        <v>8</v>
      </c>
      <c r="B9" t="str">
        <f>List!C9</f>
        <v>INIT_SED_THICK_FILE</v>
      </c>
      <c r="C9" t="str">
        <f>List!E9</f>
        <v>No</v>
      </c>
    </row>
    <row r="10" spans="1:3">
      <c r="A10">
        <v>9</v>
      </c>
      <c r="B10" t="str">
        <f>List!C10</f>
        <v>TIME_STEPS_NO</v>
      </c>
      <c r="C10">
        <f>List!E10</f>
        <v>100000</v>
      </c>
    </row>
    <row r="11" spans="1:3">
      <c r="A11">
        <v>10</v>
      </c>
      <c r="B11" t="str">
        <f>List!C11</f>
        <v>INIT_TIME_STEP_NO</v>
      </c>
      <c r="C11">
        <f>List!E11</f>
        <v>1</v>
      </c>
    </row>
    <row r="12" spans="1:3">
      <c r="A12">
        <v>11</v>
      </c>
      <c r="B12" t="str">
        <f>List!C12</f>
        <v>dT</v>
      </c>
      <c r="C12">
        <f>List!E12</f>
        <v>2</v>
      </c>
    </row>
    <row r="13" spans="1:3">
      <c r="A13">
        <v>12</v>
      </c>
      <c r="B13" t="str">
        <f>List!C13</f>
        <v>WRITE_INTERVAL</v>
      </c>
      <c r="C13">
        <f>List!E13</f>
        <v>5000</v>
      </c>
    </row>
    <row r="14" spans="1:3">
      <c r="A14">
        <v>13</v>
      </c>
      <c r="B14" t="str">
        <f>List!C15</f>
        <v>BOUNDARY_OUTFLOW_COND</v>
      </c>
      <c r="C14">
        <f>List!E15</f>
        <v>3</v>
      </c>
    </row>
    <row r="15" spans="1:3">
      <c r="A15">
        <v>14</v>
      </c>
      <c r="B15" t="str">
        <f>List!C16</f>
        <v>TOP_BOUNDARY_ELEV_COND</v>
      </c>
      <c r="C15">
        <f>List!E16</f>
        <v>0</v>
      </c>
    </row>
    <row r="16" spans="1:3">
      <c r="A16">
        <v>15</v>
      </c>
      <c r="B16" t="str">
        <f>List!C17</f>
        <v>IS_LEFT_RIGHT_CONNECTED</v>
      </c>
      <c r="C16">
        <f>List!E17</f>
        <v>0</v>
      </c>
    </row>
    <row r="17" spans="1:3">
      <c r="A17">
        <v>16</v>
      </c>
      <c r="B17" t="str">
        <f>List!C18</f>
        <v>TOTAL_ACCUMULATED_UPLIFT</v>
      </c>
      <c r="C17">
        <f>List!E18</f>
        <v>1000</v>
      </c>
    </row>
    <row r="18" spans="1:3">
      <c r="A18">
        <v>17</v>
      </c>
      <c r="B18" t="str">
        <f>List!C21</f>
        <v>IS_TILTED_UPWARPING</v>
      </c>
      <c r="C18">
        <f>List!E21</f>
        <v>0</v>
      </c>
    </row>
    <row r="19" spans="1:3">
      <c r="A19">
        <v>18</v>
      </c>
      <c r="B19" t="str">
        <f>List!C22</f>
        <v>UPLIFT_AXIS_DISTANCE_FROM_COAST</v>
      </c>
      <c r="C19">
        <f>List!E22</f>
        <v>0</v>
      </c>
    </row>
    <row r="20" spans="1:3">
      <c r="A20">
        <v>19</v>
      </c>
      <c r="B20" t="str">
        <f>List!C24</f>
        <v>RAMP_ANGLE_TO_TOP</v>
      </c>
      <c r="C20">
        <f>List!E24</f>
        <v>0</v>
      </c>
    </row>
    <row r="21" spans="1:3">
      <c r="A21">
        <v>20</v>
      </c>
      <c r="B21" t="str">
        <f>List!C25</f>
        <v>Y_TOP_BND_FINAL_ELEV</v>
      </c>
      <c r="C21">
        <f>List!E25</f>
        <v>0</v>
      </c>
    </row>
    <row r="22" spans="1:3">
      <c r="A22">
        <v>21</v>
      </c>
      <c r="B22" t="str">
        <f>List!C26</f>
        <v>UPLIFT_RATE_TEMPORAL_DISTRIBUTION_COND</v>
      </c>
      <c r="C22">
        <f>List!E26</f>
        <v>1</v>
      </c>
    </row>
    <row r="23" spans="1:3">
      <c r="A23">
        <v>22</v>
      </c>
      <c r="B23" t="str">
        <f>List!C27</f>
        <v>acceleratedUpliftPhaseNo</v>
      </c>
      <c r="C23">
        <f>List!E27</f>
        <v>0</v>
      </c>
    </row>
    <row r="24" spans="1:3">
      <c r="A24">
        <v>23</v>
      </c>
      <c r="B24" t="str">
        <f>List!C28</f>
        <v>dUpliftRate</v>
      </c>
      <c r="C24">
        <f>List!E28</f>
        <v>0</v>
      </c>
    </row>
    <row r="25" spans="1:3">
      <c r="A25">
        <v>24</v>
      </c>
      <c r="B25" t="str">
        <f>List!C29</f>
        <v>upliftRate0</v>
      </c>
      <c r="C25">
        <f>List!E29</f>
        <v>0</v>
      </c>
    </row>
    <row r="26" spans="1:3">
      <c r="A26">
        <v>25</v>
      </c>
      <c r="B26" t="str">
        <f>List!C30</f>
        <v>waveArrivalTime</v>
      </c>
      <c r="C26">
        <f>List!E30</f>
        <v>0</v>
      </c>
    </row>
    <row r="27" spans="1:3">
      <c r="A27">
        <v>26</v>
      </c>
      <c r="B27" t="str">
        <f>List!C31</f>
        <v>initUpliftRate</v>
      </c>
      <c r="C27">
        <f>List!E31</f>
        <v>0</v>
      </c>
    </row>
    <row r="28" spans="1:3">
      <c r="A28">
        <v>27</v>
      </c>
      <c r="B28" t="str">
        <f>List!C32</f>
        <v>kw0 in the linear function</v>
      </c>
      <c r="C28">
        <f>List!E32</f>
        <v>1.2999999999999999E-2</v>
      </c>
    </row>
    <row r="29" spans="1:3">
      <c r="A29">
        <v>28</v>
      </c>
      <c r="B29" t="str">
        <f>List!C33</f>
        <v>kwa in the linear function</v>
      </c>
      <c r="C29">
        <f>List!E33</f>
        <v>0.4</v>
      </c>
    </row>
    <row r="30" spans="1:3">
      <c r="A30">
        <v>29</v>
      </c>
      <c r="B30" t="str">
        <f>List!C34</f>
        <v>kw1 in the exponential function</v>
      </c>
      <c r="C30">
        <f>List!E34</f>
        <v>5.3999999999999999E-2</v>
      </c>
    </row>
    <row r="31" spans="1:3">
      <c r="A31">
        <v>30</v>
      </c>
      <c r="B31" t="str">
        <f>List!C35</f>
        <v>kwm in the exponential function</v>
      </c>
      <c r="C31">
        <f>List!E35</f>
        <v>1.1111111111111112</v>
      </c>
    </row>
    <row r="32" spans="1:3">
      <c r="A32">
        <v>31</v>
      </c>
      <c r="B32" t="str">
        <f>List!C37</f>
        <v>DIFFUSION_MODEL</v>
      </c>
      <c r="C32">
        <f>List!E37</f>
        <v>2</v>
      </c>
    </row>
    <row r="33" spans="1:3">
      <c r="A33">
        <v>32</v>
      </c>
      <c r="B33" t="str">
        <f>List!C38</f>
        <v>kmd</v>
      </c>
      <c r="C33">
        <f>List!E38</f>
        <v>2</v>
      </c>
    </row>
    <row r="34" spans="1:3">
      <c r="A34">
        <v>33</v>
      </c>
      <c r="B34" t="str">
        <f>List!C39</f>
        <v>FAILURE_OPT</v>
      </c>
      <c r="C34">
        <f>List!E39</f>
        <v>0</v>
      </c>
    </row>
    <row r="35" spans="1:3">
      <c r="A35">
        <v>34</v>
      </c>
      <c r="B35" t="str">
        <f>List!C40</f>
        <v>soilCriticalSlopeForFailure</v>
      </c>
      <c r="C35">
        <f>List!E40</f>
        <v>0.3</v>
      </c>
    </row>
    <row r="36" spans="1:3">
      <c r="A36">
        <v>35</v>
      </c>
      <c r="B36" t="str">
        <f>List!C41</f>
        <v>rockCriticalSlopeForFailure</v>
      </c>
      <c r="C36">
        <f>List!E41</f>
        <v>0.6</v>
      </c>
    </row>
    <row r="37" spans="1:3">
      <c r="A37">
        <v>36</v>
      </c>
      <c r="B37" t="str">
        <f>List!C42</f>
        <v>FLOW_ROUTING</v>
      </c>
      <c r="C37">
        <f>List!E42</f>
        <v>0</v>
      </c>
    </row>
    <row r="38" spans="1:3">
      <c r="A38">
        <v>37</v>
      </c>
      <c r="B38" t="str">
        <f>List!C43</f>
        <v>annualPrecipitation</v>
      </c>
      <c r="C38">
        <f>List!E43</f>
        <v>1.4</v>
      </c>
    </row>
    <row r="39" spans="1:3">
      <c r="A39">
        <v>38</v>
      </c>
      <c r="B39" t="str">
        <f>List!C44</f>
        <v>annualEvapotranspiration</v>
      </c>
      <c r="C39">
        <f>List!E44</f>
        <v>0.9</v>
      </c>
    </row>
    <row r="40" spans="1:3">
      <c r="A40">
        <v>39</v>
      </c>
      <c r="B40" t="str">
        <f>List!C45</f>
        <v>kqb</v>
      </c>
      <c r="C40">
        <f>List!E45</f>
        <v>25</v>
      </c>
    </row>
    <row r="41" spans="1:3">
      <c r="A41">
        <v>40</v>
      </c>
      <c r="B41" t="str">
        <f>List!C46</f>
        <v>mqb</v>
      </c>
      <c r="C41">
        <f>List!E46</f>
        <v>0.75</v>
      </c>
    </row>
    <row r="42" spans="1:3">
      <c r="A42">
        <v>41</v>
      </c>
      <c r="B42" t="str">
        <f>List!C47</f>
        <v>bankfullTime</v>
      </c>
      <c r="C42">
        <f>List!E47</f>
        <v>36000</v>
      </c>
    </row>
    <row r="43" spans="1:3">
      <c r="A43">
        <v>42</v>
      </c>
      <c r="B43" t="str">
        <f>List!C49</f>
        <v>timeWeight</v>
      </c>
      <c r="C43">
        <f>List!E49</f>
        <v>1</v>
      </c>
    </row>
    <row r="44" spans="1:3">
      <c r="A44">
        <v>43</v>
      </c>
      <c r="B44" t="str">
        <f>List!C50</f>
        <v>minSubDT</v>
      </c>
      <c r="C44">
        <f>List!E50</f>
        <v>1</v>
      </c>
    </row>
    <row r="45" spans="1:3">
      <c r="A45">
        <v>44</v>
      </c>
      <c r="B45" t="str">
        <f>List!C51</f>
        <v>khw</v>
      </c>
      <c r="C45">
        <f>List!E51</f>
        <v>1.4</v>
      </c>
    </row>
    <row r="46" spans="1:3">
      <c r="A46">
        <v>45</v>
      </c>
      <c r="B46" t="str">
        <f>List!C52</f>
        <v>mhw</v>
      </c>
      <c r="C46">
        <f>List!E52</f>
        <v>1.29</v>
      </c>
    </row>
    <row r="47" spans="1:3">
      <c r="A47">
        <v>46</v>
      </c>
      <c r="B47" t="str">
        <f>List!C53</f>
        <v>khd</v>
      </c>
      <c r="C47">
        <f>List!E53</f>
        <v>0.51</v>
      </c>
    </row>
    <row r="48" spans="1:3">
      <c r="A48">
        <v>47</v>
      </c>
      <c r="B48" t="str">
        <f>List!C54</f>
        <v>mhd</v>
      </c>
      <c r="C48">
        <f>List!E54</f>
        <v>0.4</v>
      </c>
    </row>
    <row r="49" spans="1:3">
      <c r="A49">
        <v>48</v>
      </c>
      <c r="B49" t="str">
        <f>List!C55</f>
        <v>FLUVIALPROCESS_COND</v>
      </c>
      <c r="C49">
        <f>List!E55</f>
        <v>1</v>
      </c>
    </row>
    <row r="50" spans="1:3">
      <c r="A50">
        <v>49</v>
      </c>
      <c r="B50" t="str">
        <f>List!C56</f>
        <v>channelInitiation</v>
      </c>
      <c r="C50">
        <f>List!E56</f>
        <v>100000</v>
      </c>
    </row>
    <row r="51" spans="1:3">
      <c r="A51">
        <v>50</v>
      </c>
      <c r="B51" t="str">
        <f>List!C57</f>
        <v>criticalUpslopeCellsNo</v>
      </c>
      <c r="C51">
        <f>List!E57</f>
        <v>5</v>
      </c>
    </row>
    <row r="52" spans="1:3">
      <c r="A52">
        <v>51</v>
      </c>
      <c r="B52" t="str">
        <f>List!C59</f>
        <v>mfa</v>
      </c>
      <c r="C52">
        <f>List!E59</f>
        <v>1.8</v>
      </c>
    </row>
    <row r="53" spans="1:3">
      <c r="A53">
        <v>52</v>
      </c>
      <c r="B53" t="str">
        <f>List!C60</f>
        <v>nfa</v>
      </c>
      <c r="C53">
        <f>List!E60</f>
        <v>2.1</v>
      </c>
    </row>
    <row r="54" spans="1:3">
      <c r="A54">
        <v>53</v>
      </c>
      <c r="B54" t="str">
        <f>List!C61</f>
        <v>fSRho</v>
      </c>
      <c r="C54">
        <f>List!E61</f>
        <v>2650</v>
      </c>
    </row>
    <row r="55" spans="1:3">
      <c r="A55">
        <v>54</v>
      </c>
      <c r="B55" t="str">
        <f>List!C62</f>
        <v>fSD50</v>
      </c>
      <c r="C55">
        <f>List!E62</f>
        <v>5.0000000000000001E-3</v>
      </c>
    </row>
    <row r="56" spans="1:3">
      <c r="A56">
        <v>55</v>
      </c>
      <c r="B56" t="str">
        <f>List!C63</f>
        <v>eta</v>
      </c>
      <c r="C56">
        <f>List!E63</f>
        <v>0.4</v>
      </c>
    </row>
    <row r="57" spans="1:3">
      <c r="A57">
        <v>56</v>
      </c>
      <c r="B57" t="str">
        <f>List!C64</f>
        <v>nA</v>
      </c>
      <c r="C57">
        <f>List!E64</f>
        <v>0.03</v>
      </c>
    </row>
    <row r="58" spans="1:3">
      <c r="A58">
        <v>57</v>
      </c>
      <c r="B58" t="str">
        <f>List!C66</f>
        <v>mfb</v>
      </c>
      <c r="C58">
        <f>List!E66</f>
        <v>0.6</v>
      </c>
    </row>
    <row r="59" spans="1:3">
      <c r="A59">
        <v>58</v>
      </c>
      <c r="B59" t="str">
        <f>List!C67</f>
        <v>nfb</v>
      </c>
      <c r="C59">
        <f>List!E67</f>
        <v>0.7</v>
      </c>
    </row>
    <row r="60" spans="1:3">
      <c r="A60">
        <v>59</v>
      </c>
      <c r="B60" t="str">
        <f>List!C69</f>
        <v>kfbre</v>
      </c>
      <c r="C60">
        <f>List!E69</f>
        <v>3.1E-4</v>
      </c>
    </row>
    <row r="61" spans="1:3">
      <c r="A61">
        <v>60</v>
      </c>
      <c r="B61" t="str">
        <f>List!C70</f>
        <v>nB</v>
      </c>
      <c r="C61">
        <f>List!E70</f>
        <v>0.01</v>
      </c>
    </row>
  </sheetData>
  <phoneticPr fontId="1" type="noConversion"/>
  <pageMargins left="0" right="0.74803149606299213" top="0.19685039370078741" bottom="0.19685039370078741" header="0.11811023622047245" footer="0.11811023622047245"/>
  <pageSetup paperSize="9" scale="8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utton1_Click">
                <anchor moveWithCells="1" sizeWithCells="1">
                  <from>
                    <xdr:col>4</xdr:col>
                    <xdr:colOff>0</xdr:colOff>
                    <xdr:row>2</xdr:row>
                    <xdr:rowOff>0</xdr:rowOff>
                  </from>
                  <to>
                    <xdr:col>6</xdr:col>
                    <xdr:colOff>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H21"/>
  <sheetViews>
    <sheetView zoomScale="85" zoomScaleNormal="85" workbookViewId="0">
      <selection activeCell="B21" sqref="B21"/>
    </sheetView>
  </sheetViews>
  <sheetFormatPr defaultColWidth="8.796875" defaultRowHeight="17.399999999999999"/>
  <cols>
    <col min="1" max="1" width="40.5" style="61" customWidth="1"/>
    <col min="2" max="2" width="12.796875" style="8" customWidth="1"/>
    <col min="3" max="3" width="8" style="8" customWidth="1"/>
    <col min="4" max="4" width="9.69921875" style="8" customWidth="1"/>
    <col min="5" max="5" width="21.3984375" style="8" customWidth="1"/>
    <col min="6" max="6" width="11.3984375" style="8" customWidth="1"/>
    <col min="7" max="9" width="7.796875" style="8" customWidth="1"/>
    <col min="10" max="16384" width="8.796875" style="8"/>
  </cols>
  <sheetData>
    <row r="1" spans="1:8">
      <c r="A1" s="66" t="s">
        <v>149</v>
      </c>
    </row>
    <row r="2" spans="1:8" ht="18" thickBot="1"/>
    <row r="3" spans="1:8">
      <c r="A3" s="14" t="s">
        <v>19</v>
      </c>
      <c r="B3" s="60">
        <f>List!E10</f>
        <v>100000</v>
      </c>
      <c r="C3" s="60"/>
      <c r="E3" s="166" t="s">
        <v>6</v>
      </c>
      <c r="F3" s="167"/>
      <c r="G3" s="168"/>
    </row>
    <row r="4" spans="1:8">
      <c r="A4" s="59" t="s">
        <v>2</v>
      </c>
      <c r="B4" s="60">
        <f>List!E12</f>
        <v>2</v>
      </c>
      <c r="C4" s="60" t="s">
        <v>5</v>
      </c>
      <c r="E4" s="78" t="s">
        <v>268</v>
      </c>
      <c r="F4" s="20" t="s">
        <v>264</v>
      </c>
      <c r="G4" s="79"/>
    </row>
    <row r="5" spans="1:8">
      <c r="A5" s="59" t="s">
        <v>266</v>
      </c>
      <c r="B5" s="60">
        <f>B3*B4</f>
        <v>200000</v>
      </c>
      <c r="C5" s="60" t="s">
        <v>5</v>
      </c>
      <c r="E5" s="80" t="s">
        <v>265</v>
      </c>
      <c r="F5">
        <v>300</v>
      </c>
      <c r="G5" s="81" t="s">
        <v>0</v>
      </c>
    </row>
    <row r="6" spans="1:8">
      <c r="A6" t="s">
        <v>269</v>
      </c>
      <c r="B6" s="8">
        <f>List!E20</f>
        <v>5000</v>
      </c>
      <c r="C6" s="81" t="s">
        <v>0</v>
      </c>
      <c r="E6" s="82" t="s">
        <v>7</v>
      </c>
      <c r="F6" s="64">
        <f>F5/1000000</f>
        <v>2.9999999999999997E-4</v>
      </c>
      <c r="G6" s="83" t="s">
        <v>8</v>
      </c>
      <c r="H6"/>
    </row>
    <row r="7" spans="1:8">
      <c r="A7" s="75" t="s">
        <v>250</v>
      </c>
      <c r="B7" s="76">
        <f>List!E18</f>
        <v>1000</v>
      </c>
      <c r="C7" s="60" t="s">
        <v>4</v>
      </c>
      <c r="D7" s="77" t="s">
        <v>267</v>
      </c>
      <c r="E7" s="84" t="s">
        <v>3</v>
      </c>
      <c r="F7" s="85">
        <f>B3*B4*F6</f>
        <v>59.999999999999993</v>
      </c>
      <c r="G7" s="86" t="s">
        <v>4</v>
      </c>
    </row>
    <row r="8" spans="1:8">
      <c r="E8"/>
      <c r="F8"/>
      <c r="G8"/>
    </row>
    <row r="9" spans="1:8">
      <c r="A9" s="65" t="s">
        <v>261</v>
      </c>
      <c r="B9" s="64"/>
      <c r="C9" s="60"/>
    </row>
    <row r="10" spans="1:8">
      <c r="A10" s="68" t="s">
        <v>263</v>
      </c>
      <c r="B10" s="69">
        <f>List!E29</f>
        <v>0</v>
      </c>
      <c r="C10" s="60" t="s">
        <v>1</v>
      </c>
    </row>
    <row r="11" spans="1:8">
      <c r="A11" s="68" t="s">
        <v>262</v>
      </c>
      <c r="B11" s="69">
        <f>List!E31</f>
        <v>0</v>
      </c>
      <c r="C11" s="60" t="s">
        <v>1</v>
      </c>
    </row>
    <row r="12" spans="1:8">
      <c r="C12" s="60"/>
    </row>
    <row r="13" spans="1:8">
      <c r="A13" s="67" t="s">
        <v>252</v>
      </c>
      <c r="C13" s="60"/>
    </row>
    <row r="14" spans="1:8">
      <c r="A14" s="8" t="s">
        <v>251</v>
      </c>
      <c r="B14" s="8">
        <f>List!E22</f>
        <v>0</v>
      </c>
      <c r="C14" s="60" t="s">
        <v>4</v>
      </c>
    </row>
    <row r="15" spans="1:8">
      <c r="A15" s="62" t="s">
        <v>255</v>
      </c>
      <c r="B15" s="8">
        <f>List!E3*List!E5-List!E22</f>
        <v>10000</v>
      </c>
      <c r="C15" s="60" t="s">
        <v>4</v>
      </c>
    </row>
    <row r="16" spans="1:8">
      <c r="A16" s="73" t="s">
        <v>253</v>
      </c>
      <c r="B16" s="73">
        <f>List!E24</f>
        <v>0</v>
      </c>
      <c r="C16" s="8" t="s">
        <v>254</v>
      </c>
      <c r="D16" s="71" t="s">
        <v>257</v>
      </c>
    </row>
    <row r="17" spans="1:4">
      <c r="A17" s="87" t="s">
        <v>249</v>
      </c>
      <c r="B17" s="88">
        <f>List!E23</f>
        <v>0</v>
      </c>
      <c r="C17" s="8" t="s">
        <v>254</v>
      </c>
    </row>
    <row r="18" spans="1:4">
      <c r="A18" s="72" t="s">
        <v>250</v>
      </c>
      <c r="B18" s="72">
        <f>List!E18</f>
        <v>1000</v>
      </c>
      <c r="C18" s="60" t="s">
        <v>4</v>
      </c>
    </row>
    <row r="19" spans="1:4">
      <c r="A19" s="62" t="s">
        <v>256</v>
      </c>
      <c r="B19" s="8">
        <f>B18-B18*B16</f>
        <v>1000</v>
      </c>
      <c r="C19" s="8" t="s">
        <v>4</v>
      </c>
    </row>
    <row r="20" spans="1:4">
      <c r="A20" s="28" t="s">
        <v>35</v>
      </c>
      <c r="B20" s="8">
        <f>List!E30</f>
        <v>0</v>
      </c>
      <c r="C20" s="28" t="s">
        <v>69</v>
      </c>
      <c r="D20" s="89" t="s">
        <v>244</v>
      </c>
    </row>
    <row r="21" spans="1:4">
      <c r="A21" s="74" t="s">
        <v>30</v>
      </c>
      <c r="B21" s="72">
        <f>List!E25</f>
        <v>0</v>
      </c>
      <c r="C21" s="8" t="s">
        <v>4</v>
      </c>
      <c r="D21" s="71" t="s">
        <v>274</v>
      </c>
    </row>
  </sheetData>
  <mergeCells count="1">
    <mergeCell ref="E3:G3"/>
  </mergeCells>
  <phoneticPr fontId="1" type="noConversion"/>
  <printOptions horizontalCentered="1" verticalCentered="1"/>
  <pageMargins left="0.70866141732283472" right="0.70866141732283472" top="0.74803149606299213" bottom="0.74803149606299213" header="0.31496062992125984" footer="0.31496062992125984"/>
  <pageSetup paperSize="9" scale="58"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W53"/>
  <sheetViews>
    <sheetView zoomScale="55" zoomScaleNormal="55" workbookViewId="0">
      <selection activeCell="N3" sqref="N3"/>
    </sheetView>
  </sheetViews>
  <sheetFormatPr defaultColWidth="8.796875" defaultRowHeight="17.399999999999999"/>
  <cols>
    <col min="1" max="1" width="23.296875" customWidth="1"/>
    <col min="2" max="3" width="13.69921875" customWidth="1"/>
    <col min="12" max="12" width="23.19921875" customWidth="1"/>
    <col min="13" max="14" width="13.796875" customWidth="1"/>
    <col min="15" max="15" width="27.8984375" customWidth="1"/>
    <col min="16" max="16" width="9.796875" customWidth="1"/>
    <col min="17" max="17" width="15.8984375" customWidth="1"/>
    <col min="18" max="18" width="13.796875" customWidth="1"/>
    <col min="21" max="21" width="20.59765625" customWidth="1"/>
    <col min="22" max="22" width="18.3984375" customWidth="1"/>
    <col min="23" max="23" width="10.3984375" customWidth="1"/>
  </cols>
  <sheetData>
    <row r="1" spans="1:23">
      <c r="A1" t="s">
        <v>275</v>
      </c>
      <c r="L1" s="101" t="s">
        <v>289</v>
      </c>
      <c r="O1" s="95" t="s">
        <v>282</v>
      </c>
    </row>
    <row r="2" spans="1:23" ht="18" thickBot="1">
      <c r="A2" s="3" t="s">
        <v>129</v>
      </c>
      <c r="B2" s="3" t="s">
        <v>169</v>
      </c>
      <c r="C2" s="3" t="s">
        <v>170</v>
      </c>
      <c r="L2" s="3" t="s">
        <v>129</v>
      </c>
      <c r="M2" s="3" t="s">
        <v>169</v>
      </c>
      <c r="N2" s="3" t="s">
        <v>170</v>
      </c>
      <c r="O2" s="95" t="s">
        <v>283</v>
      </c>
    </row>
    <row r="3" spans="1:23">
      <c r="A3" t="s">
        <v>131</v>
      </c>
      <c r="B3">
        <f>List!E32</f>
        <v>1.2999999999999999E-2</v>
      </c>
      <c r="C3">
        <f>List!E33</f>
        <v>0.4</v>
      </c>
      <c r="L3" t="s">
        <v>131</v>
      </c>
      <c r="M3">
        <v>1.4E-5</v>
      </c>
      <c r="N3">
        <v>4.0000000000000002E-4</v>
      </c>
    </row>
    <row r="4" spans="1:23">
      <c r="O4" t="s">
        <v>284</v>
      </c>
    </row>
    <row r="5" spans="1:23">
      <c r="O5" t="s">
        <v>285</v>
      </c>
      <c r="U5" s="93" t="s">
        <v>281</v>
      </c>
    </row>
    <row r="6" spans="1:23" ht="18" thickBot="1">
      <c r="A6" s="3" t="s">
        <v>130</v>
      </c>
      <c r="B6" s="3" t="s">
        <v>171</v>
      </c>
      <c r="C6" s="3" t="s">
        <v>172</v>
      </c>
      <c r="L6" s="3" t="s">
        <v>130</v>
      </c>
      <c r="M6" s="3" t="s">
        <v>171</v>
      </c>
      <c r="N6" s="3" t="s">
        <v>172</v>
      </c>
      <c r="O6" s="97" t="s">
        <v>287</v>
      </c>
      <c r="P6" s="98" t="s">
        <v>286</v>
      </c>
      <c r="Q6" s="99" t="s">
        <v>278</v>
      </c>
      <c r="R6" s="99" t="s">
        <v>288</v>
      </c>
      <c r="S6" s="100" t="s">
        <v>279</v>
      </c>
    </row>
    <row r="7" spans="1:23">
      <c r="A7" t="s">
        <v>168</v>
      </c>
      <c r="B7">
        <f>List!E34</f>
        <v>5.3999999999999999E-2</v>
      </c>
      <c r="C7">
        <f>List!E35</f>
        <v>1.1111111111111112</v>
      </c>
      <c r="L7" t="s">
        <v>168</v>
      </c>
      <c r="M7">
        <f>P7</f>
        <v>5.3999999999999998E-5</v>
      </c>
      <c r="N7">
        <f>S7</f>
        <v>1.4705882352941178</v>
      </c>
      <c r="O7" s="94">
        <f>1/1000000</f>
        <v>9.9999999999999995E-7</v>
      </c>
      <c r="P7" s="96">
        <f>54 * O7</f>
        <v>5.3999999999999998E-5</v>
      </c>
      <c r="Q7" s="94">
        <v>100</v>
      </c>
      <c r="R7" s="94">
        <v>6.7999999999999996E-3</v>
      </c>
      <c r="S7" s="96">
        <f>1/(Q7*R7)</f>
        <v>1.4705882352941178</v>
      </c>
    </row>
    <row r="9" spans="1:23" ht="19.8" thickBot="1">
      <c r="A9" s="90" t="s">
        <v>132</v>
      </c>
      <c r="B9" s="90" t="s">
        <v>128</v>
      </c>
      <c r="C9" s="90" t="s">
        <v>128</v>
      </c>
      <c r="L9" s="70" t="s">
        <v>132</v>
      </c>
      <c r="M9" s="70" t="s">
        <v>128</v>
      </c>
      <c r="N9" s="70" t="s">
        <v>128</v>
      </c>
      <c r="U9" s="3" t="s">
        <v>130</v>
      </c>
      <c r="V9" s="3" t="s">
        <v>171</v>
      </c>
      <c r="W9" s="3" t="s">
        <v>172</v>
      </c>
    </row>
    <row r="10" spans="1:23" ht="18" thickTop="1">
      <c r="A10" s="2">
        <v>0</v>
      </c>
      <c r="B10">
        <f t="shared" ref="B10:B50" si="0">$B$3+$C$3*A10</f>
        <v>1.2999999999999999E-2</v>
      </c>
      <c r="C10">
        <f>$B$7*2.71828183^(-A10/$C$7)</f>
        <v>5.3999999999999999E-2</v>
      </c>
      <c r="L10" s="2">
        <v>0</v>
      </c>
      <c r="M10">
        <f t="shared" ref="M10:M50" si="1">$M$3+$N$3*L10</f>
        <v>1.4E-5</v>
      </c>
      <c r="N10">
        <f>$M$7*2.71828183^(-L10/$N$7)</f>
        <v>5.3999999999999998E-5</v>
      </c>
      <c r="U10" t="s">
        <v>277</v>
      </c>
      <c r="V10">
        <v>54</v>
      </c>
      <c r="W10">
        <v>6.7999999999999996E-3</v>
      </c>
    </row>
    <row r="11" spans="1:23">
      <c r="A11" s="2">
        <v>0.05</v>
      </c>
      <c r="B11">
        <f t="shared" si="0"/>
        <v>3.3000000000000002E-2</v>
      </c>
      <c r="C11">
        <f t="shared" ref="C11:C50" si="2">$B$7*2.71828183^(-A11/$C$7)</f>
        <v>5.1623864017670482E-2</v>
      </c>
      <c r="L11" s="2">
        <v>0.05</v>
      </c>
      <c r="M11">
        <f t="shared" si="1"/>
        <v>3.4E-5</v>
      </c>
      <c r="N11">
        <f t="shared" ref="N11:N50" si="3">$M$7*2.71828183^(-L11/$N$7)</f>
        <v>5.2194861249419345E-5</v>
      </c>
    </row>
    <row r="12" spans="1:23" ht="19.8" thickBot="1">
      <c r="A12" s="2">
        <v>0.1</v>
      </c>
      <c r="B12">
        <f t="shared" si="0"/>
        <v>5.3000000000000005E-2</v>
      </c>
      <c r="C12">
        <f>$B$7*2.71828183^(-A12/$C$7)</f>
        <v>4.9352284002128377E-2</v>
      </c>
      <c r="L12" s="2">
        <v>0.1</v>
      </c>
      <c r="M12">
        <f t="shared" si="1"/>
        <v>5.4000000000000005E-5</v>
      </c>
      <c r="N12">
        <f t="shared" si="3"/>
        <v>5.0450065571224767E-5</v>
      </c>
      <c r="U12" s="70" t="s">
        <v>280</v>
      </c>
      <c r="V12" s="70" t="s">
        <v>128</v>
      </c>
    </row>
    <row r="13" spans="1:23" ht="18" thickTop="1">
      <c r="A13" s="2">
        <v>0.15</v>
      </c>
      <c r="B13">
        <f t="shared" si="0"/>
        <v>7.2999999999999995E-2</v>
      </c>
      <c r="C13">
        <f t="shared" si="2"/>
        <v>4.7180659227543144E-2</v>
      </c>
      <c r="L13" s="2">
        <v>0.15</v>
      </c>
      <c r="M13">
        <f t="shared" si="1"/>
        <v>7.3999999999999996E-5</v>
      </c>
      <c r="N13">
        <f t="shared" si="3"/>
        <v>4.8763595787299725E-5</v>
      </c>
      <c r="U13" s="92">
        <v>0</v>
      </c>
      <c r="V13">
        <f t="shared" ref="V13:V53" si="4">$V$10*2.71828183^(-U13*$W$10)</f>
        <v>54</v>
      </c>
    </row>
    <row r="14" spans="1:23">
      <c r="A14" s="2">
        <v>0.2</v>
      </c>
      <c r="B14">
        <f t="shared" si="0"/>
        <v>9.3000000000000013E-2</v>
      </c>
      <c r="C14">
        <f t="shared" si="2"/>
        <v>4.5104591411606242E-2</v>
      </c>
      <c r="L14" s="2">
        <v>0.2</v>
      </c>
      <c r="M14">
        <f t="shared" si="1"/>
        <v>9.4000000000000008E-5</v>
      </c>
      <c r="N14">
        <f t="shared" si="3"/>
        <v>4.7133502150757015E-5</v>
      </c>
      <c r="U14" s="91">
        <v>5</v>
      </c>
      <c r="V14">
        <f t="shared" si="4"/>
        <v>52.194861249419347</v>
      </c>
    </row>
    <row r="15" spans="1:23">
      <c r="A15" s="2">
        <v>0.25</v>
      </c>
      <c r="B15">
        <f t="shared" si="0"/>
        <v>0.113</v>
      </c>
      <c r="C15">
        <f t="shared" si="2"/>
        <v>4.3119875807506459E-2</v>
      </c>
      <c r="L15" s="2">
        <v>0.25</v>
      </c>
      <c r="M15">
        <f t="shared" si="1"/>
        <v>1.1400000000000001E-4</v>
      </c>
      <c r="N15">
        <f t="shared" si="3"/>
        <v>4.5557900091814271E-5</v>
      </c>
      <c r="U15" s="91">
        <v>10</v>
      </c>
      <c r="V15">
        <f t="shared" si="4"/>
        <v>50.450065571224769</v>
      </c>
    </row>
    <row r="16" spans="1:23">
      <c r="A16" s="2">
        <v>0.3</v>
      </c>
      <c r="B16">
        <f t="shared" si="0"/>
        <v>0.13300000000000001</v>
      </c>
      <c r="C16">
        <f t="shared" si="2"/>
        <v>4.1222492687880592E-2</v>
      </c>
      <c r="L16" s="2">
        <v>0.3</v>
      </c>
      <c r="M16">
        <f t="shared" si="1"/>
        <v>1.34E-4</v>
      </c>
      <c r="N16">
        <f t="shared" si="3"/>
        <v>4.4034968039021385E-5</v>
      </c>
      <c r="U16" s="91">
        <v>15</v>
      </c>
      <c r="V16">
        <f t="shared" si="4"/>
        <v>48.763595787299721</v>
      </c>
    </row>
    <row r="17" spans="1:22">
      <c r="A17" s="2">
        <v>0.35</v>
      </c>
      <c r="B17">
        <f t="shared" si="0"/>
        <v>0.153</v>
      </c>
      <c r="C17">
        <f t="shared" si="2"/>
        <v>3.9408599203491913E-2</v>
      </c>
      <c r="L17" s="2">
        <v>0.35</v>
      </c>
      <c r="M17">
        <f t="shared" si="1"/>
        <v>1.5399999999999998E-4</v>
      </c>
      <c r="N17">
        <f t="shared" si="3"/>
        <v>4.256294531332106E-5</v>
      </c>
      <c r="U17" s="91">
        <v>20</v>
      </c>
      <c r="V17">
        <f t="shared" si="4"/>
        <v>47.133502150757018</v>
      </c>
    </row>
    <row r="18" spans="1:22">
      <c r="A18" s="2">
        <v>0.4</v>
      </c>
      <c r="B18">
        <f t="shared" si="0"/>
        <v>0.17300000000000004</v>
      </c>
      <c r="C18">
        <f t="shared" si="2"/>
        <v>3.7674521600147108E-2</v>
      </c>
      <c r="L18" s="2">
        <v>0.4</v>
      </c>
      <c r="M18">
        <f t="shared" si="1"/>
        <v>1.74E-4</v>
      </c>
      <c r="N18">
        <f t="shared" si="3"/>
        <v>4.1140130092507705E-5</v>
      </c>
      <c r="U18" s="91">
        <v>25</v>
      </c>
      <c r="V18">
        <f t="shared" si="4"/>
        <v>45.557900091814275</v>
      </c>
    </row>
    <row r="19" spans="1:22">
      <c r="A19" s="2">
        <v>0.45</v>
      </c>
      <c r="B19">
        <f t="shared" si="0"/>
        <v>0.19300000000000003</v>
      </c>
      <c r="C19">
        <f t="shared" si="2"/>
        <v>3.6016747778088581E-2</v>
      </c>
      <c r="L19" s="2">
        <v>0.45</v>
      </c>
      <c r="M19">
        <f t="shared" si="1"/>
        <v>1.94E-4</v>
      </c>
      <c r="N19">
        <f t="shared" si="3"/>
        <v>3.9764877443731511E-5</v>
      </c>
      <c r="U19" s="91">
        <v>30</v>
      </c>
      <c r="V19">
        <f t="shared" si="4"/>
        <v>44.034968039021386</v>
      </c>
    </row>
    <row r="20" spans="1:22">
      <c r="A20" s="2">
        <v>0.5</v>
      </c>
      <c r="B20">
        <f t="shared" si="0"/>
        <v>0.21300000000000002</v>
      </c>
      <c r="C20">
        <f t="shared" si="2"/>
        <v>3.4431920178792229E-2</v>
      </c>
      <c r="L20" s="2">
        <v>0.5</v>
      </c>
      <c r="M20">
        <f t="shared" si="1"/>
        <v>2.14E-4</v>
      </c>
      <c r="N20">
        <f t="shared" si="3"/>
        <v>3.8435597421772799E-5</v>
      </c>
      <c r="U20" s="91">
        <v>35</v>
      </c>
      <c r="V20">
        <f t="shared" si="4"/>
        <v>42.562945313321066</v>
      </c>
    </row>
    <row r="21" spans="1:22">
      <c r="A21" s="2">
        <v>0.55000000000000004</v>
      </c>
      <c r="B21">
        <f t="shared" si="0"/>
        <v>0.23300000000000004</v>
      </c>
      <c r="C21">
        <f t="shared" si="2"/>
        <v>3.2916828984763967E-2</v>
      </c>
      <c r="L21" s="2">
        <v>0.55000000000000004</v>
      </c>
      <c r="M21">
        <f t="shared" si="1"/>
        <v>2.3400000000000002E-4</v>
      </c>
      <c r="N21">
        <f t="shared" si="3"/>
        <v>3.7150753230888362E-5</v>
      </c>
      <c r="U21" s="91">
        <v>40</v>
      </c>
      <c r="V21">
        <f t="shared" si="4"/>
        <v>41.140130092507718</v>
      </c>
    </row>
    <row r="22" spans="1:22">
      <c r="A22" s="2">
        <v>0.6</v>
      </c>
      <c r="B22">
        <f t="shared" si="0"/>
        <v>0.253</v>
      </c>
      <c r="C22">
        <f t="shared" si="2"/>
        <v>3.1468405618562394E-2</v>
      </c>
      <c r="L22" s="2">
        <v>0.6</v>
      </c>
      <c r="M22">
        <f t="shared" si="1"/>
        <v>2.5399999999999999E-4</v>
      </c>
      <c r="N22">
        <f t="shared" si="3"/>
        <v>3.5908859448104369E-5</v>
      </c>
      <c r="U22" s="91">
        <v>45</v>
      </c>
      <c r="V22">
        <f t="shared" si="4"/>
        <v>39.764877443731514</v>
      </c>
    </row>
    <row r="23" spans="1:22">
      <c r="A23" s="2">
        <v>0.65</v>
      </c>
      <c r="B23">
        <f t="shared" si="0"/>
        <v>0.27300000000000002</v>
      </c>
      <c r="C23">
        <f t="shared" si="2"/>
        <v>3.0083716527880791E-2</v>
      </c>
      <c r="L23" s="2">
        <v>0.65</v>
      </c>
      <c r="M23">
        <f t="shared" si="1"/>
        <v>2.7400000000000005E-4</v>
      </c>
      <c r="N23">
        <f t="shared" si="3"/>
        <v>3.4708480305902005E-5</v>
      </c>
      <c r="U23" s="91">
        <v>50</v>
      </c>
      <c r="V23">
        <f t="shared" si="4"/>
        <v>38.435597421772805</v>
      </c>
    </row>
    <row r="24" spans="1:22">
      <c r="A24" s="2">
        <v>0.7</v>
      </c>
      <c r="B24">
        <f t="shared" si="0"/>
        <v>0.29299999999999998</v>
      </c>
      <c r="C24">
        <f t="shared" si="2"/>
        <v>2.8759957244101176E-2</v>
      </c>
      <c r="L24" s="2">
        <v>0.7</v>
      </c>
      <c r="M24">
        <f t="shared" si="1"/>
        <v>2.9399999999999999E-4</v>
      </c>
      <c r="N24">
        <f t="shared" si="3"/>
        <v>3.3548228032310358E-5</v>
      </c>
      <c r="U24" s="91">
        <v>55.000000000000007</v>
      </c>
      <c r="V24">
        <f t="shared" si="4"/>
        <v>37.150753230888363</v>
      </c>
    </row>
    <row r="25" spans="1:22">
      <c r="A25" s="2">
        <v>0.75</v>
      </c>
      <c r="B25">
        <f t="shared" si="0"/>
        <v>0.31300000000000006</v>
      </c>
      <c r="C25">
        <f t="shared" si="2"/>
        <v>2.7494446702286963E-2</v>
      </c>
      <c r="L25" s="2">
        <v>0.75</v>
      </c>
      <c r="M25">
        <f t="shared" si="1"/>
        <v>3.1400000000000004E-4</v>
      </c>
      <c r="N25">
        <f t="shared" si="3"/>
        <v>3.2426761246487407E-5</v>
      </c>
      <c r="U25" s="91">
        <v>60</v>
      </c>
      <c r="V25">
        <f t="shared" si="4"/>
        <v>35.908859448104366</v>
      </c>
    </row>
    <row r="26" spans="1:22">
      <c r="A26" s="2">
        <v>0.8</v>
      </c>
      <c r="B26">
        <f t="shared" si="0"/>
        <v>0.33300000000000007</v>
      </c>
      <c r="C26">
        <f t="shared" si="2"/>
        <v>2.6284621811110197E-2</v>
      </c>
      <c r="L26" s="2">
        <v>0.8</v>
      </c>
      <c r="M26">
        <f t="shared" si="1"/>
        <v>3.3400000000000004E-4</v>
      </c>
      <c r="N26">
        <f t="shared" si="3"/>
        <v>3.1342783407934423E-5</v>
      </c>
      <c r="U26" s="91">
        <v>65</v>
      </c>
      <c r="V26">
        <f t="shared" si="4"/>
        <v>34.708480305902008</v>
      </c>
    </row>
    <row r="27" spans="1:22">
      <c r="A27" s="2">
        <v>0.85</v>
      </c>
      <c r="B27">
        <f t="shared" si="0"/>
        <v>0.35300000000000004</v>
      </c>
      <c r="C27">
        <f t="shared" si="2"/>
        <v>2.5128032261715713E-2</v>
      </c>
      <c r="L27" s="2">
        <v>0.85</v>
      </c>
      <c r="M27">
        <f t="shared" si="1"/>
        <v>3.5400000000000004E-4</v>
      </c>
      <c r="N27">
        <f t="shared" si="3"/>
        <v>3.0295041317550734E-5</v>
      </c>
      <c r="U27" s="91">
        <v>70</v>
      </c>
      <c r="V27">
        <f t="shared" si="4"/>
        <v>33.548228032310355</v>
      </c>
    </row>
    <row r="28" spans="1:22">
      <c r="A28" s="2">
        <v>0.9</v>
      </c>
      <c r="B28">
        <f t="shared" si="0"/>
        <v>0.37300000000000005</v>
      </c>
      <c r="C28">
        <f t="shared" si="2"/>
        <v>2.402233556500831E-2</v>
      </c>
      <c r="L28" s="2">
        <v>0.9</v>
      </c>
      <c r="M28">
        <f t="shared" si="1"/>
        <v>3.7400000000000004E-4</v>
      </c>
      <c r="N28">
        <f t="shared" si="3"/>
        <v>2.9282323668796058E-5</v>
      </c>
      <c r="U28" s="91">
        <v>75</v>
      </c>
      <c r="V28">
        <f t="shared" si="4"/>
        <v>32.426761246487402</v>
      </c>
    </row>
    <row r="29" spans="1:22">
      <c r="A29" s="2">
        <v>0.95</v>
      </c>
      <c r="B29">
        <f t="shared" si="0"/>
        <v>0.39300000000000002</v>
      </c>
      <c r="C29">
        <f t="shared" si="2"/>
        <v>2.2965292307311824E-2</v>
      </c>
      <c r="L29" s="2">
        <v>0.95</v>
      </c>
      <c r="M29">
        <f t="shared" si="1"/>
        <v>3.9400000000000004E-4</v>
      </c>
      <c r="N29">
        <f t="shared" si="3"/>
        <v>2.8303459647285159E-5</v>
      </c>
      <c r="U29" s="91">
        <v>80</v>
      </c>
      <c r="V29">
        <f t="shared" si="4"/>
        <v>31.342783407934423</v>
      </c>
    </row>
    <row r="30" spans="1:22">
      <c r="A30" s="2">
        <v>1</v>
      </c>
      <c r="B30">
        <f t="shared" si="0"/>
        <v>0.41300000000000003</v>
      </c>
      <c r="C30">
        <f t="shared" si="2"/>
        <v>2.1954761614791096E-2</v>
      </c>
      <c r="L30" s="2">
        <v>1</v>
      </c>
      <c r="M30">
        <f t="shared" si="1"/>
        <v>4.1400000000000003E-4</v>
      </c>
      <c r="N30">
        <f t="shared" si="3"/>
        <v>2.7357317577196077E-5</v>
      </c>
      <c r="U30" s="91">
        <v>85</v>
      </c>
      <c r="V30">
        <f t="shared" si="4"/>
        <v>30.295041317550737</v>
      </c>
    </row>
    <row r="31" spans="1:22">
      <c r="A31" s="2">
        <v>1.05</v>
      </c>
      <c r="B31">
        <f t="shared" si="0"/>
        <v>0.43300000000000005</v>
      </c>
      <c r="C31">
        <f t="shared" si="2"/>
        <v>2.0988696817450875E-2</v>
      </c>
      <c r="L31" s="2">
        <v>1.05</v>
      </c>
      <c r="M31">
        <f t="shared" si="1"/>
        <v>4.3400000000000003E-4</v>
      </c>
      <c r="N31">
        <f t="shared" si="3"/>
        <v>2.6442803612926859E-5</v>
      </c>
      <c r="U31" s="91">
        <v>90</v>
      </c>
      <c r="V31">
        <f t="shared" si="4"/>
        <v>29.28232366879606</v>
      </c>
    </row>
    <row r="32" spans="1:22">
      <c r="A32" s="2">
        <v>1.1000000000000001</v>
      </c>
      <c r="B32">
        <f t="shared" si="0"/>
        <v>0.45300000000000007</v>
      </c>
      <c r="C32">
        <f t="shared" si="2"/>
        <v>2.0065141303929574E-2</v>
      </c>
      <c r="L32" s="2">
        <v>1.1000000000000001</v>
      </c>
      <c r="M32">
        <f t="shared" si="1"/>
        <v>4.5400000000000008E-4</v>
      </c>
      <c r="N32">
        <f t="shared" si="3"/>
        <v>2.5558860474488186E-5</v>
      </c>
      <c r="U32" s="91">
        <v>95</v>
      </c>
      <c r="V32">
        <f t="shared" si="4"/>
        <v>28.303459647285159</v>
      </c>
    </row>
    <row r="33" spans="1:22">
      <c r="A33" s="2">
        <v>1.1499999999999999</v>
      </c>
      <c r="B33">
        <f t="shared" si="0"/>
        <v>0.47299999999999998</v>
      </c>
      <c r="C33">
        <f t="shared" si="2"/>
        <v>1.9182224558692663E-2</v>
      </c>
      <c r="L33" s="2">
        <v>1.1499999999999999</v>
      </c>
      <c r="M33">
        <f t="shared" si="1"/>
        <v>4.7399999999999997E-4</v>
      </c>
      <c r="N33">
        <f t="shared" si="3"/>
        <v>2.4704466225169991E-5</v>
      </c>
      <c r="U33" s="91">
        <v>100</v>
      </c>
      <c r="V33">
        <f t="shared" si="4"/>
        <v>27.357317577196078</v>
      </c>
    </row>
    <row r="34" spans="1:22">
      <c r="A34" s="2">
        <v>1.2</v>
      </c>
      <c r="B34">
        <f t="shared" si="0"/>
        <v>0.49299999999999999</v>
      </c>
      <c r="C34">
        <f t="shared" si="2"/>
        <v>1.8338158373599426E-2</v>
      </c>
      <c r="L34" s="2">
        <v>1.2</v>
      </c>
      <c r="M34">
        <f t="shared" si="1"/>
        <v>4.9399999999999997E-4</v>
      </c>
      <c r="N34">
        <f t="shared" si="3"/>
        <v>2.387863309006878E-5</v>
      </c>
      <c r="U34" s="91">
        <v>105</v>
      </c>
      <c r="V34">
        <f t="shared" si="4"/>
        <v>26.442803612926863</v>
      </c>
    </row>
    <row r="35" spans="1:22">
      <c r="A35" s="2">
        <v>1.25</v>
      </c>
      <c r="B35">
        <f t="shared" si="0"/>
        <v>0.51300000000000001</v>
      </c>
      <c r="C35">
        <f t="shared" si="2"/>
        <v>1.7531233226170406E-2</v>
      </c>
      <c r="L35" s="2">
        <v>1.25</v>
      </c>
      <c r="M35">
        <f t="shared" si="1"/>
        <v>5.1400000000000003E-4</v>
      </c>
      <c r="N35">
        <f t="shared" si="3"/>
        <v>2.3080406314109883E-5</v>
      </c>
      <c r="U35" s="91">
        <v>110.00000000000001</v>
      </c>
      <c r="V35">
        <f t="shared" si="4"/>
        <v>25.558860474488181</v>
      </c>
    </row>
    <row r="36" spans="1:22">
      <c r="A36" s="2">
        <v>1.3</v>
      </c>
      <c r="B36">
        <f t="shared" si="0"/>
        <v>0.53300000000000003</v>
      </c>
      <c r="C36">
        <f t="shared" si="2"/>
        <v>1.675981481722014E-2</v>
      </c>
      <c r="L36" s="2">
        <v>1.3</v>
      </c>
      <c r="M36">
        <f t="shared" si="1"/>
        <v>5.3400000000000008E-4</v>
      </c>
      <c r="N36">
        <f t="shared" si="3"/>
        <v>2.2308863058244209E-5</v>
      </c>
      <c r="U36" s="91">
        <v>114.99999999999999</v>
      </c>
      <c r="V36">
        <f t="shared" si="4"/>
        <v>24.704466225169991</v>
      </c>
    </row>
    <row r="37" spans="1:22">
      <c r="A37" s="2">
        <v>1.35</v>
      </c>
      <c r="B37">
        <f t="shared" si="0"/>
        <v>0.55300000000000005</v>
      </c>
      <c r="C37">
        <f t="shared" si="2"/>
        <v>1.6022340760842798E-2</v>
      </c>
      <c r="L37" s="2">
        <v>1.35</v>
      </c>
      <c r="M37">
        <f t="shared" si="1"/>
        <v>5.5400000000000013E-4</v>
      </c>
      <c r="N37">
        <f t="shared" si="3"/>
        <v>2.1563111332543587E-5</v>
      </c>
      <c r="U37" s="91">
        <v>120</v>
      </c>
      <c r="V37">
        <f t="shared" si="4"/>
        <v>23.878633090068782</v>
      </c>
    </row>
    <row r="38" spans="1:22">
      <c r="A38" s="2">
        <v>1.4</v>
      </c>
      <c r="B38">
        <f t="shared" si="0"/>
        <v>0.57299999999999995</v>
      </c>
      <c r="C38">
        <f t="shared" si="2"/>
        <v>1.5317317420046812E-2</v>
      </c>
      <c r="L38" s="2">
        <v>1.4</v>
      </c>
      <c r="M38">
        <f t="shared" si="1"/>
        <v>5.7399999999999997E-4</v>
      </c>
      <c r="N38">
        <f t="shared" si="3"/>
        <v>2.0842288964961014E-5</v>
      </c>
      <c r="U38" s="91">
        <v>125</v>
      </c>
      <c r="V38">
        <f t="shared" si="4"/>
        <v>23.080406314109883</v>
      </c>
    </row>
    <row r="39" spans="1:22">
      <c r="A39" s="2">
        <v>1.45</v>
      </c>
      <c r="B39">
        <f t="shared" si="0"/>
        <v>0.59299999999999997</v>
      </c>
      <c r="C39">
        <f t="shared" si="2"/>
        <v>1.4643316881629474E-2</v>
      </c>
      <c r="L39" s="2">
        <v>1.45</v>
      </c>
      <c r="M39">
        <f t="shared" si="1"/>
        <v>5.9400000000000002E-4</v>
      </c>
      <c r="N39">
        <f t="shared" si="3"/>
        <v>2.0145562604563781E-5</v>
      </c>
      <c r="U39" s="91">
        <v>130</v>
      </c>
      <c r="V39">
        <f t="shared" si="4"/>
        <v>22.308863058244217</v>
      </c>
    </row>
    <row r="40" spans="1:22">
      <c r="A40" s="2">
        <v>1.5</v>
      </c>
      <c r="B40">
        <f t="shared" si="0"/>
        <v>0.6130000000000001</v>
      </c>
      <c r="C40">
        <f t="shared" si="2"/>
        <v>1.3998974064164789E-2</v>
      </c>
      <c r="L40" s="2">
        <v>1.5</v>
      </c>
      <c r="M40">
        <f t="shared" si="1"/>
        <v>6.1400000000000007E-4</v>
      </c>
      <c r="N40">
        <f t="shared" si="3"/>
        <v>1.9472126758086984E-5</v>
      </c>
      <c r="U40" s="91">
        <v>135</v>
      </c>
      <c r="V40">
        <f t="shared" si="4"/>
        <v>21.563111332543588</v>
      </c>
    </row>
    <row r="41" spans="1:22">
      <c r="A41" s="2">
        <v>1.55</v>
      </c>
      <c r="B41">
        <f t="shared" si="0"/>
        <v>0.63300000000000012</v>
      </c>
      <c r="C41">
        <f t="shared" si="2"/>
        <v>1.3382983953247015E-2</v>
      </c>
      <c r="L41" s="2">
        <v>1.55</v>
      </c>
      <c r="M41">
        <f t="shared" si="1"/>
        <v>6.3400000000000001E-4</v>
      </c>
      <c r="N41">
        <f t="shared" si="3"/>
        <v>1.8821202858693634E-5</v>
      </c>
      <c r="U41" s="91">
        <v>140</v>
      </c>
      <c r="V41">
        <f t="shared" si="4"/>
        <v>20.842288964961011</v>
      </c>
    </row>
    <row r="42" spans="1:22">
      <c r="A42" s="2">
        <v>1.6</v>
      </c>
      <c r="B42">
        <f t="shared" si="0"/>
        <v>0.65300000000000014</v>
      </c>
      <c r="C42">
        <f t="shared" si="2"/>
        <v>1.2794098958390556E-2</v>
      </c>
      <c r="L42" s="2">
        <v>1.6</v>
      </c>
      <c r="M42">
        <f t="shared" si="1"/>
        <v>6.5400000000000007E-4</v>
      </c>
      <c r="N42">
        <f t="shared" si="3"/>
        <v>1.8192038365864611E-5</v>
      </c>
      <c r="U42" s="91">
        <v>145</v>
      </c>
      <c r="V42">
        <f t="shared" si="4"/>
        <v>20.145562604563779</v>
      </c>
    </row>
    <row r="43" spans="1:22">
      <c r="A43" s="2">
        <v>1.65</v>
      </c>
      <c r="B43">
        <f t="shared" si="0"/>
        <v>0.67300000000000004</v>
      </c>
      <c r="C43">
        <f t="shared" si="2"/>
        <v>1.2231126386232843E-2</v>
      </c>
      <c r="L43" s="2">
        <v>1.65</v>
      </c>
      <c r="M43">
        <f t="shared" si="1"/>
        <v>6.7400000000000001E-4</v>
      </c>
      <c r="N43">
        <f t="shared" si="3"/>
        <v>1.7583905895378095E-5</v>
      </c>
      <c r="U43" s="91">
        <v>150</v>
      </c>
      <c r="V43">
        <f t="shared" si="4"/>
        <v>19.472126758086986</v>
      </c>
    </row>
    <row r="44" spans="1:22">
      <c r="A44" s="2">
        <v>1.7</v>
      </c>
      <c r="B44">
        <f t="shared" si="0"/>
        <v>0.69300000000000006</v>
      </c>
      <c r="C44">
        <f t="shared" si="2"/>
        <v>1.1692926024922699E-2</v>
      </c>
      <c r="L44" s="2">
        <v>1.7</v>
      </c>
      <c r="M44">
        <f t="shared" si="1"/>
        <v>6.9400000000000006E-4</v>
      </c>
      <c r="N44">
        <f t="shared" si="3"/>
        <v>1.6996102378372342E-5</v>
      </c>
      <c r="U44" s="91">
        <v>155</v>
      </c>
      <c r="V44">
        <f t="shared" si="4"/>
        <v>18.821202858693635</v>
      </c>
    </row>
    <row r="45" spans="1:22">
      <c r="A45" s="2">
        <v>1.75</v>
      </c>
      <c r="B45">
        <f t="shared" si="0"/>
        <v>0.71300000000000008</v>
      </c>
      <c r="C45">
        <f t="shared" si="2"/>
        <v>1.1178407834801658E-2</v>
      </c>
      <c r="L45" s="2">
        <v>1.75</v>
      </c>
      <c r="M45">
        <f t="shared" si="1"/>
        <v>7.1400000000000001E-4</v>
      </c>
      <c r="N45">
        <f t="shared" si="3"/>
        <v>1.6427948248519823E-5</v>
      </c>
      <c r="U45" s="91">
        <v>160</v>
      </c>
      <c r="V45">
        <f t="shared" si="4"/>
        <v>18.192038365864619</v>
      </c>
    </row>
    <row r="46" spans="1:22">
      <c r="A46" s="2">
        <v>1.8</v>
      </c>
      <c r="B46">
        <f t="shared" si="0"/>
        <v>0.7330000000000001</v>
      </c>
      <c r="C46">
        <f t="shared" si="2"/>
        <v>1.0686529740701169E-2</v>
      </c>
      <c r="L46" s="2">
        <v>1.8</v>
      </c>
      <c r="M46">
        <f t="shared" si="1"/>
        <v>7.3400000000000006E-4</v>
      </c>
      <c r="N46">
        <f t="shared" si="3"/>
        <v>1.5878786656372847E-5</v>
      </c>
      <c r="U46" s="91">
        <v>165</v>
      </c>
      <c r="V46">
        <f t="shared" si="4"/>
        <v>17.583905895378095</v>
      </c>
    </row>
    <row r="47" spans="1:22">
      <c r="A47" s="2">
        <v>1.85</v>
      </c>
      <c r="B47">
        <f t="shared" si="0"/>
        <v>0.75300000000000011</v>
      </c>
      <c r="C47">
        <f t="shared" si="2"/>
        <v>1.0216295521384231E-2</v>
      </c>
      <c r="L47" s="2">
        <v>1.85</v>
      </c>
      <c r="M47">
        <f t="shared" si="1"/>
        <v>7.5400000000000011E-4</v>
      </c>
      <c r="N47">
        <f t="shared" si="3"/>
        <v>1.5347982709972449E-5</v>
      </c>
      <c r="U47" s="91">
        <v>170</v>
      </c>
      <c r="V47">
        <f t="shared" si="4"/>
        <v>16.996102378372342</v>
      </c>
    </row>
    <row r="48" spans="1:22">
      <c r="A48" s="2">
        <v>1.9</v>
      </c>
      <c r="B48">
        <f t="shared" si="0"/>
        <v>0.77300000000000002</v>
      </c>
      <c r="C48">
        <f t="shared" si="2"/>
        <v>9.7667527918569568E-3</v>
      </c>
      <c r="L48" s="2">
        <v>1.9</v>
      </c>
      <c r="M48">
        <f t="shared" si="1"/>
        <v>7.7400000000000006E-4</v>
      </c>
      <c r="N48">
        <f t="shared" si="3"/>
        <v>1.4834922740842578E-5</v>
      </c>
      <c r="U48" s="91">
        <v>175</v>
      </c>
      <c r="V48">
        <f t="shared" si="4"/>
        <v>16.427948248519826</v>
      </c>
    </row>
    <row r="49" spans="1:22">
      <c r="A49" s="2">
        <v>1.95</v>
      </c>
      <c r="B49">
        <f t="shared" si="0"/>
        <v>0.79300000000000004</v>
      </c>
      <c r="C49">
        <f t="shared" si="2"/>
        <v>9.3369910744634591E-3</v>
      </c>
      <c r="L49" s="2">
        <v>1.95</v>
      </c>
      <c r="M49">
        <f t="shared" si="1"/>
        <v>7.94E-4</v>
      </c>
      <c r="N49">
        <f t="shared" si="3"/>
        <v>1.4339013594521006E-5</v>
      </c>
      <c r="U49" s="91">
        <v>180</v>
      </c>
      <c r="V49">
        <f t="shared" si="4"/>
        <v>15.878786656372849</v>
      </c>
    </row>
    <row r="50" spans="1:22">
      <c r="A50" s="2">
        <v>2</v>
      </c>
      <c r="B50">
        <f t="shared" si="0"/>
        <v>0.81300000000000006</v>
      </c>
      <c r="C50">
        <f t="shared" si="2"/>
        <v>8.926139954857493E-3</v>
      </c>
      <c r="L50" s="2">
        <v>2</v>
      </c>
      <c r="M50">
        <f t="shared" si="1"/>
        <v>8.1400000000000005E-4</v>
      </c>
      <c r="N50">
        <f t="shared" si="3"/>
        <v>1.3859681944806699E-5</v>
      </c>
      <c r="U50" s="91">
        <v>185</v>
      </c>
      <c r="V50">
        <f t="shared" si="4"/>
        <v>15.347982709972451</v>
      </c>
    </row>
    <row r="51" spans="1:22">
      <c r="U51" s="91">
        <v>190</v>
      </c>
      <c r="V51">
        <f t="shared" si="4"/>
        <v>14.834922740842575</v>
      </c>
    </row>
    <row r="52" spans="1:22">
      <c r="U52" s="91">
        <v>195</v>
      </c>
      <c r="V52">
        <f t="shared" si="4"/>
        <v>14.339013594521006</v>
      </c>
    </row>
    <row r="53" spans="1:22">
      <c r="U53" s="91">
        <v>200</v>
      </c>
      <c r="V53">
        <f t="shared" si="4"/>
        <v>13.859681944806699</v>
      </c>
    </row>
  </sheetData>
  <phoneticPr fontId="1" type="noConversion"/>
  <pageMargins left="0.7" right="0.7" top="0.75" bottom="0.75" header="0.3" footer="0.3"/>
  <pageSetup paperSize="9" orientation="portrait" horizontalDpi="4294967292" verticalDpi="429496729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K14"/>
  <sheetViews>
    <sheetView zoomScale="85" zoomScaleNormal="85" workbookViewId="0">
      <selection activeCell="E3" sqref="E3"/>
    </sheetView>
  </sheetViews>
  <sheetFormatPr defaultColWidth="11.19921875" defaultRowHeight="17.399999999999999"/>
  <cols>
    <col min="6" max="6" width="16.3984375" customWidth="1"/>
    <col min="9" max="9" width="7.19921875" customWidth="1"/>
    <col min="10" max="10" width="8.5" customWidth="1"/>
  </cols>
  <sheetData>
    <row r="2" spans="2:11" ht="19.8" thickBot="1">
      <c r="B2" s="169" t="s">
        <v>77</v>
      </c>
      <c r="C2" s="169"/>
      <c r="D2" s="169"/>
      <c r="E2" s="169"/>
      <c r="G2" t="s">
        <v>276</v>
      </c>
    </row>
    <row r="3" spans="2:11" ht="18" thickTop="1">
      <c r="B3" t="s">
        <v>37</v>
      </c>
      <c r="C3">
        <f>List!E37</f>
        <v>2</v>
      </c>
      <c r="D3" t="s">
        <v>179</v>
      </c>
      <c r="E3" t="s">
        <v>157</v>
      </c>
      <c r="G3" t="s">
        <v>181</v>
      </c>
    </row>
    <row r="4" spans="2:11">
      <c r="G4">
        <v>2.0000000000000001E-4</v>
      </c>
      <c r="H4" t="s">
        <v>179</v>
      </c>
    </row>
    <row r="6" spans="2:11">
      <c r="G6" t="s">
        <v>162</v>
      </c>
    </row>
    <row r="7" spans="2:11">
      <c r="G7" s="6">
        <f xml:space="preserve"> C3*I9*I8 / (60*24*365)</f>
        <v>1.0083713850837139</v>
      </c>
      <c r="H7" t="s">
        <v>158</v>
      </c>
    </row>
    <row r="8" spans="2:11">
      <c r="H8" t="s">
        <v>159</v>
      </c>
      <c r="I8">
        <v>2650</v>
      </c>
      <c r="J8" t="s">
        <v>180</v>
      </c>
      <c r="K8" t="s">
        <v>160</v>
      </c>
    </row>
    <row r="9" spans="2:11">
      <c r="H9" t="s">
        <v>12</v>
      </c>
      <c r="I9">
        <f>List!E5</f>
        <v>100</v>
      </c>
      <c r="J9" t="s">
        <v>14</v>
      </c>
      <c r="K9" t="s">
        <v>161</v>
      </c>
    </row>
    <row r="10" spans="2:11">
      <c r="B10" t="s">
        <v>369</v>
      </c>
    </row>
    <row r="14" spans="2:11">
      <c r="B14" t="s">
        <v>370</v>
      </c>
    </row>
  </sheetData>
  <mergeCells count="1">
    <mergeCell ref="B2:E2"/>
  </mergeCells>
  <phoneticPr fontId="1" type="noConversion"/>
  <pageMargins left="0.75" right="0.75" top="1" bottom="1" header="0.5" footer="0.5"/>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39CC7-2830-464A-B334-877574880249}">
  <sheetPr codeName="Sheet7"/>
  <dimension ref="B2:Q34"/>
  <sheetViews>
    <sheetView zoomScale="70" zoomScaleNormal="70" workbookViewId="0">
      <selection activeCell="D10" sqref="D10"/>
    </sheetView>
  </sheetViews>
  <sheetFormatPr defaultRowHeight="17.399999999999999"/>
  <cols>
    <col min="2" max="2" width="34.09765625" customWidth="1"/>
    <col min="3" max="3" width="39.296875" customWidth="1"/>
    <col min="4" max="4" width="22.296875" customWidth="1"/>
    <col min="5" max="5" width="18.69921875" customWidth="1"/>
    <col min="6" max="6" width="13.69921875" customWidth="1"/>
    <col min="7" max="7" width="18.19921875" customWidth="1"/>
    <col min="8" max="17" width="10.8984375" customWidth="1"/>
  </cols>
  <sheetData>
    <row r="2" spans="2:17" ht="19.8" thickBot="1">
      <c r="B2" s="169" t="s">
        <v>206</v>
      </c>
      <c r="C2" s="169"/>
      <c r="D2" s="169"/>
      <c r="E2" s="169"/>
      <c r="F2" s="159"/>
      <c r="H2" t="s">
        <v>204</v>
      </c>
      <c r="I2" t="s">
        <v>205</v>
      </c>
      <c r="J2" t="s">
        <v>207</v>
      </c>
      <c r="K2" t="s">
        <v>208</v>
      </c>
      <c r="M2" t="s">
        <v>209</v>
      </c>
      <c r="N2" t="s">
        <v>210</v>
      </c>
      <c r="O2" t="s">
        <v>211</v>
      </c>
      <c r="P2" t="s">
        <v>207</v>
      </c>
      <c r="Q2" t="s">
        <v>215</v>
      </c>
    </row>
    <row r="3" spans="2:17" ht="18" thickTop="1">
      <c r="B3" s="8" t="s">
        <v>40</v>
      </c>
      <c r="C3" s="8"/>
      <c r="D3">
        <f>List!E43</f>
        <v>1.4</v>
      </c>
      <c r="E3" t="s">
        <v>193</v>
      </c>
      <c r="F3" s="160"/>
      <c r="H3">
        <v>0</v>
      </c>
      <c r="I3" s="44">
        <f t="shared" ref="I3:I24" si="0">$D$13*H3^$D$14</f>
        <v>0</v>
      </c>
      <c r="J3" s="44">
        <f t="shared" ref="J3:J24" si="1">$D$17*I3^$D$18</f>
        <v>0</v>
      </c>
      <c r="K3" s="46">
        <f t="shared" ref="K3:K24" si="2">$D$20*I3^$D$21</f>
        <v>0</v>
      </c>
      <c r="L3" s="46"/>
      <c r="M3" s="44">
        <f t="shared" ref="M3:M24" si="3">(365*24*60*60)/$D$5*(I3/$D$13)^(1/$D$14) /1000000</f>
        <v>0</v>
      </c>
      <c r="N3" s="44">
        <f t="shared" ref="N3:N24" si="4">$C$28*M3^$C$29</f>
        <v>0</v>
      </c>
      <c r="O3" s="44">
        <f t="shared" ref="O3:O24" si="5">$D$28*M3^$D$29</f>
        <v>0</v>
      </c>
      <c r="P3" s="44">
        <f t="shared" ref="P3:P24" si="6">$C$31*I3^$C$32</f>
        <v>0</v>
      </c>
      <c r="Q3" s="44">
        <f t="shared" ref="Q3:Q24" si="7">$D$31*I3^$D$32</f>
        <v>0</v>
      </c>
    </row>
    <row r="4" spans="2:17">
      <c r="B4" s="8" t="s">
        <v>41</v>
      </c>
      <c r="C4" s="8"/>
      <c r="D4">
        <f>List!E44</f>
        <v>0.9</v>
      </c>
      <c r="E4" t="s">
        <v>193</v>
      </c>
      <c r="F4" s="160"/>
      <c r="H4">
        <v>0.2</v>
      </c>
      <c r="I4" s="44">
        <f t="shared" si="0"/>
        <v>7.4767439061061038</v>
      </c>
      <c r="J4" s="44">
        <f t="shared" si="1"/>
        <v>18.759323279782741</v>
      </c>
      <c r="K4" s="46">
        <f t="shared" si="2"/>
        <v>1.1403946685248929</v>
      </c>
      <c r="L4" s="46"/>
      <c r="M4" s="44">
        <f t="shared" si="3"/>
        <v>12.614400000000007</v>
      </c>
      <c r="N4" s="44">
        <f t="shared" si="4"/>
        <v>18.82203065240294</v>
      </c>
      <c r="O4" s="44">
        <f t="shared" si="5"/>
        <v>1.1337984242649337</v>
      </c>
      <c r="P4" s="44">
        <f t="shared" si="6"/>
        <v>18.822030652402947</v>
      </c>
      <c r="Q4" s="44">
        <f t="shared" si="7"/>
        <v>1.1337984242649337</v>
      </c>
    </row>
    <row r="5" spans="2:17">
      <c r="B5" s="103" t="s">
        <v>194</v>
      </c>
      <c r="C5" s="103"/>
      <c r="D5">
        <f>D3-D4</f>
        <v>0.49999999999999989</v>
      </c>
      <c r="E5" t="s">
        <v>193</v>
      </c>
      <c r="F5" s="160"/>
      <c r="H5">
        <v>0.4</v>
      </c>
      <c r="I5" s="44">
        <f t="shared" si="0"/>
        <v>12.574334296829356</v>
      </c>
      <c r="J5" s="44">
        <f t="shared" si="1"/>
        <v>36.682902244652979</v>
      </c>
      <c r="K5" s="46">
        <f t="shared" si="2"/>
        <v>1.4039905251627494</v>
      </c>
      <c r="L5" s="46"/>
      <c r="M5" s="44">
        <f t="shared" si="3"/>
        <v>25.228800000000014</v>
      </c>
      <c r="N5" s="44">
        <f t="shared" si="4"/>
        <v>36.869357725533497</v>
      </c>
      <c r="O5" s="44">
        <f t="shared" si="5"/>
        <v>1.395869595893042</v>
      </c>
      <c r="P5" s="44">
        <f t="shared" si="6"/>
        <v>36.869357725533519</v>
      </c>
      <c r="Q5" s="44">
        <f t="shared" si="7"/>
        <v>1.395869595893042</v>
      </c>
    </row>
    <row r="6" spans="2:17">
      <c r="F6" s="160"/>
      <c r="H6">
        <v>0.6</v>
      </c>
      <c r="I6" s="44">
        <f t="shared" si="0"/>
        <v>17.043290497012489</v>
      </c>
      <c r="J6" s="44">
        <f t="shared" si="1"/>
        <v>54.304020128095225</v>
      </c>
      <c r="K6" s="46">
        <f t="shared" si="2"/>
        <v>1.5855923970030121</v>
      </c>
      <c r="L6" s="46"/>
      <c r="M6" s="44">
        <f t="shared" si="3"/>
        <v>37.84320000000001</v>
      </c>
      <c r="N6" s="44">
        <f t="shared" si="4"/>
        <v>54.635395775289311</v>
      </c>
      <c r="O6" s="44">
        <f t="shared" si="5"/>
        <v>1.5764210504192064</v>
      </c>
      <c r="P6" s="44">
        <f t="shared" si="6"/>
        <v>54.635395775289346</v>
      </c>
      <c r="Q6" s="44">
        <f t="shared" si="7"/>
        <v>1.5764210504192062</v>
      </c>
    </row>
    <row r="7" spans="2:17">
      <c r="B7" t="s">
        <v>198</v>
      </c>
      <c r="D7">
        <f>List!E3*List!E4*List!E5^2</f>
        <v>100000000</v>
      </c>
      <c r="E7" t="s">
        <v>199</v>
      </c>
      <c r="F7" s="160"/>
      <c r="H7">
        <v>0.8</v>
      </c>
      <c r="I7" s="44">
        <f t="shared" si="0"/>
        <v>21.147425268811283</v>
      </c>
      <c r="J7" s="44">
        <f t="shared" si="1"/>
        <v>71.731549002142387</v>
      </c>
      <c r="K7" s="46">
        <f t="shared" si="2"/>
        <v>1.7285150914433143</v>
      </c>
      <c r="L7" s="46"/>
      <c r="M7" s="44">
        <f t="shared" si="3"/>
        <v>50.457600000000014</v>
      </c>
      <c r="N7" s="44">
        <f t="shared" si="4"/>
        <v>72.221194630761701</v>
      </c>
      <c r="O7" s="44">
        <f t="shared" si="5"/>
        <v>1.7185170547417448</v>
      </c>
      <c r="P7" s="44">
        <f t="shared" si="6"/>
        <v>72.221194630761815</v>
      </c>
      <c r="Q7" s="44">
        <f t="shared" si="7"/>
        <v>1.7185170547417448</v>
      </c>
    </row>
    <row r="8" spans="2:17">
      <c r="B8" s="102" t="s">
        <v>198</v>
      </c>
      <c r="C8" s="102"/>
      <c r="D8">
        <f>D7/1000000</f>
        <v>100</v>
      </c>
      <c r="E8" t="s">
        <v>203</v>
      </c>
      <c r="F8" s="160"/>
      <c r="H8">
        <v>1</v>
      </c>
      <c r="I8" s="44">
        <f t="shared" si="0"/>
        <v>25</v>
      </c>
      <c r="J8" s="44">
        <f t="shared" si="1"/>
        <v>89.01652714058585</v>
      </c>
      <c r="K8" s="46">
        <f t="shared" si="2"/>
        <v>1.8481881423781237</v>
      </c>
      <c r="L8" s="46"/>
      <c r="M8" s="44">
        <f t="shared" si="3"/>
        <v>63.072000000000017</v>
      </c>
      <c r="N8" s="44">
        <f t="shared" si="4"/>
        <v>89.67417307649184</v>
      </c>
      <c r="O8" s="44">
        <f t="shared" si="5"/>
        <v>1.8374978956048238</v>
      </c>
      <c r="P8" s="44">
        <f t="shared" si="6"/>
        <v>89.674173076491854</v>
      </c>
      <c r="Q8" s="44">
        <f t="shared" si="7"/>
        <v>1.8374978956048238</v>
      </c>
    </row>
    <row r="9" spans="2:17">
      <c r="B9" t="s">
        <v>195</v>
      </c>
      <c r="D9">
        <f>D5*D7</f>
        <v>49999999.999999993</v>
      </c>
      <c r="E9" t="s">
        <v>196</v>
      </c>
      <c r="F9" s="160"/>
      <c r="H9">
        <v>1.2</v>
      </c>
      <c r="I9" s="44">
        <f t="shared" si="0"/>
        <v>28.663283766131002</v>
      </c>
      <c r="J9" s="44">
        <f t="shared" si="1"/>
        <v>106.18874850338705</v>
      </c>
      <c r="K9" s="46">
        <f t="shared" si="2"/>
        <v>1.9520932214124331</v>
      </c>
      <c r="L9" s="46"/>
      <c r="M9" s="44">
        <f t="shared" si="3"/>
        <v>75.68640000000002</v>
      </c>
      <c r="N9" s="44">
        <f t="shared" si="4"/>
        <v>107.02203117802671</v>
      </c>
      <c r="O9" s="44">
        <f t="shared" si="5"/>
        <v>1.9408019693029299</v>
      </c>
      <c r="P9" s="44">
        <f t="shared" si="6"/>
        <v>107.02203117802691</v>
      </c>
      <c r="Q9" s="44">
        <f t="shared" si="7"/>
        <v>1.9408019693029304</v>
      </c>
    </row>
    <row r="10" spans="2:17">
      <c r="B10" s="104" t="s">
        <v>197</v>
      </c>
      <c r="C10" s="104"/>
      <c r="D10" s="44">
        <f>D9/(365*24*60*60)</f>
        <v>1.5854895991882292</v>
      </c>
      <c r="E10" t="s">
        <v>202</v>
      </c>
      <c r="F10" s="160"/>
      <c r="H10">
        <v>1.4</v>
      </c>
      <c r="I10" s="44">
        <f t="shared" si="0"/>
        <v>32.17629503287214</v>
      </c>
      <c r="J10" s="44">
        <f t="shared" si="1"/>
        <v>123.26776489710278</v>
      </c>
      <c r="K10" s="46">
        <f t="shared" si="2"/>
        <v>2.0444881150438876</v>
      </c>
      <c r="L10" s="46"/>
      <c r="M10" s="44">
        <f t="shared" si="3"/>
        <v>88.300799999999981</v>
      </c>
      <c r="N10" s="44">
        <f t="shared" si="4"/>
        <v>124.28295628790779</v>
      </c>
      <c r="O10" s="44">
        <f t="shared" si="5"/>
        <v>2.0326624345442954</v>
      </c>
      <c r="P10" s="44">
        <f t="shared" si="6"/>
        <v>124.28295628790792</v>
      </c>
      <c r="Q10" s="44">
        <f t="shared" si="7"/>
        <v>2.0326624345442958</v>
      </c>
    </row>
    <row r="11" spans="2:17">
      <c r="C11" s="44"/>
      <c r="F11" s="160"/>
      <c r="H11">
        <v>1.6</v>
      </c>
      <c r="I11" s="44">
        <f t="shared" si="0"/>
        <v>35.565588200778457</v>
      </c>
      <c r="J11" s="44">
        <f t="shared" si="1"/>
        <v>140.26739454609998</v>
      </c>
      <c r="K11" s="46">
        <f t="shared" si="2"/>
        <v>2.1280516982128135</v>
      </c>
      <c r="L11" s="46"/>
      <c r="M11" s="44">
        <f t="shared" si="3"/>
        <v>100.91520000000003</v>
      </c>
      <c r="N11" s="44">
        <f t="shared" si="4"/>
        <v>141.46980787468814</v>
      </c>
      <c r="O11" s="44">
        <f t="shared" si="5"/>
        <v>2.1157426711832588</v>
      </c>
      <c r="P11" s="44">
        <f t="shared" si="6"/>
        <v>141.46980787468817</v>
      </c>
      <c r="Q11" s="44">
        <f t="shared" si="7"/>
        <v>2.1157426711832583</v>
      </c>
    </row>
    <row r="12" spans="2:17" ht="19.8" thickBot="1">
      <c r="B12" s="169" t="s">
        <v>236</v>
      </c>
      <c r="C12" s="169"/>
      <c r="D12" s="169"/>
      <c r="E12" s="169"/>
      <c r="F12" s="159"/>
      <c r="H12">
        <v>1.8</v>
      </c>
      <c r="I12" s="44">
        <f t="shared" si="0"/>
        <v>38.850300961670278</v>
      </c>
      <c r="J12" s="44">
        <f t="shared" si="1"/>
        <v>157.19792010038441</v>
      </c>
      <c r="K12" s="46">
        <f t="shared" si="2"/>
        <v>2.204590497328232</v>
      </c>
      <c r="L12" s="46"/>
      <c r="M12" s="44">
        <f t="shared" si="3"/>
        <v>113.52960000000006</v>
      </c>
      <c r="N12" s="44">
        <f t="shared" si="4"/>
        <v>158.5921586596404</v>
      </c>
      <c r="O12" s="44">
        <f t="shared" si="5"/>
        <v>2.1918387563608945</v>
      </c>
      <c r="P12" s="44">
        <f t="shared" si="6"/>
        <v>158.59215865964055</v>
      </c>
      <c r="Q12" s="44">
        <f t="shared" si="7"/>
        <v>2.1918387563608945</v>
      </c>
    </row>
    <row r="13" spans="2:17" ht="18" thickTop="1">
      <c r="B13" t="s">
        <v>200</v>
      </c>
      <c r="C13" s="8" t="s">
        <v>106</v>
      </c>
      <c r="D13" s="44">
        <f>List!E45</f>
        <v>25</v>
      </c>
      <c r="E13" t="s">
        <v>290</v>
      </c>
      <c r="F13" s="160"/>
      <c r="H13">
        <v>2</v>
      </c>
      <c r="I13" s="44">
        <f t="shared" si="0"/>
        <v>42.044820762685724</v>
      </c>
      <c r="J13" s="44">
        <f t="shared" si="1"/>
        <v>174.06728987797626</v>
      </c>
      <c r="K13" s="46">
        <f t="shared" si="2"/>
        <v>2.2753865062991459</v>
      </c>
      <c r="L13" s="46"/>
      <c r="M13" s="44">
        <f t="shared" si="3"/>
        <v>126.14400000000002</v>
      </c>
      <c r="N13" s="44">
        <f t="shared" si="4"/>
        <v>175.65741056087833</v>
      </c>
      <c r="O13" s="44">
        <f t="shared" si="5"/>
        <v>2.2622252687069184</v>
      </c>
      <c r="P13" s="44">
        <f t="shared" si="6"/>
        <v>175.65741056087847</v>
      </c>
      <c r="Q13" s="44">
        <f t="shared" si="7"/>
        <v>2.2622252687069193</v>
      </c>
    </row>
    <row r="14" spans="2:17">
      <c r="B14" t="s">
        <v>201</v>
      </c>
      <c r="C14" s="8" t="s">
        <v>107</v>
      </c>
      <c r="D14" s="44">
        <f>List!E46</f>
        <v>0.75</v>
      </c>
      <c r="E14" t="s">
        <v>291</v>
      </c>
      <c r="F14" s="160"/>
      <c r="H14">
        <v>2.2000000000000002</v>
      </c>
      <c r="I14" s="44">
        <f t="shared" si="0"/>
        <v>45.16032090177513</v>
      </c>
      <c r="J14" s="44">
        <f t="shared" si="1"/>
        <v>190.88183026242152</v>
      </c>
      <c r="K14" s="46">
        <f t="shared" si="2"/>
        <v>2.3413858198908648</v>
      </c>
      <c r="L14" s="46"/>
      <c r="M14" s="44">
        <f t="shared" si="3"/>
        <v>138.75840000000002</v>
      </c>
      <c r="N14" s="44">
        <f t="shared" si="4"/>
        <v>192.67145672523787</v>
      </c>
      <c r="O14" s="44">
        <f t="shared" si="5"/>
        <v>2.3278428306073544</v>
      </c>
      <c r="P14" s="44">
        <f t="shared" si="6"/>
        <v>192.67145672523807</v>
      </c>
      <c r="Q14" s="44">
        <f t="shared" si="7"/>
        <v>2.327842830607354</v>
      </c>
    </row>
    <row r="15" spans="2:17">
      <c r="B15" t="s">
        <v>365</v>
      </c>
      <c r="D15" s="45">
        <f>D13*D10^D14</f>
        <v>35.323404672865109</v>
      </c>
      <c r="E15" t="s">
        <v>202</v>
      </c>
      <c r="F15" s="160"/>
      <c r="H15">
        <v>2.4</v>
      </c>
      <c r="I15" s="44">
        <f t="shared" si="0"/>
        <v>48.2057051366791</v>
      </c>
      <c r="J15" s="44">
        <f t="shared" si="1"/>
        <v>207.64669507187585</v>
      </c>
      <c r="K15" s="46">
        <f t="shared" si="2"/>
        <v>2.4033086638703982</v>
      </c>
      <c r="L15" s="46"/>
      <c r="M15" s="44">
        <f t="shared" si="3"/>
        <v>151.37280000000004</v>
      </c>
      <c r="N15" s="44">
        <f t="shared" si="4"/>
        <v>209.63909924948058</v>
      </c>
      <c r="O15" s="44">
        <f t="shared" si="5"/>
        <v>2.3894075019161143</v>
      </c>
      <c r="P15" s="44">
        <f t="shared" si="6"/>
        <v>209.63909924948078</v>
      </c>
      <c r="Q15" s="44">
        <f t="shared" si="7"/>
        <v>2.3894075019161143</v>
      </c>
    </row>
    <row r="16" spans="2:17">
      <c r="D16" s="45"/>
      <c r="F16" s="158" t="s">
        <v>302</v>
      </c>
      <c r="H16">
        <v>2.6</v>
      </c>
      <c r="I16" s="44">
        <f t="shared" si="0"/>
        <v>51.188219037167414</v>
      </c>
      <c r="J16" s="44">
        <f t="shared" si="1"/>
        <v>224.36616305755405</v>
      </c>
      <c r="K16" s="46">
        <f t="shared" si="2"/>
        <v>2.4617173353691331</v>
      </c>
      <c r="L16" s="46"/>
      <c r="M16" s="44">
        <f t="shared" si="3"/>
        <v>163.98720000000003</v>
      </c>
      <c r="N16" s="44">
        <f t="shared" si="4"/>
        <v>226.56432579868911</v>
      </c>
      <c r="O16" s="44">
        <f t="shared" si="5"/>
        <v>2.447478327338628</v>
      </c>
      <c r="P16" s="44">
        <f t="shared" si="6"/>
        <v>226.56432579868934</v>
      </c>
      <c r="Q16" s="44">
        <f t="shared" si="7"/>
        <v>2.447478327338628</v>
      </c>
    </row>
    <row r="17" spans="2:17">
      <c r="B17" t="s">
        <v>47</v>
      </c>
      <c r="C17" s="8" t="s">
        <v>111</v>
      </c>
      <c r="D17">
        <f>List!E51</f>
        <v>1.4</v>
      </c>
      <c r="E17" t="s">
        <v>301</v>
      </c>
      <c r="F17" s="46">
        <f>C31</f>
        <v>1.3952915667746268</v>
      </c>
      <c r="H17">
        <v>2.8</v>
      </c>
      <c r="I17" s="44">
        <f t="shared" si="0"/>
        <v>54.11386229857618</v>
      </c>
      <c r="J17" s="44">
        <f t="shared" si="1"/>
        <v>241.0438426907721</v>
      </c>
      <c r="K17" s="46">
        <f t="shared" si="2"/>
        <v>2.5170601209863612</v>
      </c>
      <c r="L17" s="46"/>
      <c r="M17" s="44">
        <f t="shared" si="3"/>
        <v>176.60160000000002</v>
      </c>
      <c r="N17" s="44">
        <f t="shared" si="4"/>
        <v>243.45050006497141</v>
      </c>
      <c r="O17" s="44">
        <f t="shared" si="5"/>
        <v>2.5025010005052861</v>
      </c>
      <c r="P17" s="44">
        <f t="shared" si="6"/>
        <v>243.45050006497186</v>
      </c>
      <c r="Q17" s="44">
        <f t="shared" si="7"/>
        <v>2.5025010005052866</v>
      </c>
    </row>
    <row r="18" spans="2:17">
      <c r="B18" t="s">
        <v>48</v>
      </c>
      <c r="C18" s="8" t="s">
        <v>112</v>
      </c>
      <c r="D18">
        <f>List!E52</f>
        <v>1.29</v>
      </c>
      <c r="E18" t="s">
        <v>301</v>
      </c>
      <c r="F18" s="46">
        <v>0.8</v>
      </c>
      <c r="H18">
        <v>3</v>
      </c>
      <c r="I18" s="44">
        <f t="shared" si="0"/>
        <v>56.987676423869438</v>
      </c>
      <c r="J18" s="44">
        <f t="shared" si="1"/>
        <v>257.6828177370956</v>
      </c>
      <c r="K18" s="46">
        <f t="shared" si="2"/>
        <v>2.5697007778688219</v>
      </c>
      <c r="L18" s="46"/>
      <c r="M18" s="44">
        <f t="shared" si="3"/>
        <v>189.21600000000004</v>
      </c>
      <c r="N18" s="44">
        <f t="shared" si="4"/>
        <v>260.30049718521917</v>
      </c>
      <c r="O18" s="44">
        <f t="shared" si="5"/>
        <v>2.5548371745272203</v>
      </c>
      <c r="P18" s="44">
        <f t="shared" si="6"/>
        <v>260.30049718521968</v>
      </c>
      <c r="Q18" s="44">
        <f t="shared" si="7"/>
        <v>2.5548371745272211</v>
      </c>
    </row>
    <row r="19" spans="2:17">
      <c r="C19" s="156" t="s">
        <v>361</v>
      </c>
      <c r="D19" s="46">
        <f>D17*D15^D18</f>
        <v>139.03647029386048</v>
      </c>
      <c r="E19" s="95" t="s">
        <v>363</v>
      </c>
      <c r="F19" s="161">
        <f>F17*D15^F18</f>
        <v>24.161006084741118</v>
      </c>
      <c r="H19">
        <v>3.2</v>
      </c>
      <c r="I19" s="44">
        <f t="shared" si="0"/>
        <v>59.813951248848817</v>
      </c>
      <c r="J19" s="44">
        <f t="shared" si="1"/>
        <v>274.28575356937637</v>
      </c>
      <c r="K19" s="46">
        <f t="shared" si="2"/>
        <v>2.6199389595638669</v>
      </c>
      <c r="L19" s="46"/>
      <c r="M19" s="44">
        <f t="shared" si="3"/>
        <v>201.8304</v>
      </c>
      <c r="N19" s="44">
        <f t="shared" si="4"/>
        <v>277.11680265638444</v>
      </c>
      <c r="O19" s="44">
        <f t="shared" si="5"/>
        <v>2.6047847697027184</v>
      </c>
      <c r="P19" s="44">
        <f t="shared" si="6"/>
        <v>277.11680265638495</v>
      </c>
      <c r="Q19" s="44">
        <f t="shared" si="7"/>
        <v>2.6047847697027193</v>
      </c>
    </row>
    <row r="20" spans="2:17">
      <c r="B20" t="s">
        <v>49</v>
      </c>
      <c r="C20" s="8" t="s">
        <v>113</v>
      </c>
      <c r="D20">
        <f>List!E53</f>
        <v>0.51</v>
      </c>
      <c r="E20" t="s">
        <v>301</v>
      </c>
      <c r="F20" s="46">
        <f>D31</f>
        <v>0.50705006988770773</v>
      </c>
      <c r="H20">
        <v>3.4</v>
      </c>
      <c r="I20" s="44">
        <f t="shared" si="0"/>
        <v>62.596376846822984</v>
      </c>
      <c r="J20" s="44">
        <f t="shared" si="1"/>
        <v>290.85497661370636</v>
      </c>
      <c r="K20" s="46">
        <f t="shared" si="2"/>
        <v>2.6680247541303843</v>
      </c>
      <c r="L20" s="46"/>
      <c r="M20" s="44">
        <f t="shared" si="3"/>
        <v>214.44480000000007</v>
      </c>
      <c r="N20" s="44">
        <f t="shared" si="4"/>
        <v>293.90158626668119</v>
      </c>
      <c r="O20" s="44">
        <f t="shared" si="5"/>
        <v>2.6525924275371477</v>
      </c>
      <c r="P20" s="44">
        <f t="shared" si="6"/>
        <v>293.90158626668153</v>
      </c>
      <c r="Q20" s="44">
        <f t="shared" si="7"/>
        <v>2.6525924275371473</v>
      </c>
    </row>
    <row r="21" spans="2:17">
      <c r="B21" t="s">
        <v>50</v>
      </c>
      <c r="C21" s="8" t="s">
        <v>114</v>
      </c>
      <c r="D21">
        <f>List!E54</f>
        <v>0.4</v>
      </c>
      <c r="E21" t="s">
        <v>301</v>
      </c>
      <c r="F21" s="46">
        <f>D32</f>
        <v>0.39999999999999997</v>
      </c>
      <c r="I21" s="44"/>
      <c r="J21" s="44"/>
      <c r="K21" s="46"/>
      <c r="L21" s="46"/>
      <c r="M21" s="44"/>
      <c r="N21" s="44"/>
      <c r="O21" s="44"/>
      <c r="P21" s="44"/>
      <c r="Q21" s="44"/>
    </row>
    <row r="22" spans="2:17">
      <c r="C22" s="156" t="s">
        <v>362</v>
      </c>
      <c r="D22" s="46">
        <f>D20*D15^D21</f>
        <v>2.122243434942066</v>
      </c>
      <c r="F22" s="161">
        <f>D20*D15^D21</f>
        <v>2.122243434942066</v>
      </c>
      <c r="H22">
        <v>3.6</v>
      </c>
      <c r="I22" s="44">
        <f t="shared" si="0"/>
        <v>65.338157620392948</v>
      </c>
      <c r="J22" s="44">
        <f t="shared" si="1"/>
        <v>307.3925349066194</v>
      </c>
      <c r="K22" s="46">
        <f t="shared" si="2"/>
        <v>2.7141692744989441</v>
      </c>
      <c r="L22" s="46"/>
      <c r="M22" s="44">
        <f t="shared" si="3"/>
        <v>227.05920000000009</v>
      </c>
      <c r="N22" s="44">
        <f t="shared" si="4"/>
        <v>310.65675845875626</v>
      </c>
      <c r="O22" s="44">
        <f t="shared" si="5"/>
        <v>2.6984700398465842</v>
      </c>
      <c r="P22" s="44">
        <f t="shared" si="6"/>
        <v>310.6567584587566</v>
      </c>
      <c r="Q22" s="44">
        <f t="shared" si="7"/>
        <v>2.6984700398465851</v>
      </c>
    </row>
    <row r="23" spans="2:17">
      <c r="C23" s="156" t="s">
        <v>364</v>
      </c>
      <c r="D23" s="44">
        <f>D15/(D19*D22)</f>
        <v>0.11971225843791959</v>
      </c>
      <c r="F23" s="161">
        <f>D15/(F19*F22)</f>
        <v>0.68889390639351344</v>
      </c>
      <c r="H23">
        <v>3.8</v>
      </c>
      <c r="I23" s="44">
        <f t="shared" si="0"/>
        <v>68.042099569195074</v>
      </c>
      <c r="J23" s="44">
        <f t="shared" si="1"/>
        <v>323.90024505876698</v>
      </c>
      <c r="K23" s="46">
        <f t="shared" si="2"/>
        <v>2.7585525305408249</v>
      </c>
      <c r="L23" s="46"/>
      <c r="M23" s="44">
        <f t="shared" si="3"/>
        <v>239.67359999999999</v>
      </c>
      <c r="N23" s="44">
        <f t="shared" si="4"/>
        <v>327.38401404772463</v>
      </c>
      <c r="O23" s="44">
        <f t="shared" si="5"/>
        <v>2.7425965752934074</v>
      </c>
      <c r="P23" s="44">
        <f t="shared" si="6"/>
        <v>327.3840140477252</v>
      </c>
      <c r="Q23" s="44">
        <f t="shared" si="7"/>
        <v>2.7425965752934078</v>
      </c>
    </row>
    <row r="24" spans="2:17">
      <c r="H24">
        <v>4</v>
      </c>
      <c r="I24" s="44">
        <f t="shared" si="0"/>
        <v>70.710678118654741</v>
      </c>
      <c r="J24" s="44">
        <f t="shared" si="1"/>
        <v>340.37972923399718</v>
      </c>
      <c r="K24" s="46">
        <f t="shared" si="2"/>
        <v>2.8013293854305998</v>
      </c>
      <c r="L24" s="46"/>
      <c r="M24" s="44">
        <f t="shared" si="3"/>
        <v>252.28800000000001</v>
      </c>
      <c r="N24" s="44">
        <f t="shared" si="4"/>
        <v>344.08486664976863</v>
      </c>
      <c r="O24" s="44">
        <f t="shared" si="5"/>
        <v>2.7851260012962249</v>
      </c>
      <c r="P24" s="44">
        <f t="shared" si="6"/>
        <v>344.08486664976897</v>
      </c>
      <c r="Q24" s="44">
        <f t="shared" si="7"/>
        <v>2.7851260012962249</v>
      </c>
    </row>
    <row r="25" spans="2:17">
      <c r="B25" s="170" t="s">
        <v>300</v>
      </c>
      <c r="C25" s="170"/>
      <c r="D25" s="170"/>
    </row>
    <row r="26" spans="2:17">
      <c r="B26" s="107" t="s">
        <v>212</v>
      </c>
      <c r="C26" s="108" t="s">
        <v>293</v>
      </c>
      <c r="D26" s="108" t="s">
        <v>292</v>
      </c>
    </row>
    <row r="27" spans="2:17">
      <c r="B27" s="107"/>
      <c r="C27" s="154" t="s">
        <v>357</v>
      </c>
      <c r="D27" s="154" t="s">
        <v>358</v>
      </c>
      <c r="N27" t="s">
        <v>356</v>
      </c>
    </row>
    <row r="28" spans="2:17">
      <c r="B28" s="107" t="s">
        <v>213</v>
      </c>
      <c r="C28" s="107">
        <v>1.61</v>
      </c>
      <c r="D28" s="107">
        <v>0.53</v>
      </c>
    </row>
    <row r="29" spans="2:17">
      <c r="B29" s="107" t="s">
        <v>214</v>
      </c>
      <c r="C29" s="107">
        <v>0.97</v>
      </c>
      <c r="D29" s="107">
        <v>0.3</v>
      </c>
    </row>
    <row r="30" spans="2:17">
      <c r="B30" s="47" t="s">
        <v>296</v>
      </c>
      <c r="C30" s="105" t="s">
        <v>295</v>
      </c>
      <c r="D30" s="105" t="s">
        <v>294</v>
      </c>
    </row>
    <row r="31" spans="2:17">
      <c r="B31" s="47" t="s">
        <v>298</v>
      </c>
      <c r="C31" s="48">
        <f>C28*((365*24*60*60)/(D5*10^6))^C29*(1/D13)^(C29/D14)</f>
        <v>1.3952915667746268</v>
      </c>
      <c r="D31" s="106">
        <f>D28*((365*24*60*60)/(D5*10^6))^D29*(1/D13)^(D29/D14)</f>
        <v>0.50705006988770773</v>
      </c>
    </row>
    <row r="32" spans="2:17">
      <c r="B32" s="47" t="s">
        <v>299</v>
      </c>
      <c r="C32" s="48">
        <f>C29/D14</f>
        <v>1.2933333333333332</v>
      </c>
      <c r="D32" s="105">
        <f>D29/D14</f>
        <v>0.39999999999999997</v>
      </c>
    </row>
    <row r="33" spans="2:4">
      <c r="B33" s="47"/>
      <c r="C33" s="171" t="s">
        <v>360</v>
      </c>
      <c r="D33" s="171"/>
    </row>
    <row r="34" spans="2:4">
      <c r="B34" s="104" t="s">
        <v>297</v>
      </c>
    </row>
  </sheetData>
  <mergeCells count="4">
    <mergeCell ref="B2:E2"/>
    <mergeCell ref="B12:E12"/>
    <mergeCell ref="B25:D25"/>
    <mergeCell ref="C33:D33"/>
  </mergeCells>
  <phoneticPr fontId="1"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I44"/>
  <sheetViews>
    <sheetView zoomScale="70" zoomScaleNormal="70" workbookViewId="0">
      <selection activeCell="B14" sqref="B14"/>
    </sheetView>
  </sheetViews>
  <sheetFormatPr defaultColWidth="11.19921875" defaultRowHeight="17.399999999999999"/>
  <cols>
    <col min="1" max="1" width="52.59765625" customWidth="1"/>
    <col min="2" max="2" width="12.5" customWidth="1"/>
    <col min="3" max="3" width="14" customWidth="1"/>
    <col min="4" max="4" width="50.59765625" customWidth="1"/>
    <col min="5" max="5" width="9.5" customWidth="1"/>
    <col min="6" max="6" width="36.5" customWidth="1"/>
    <col min="7" max="7" width="34.59765625" customWidth="1"/>
    <col min="8" max="8" width="14" customWidth="1"/>
    <col min="9" max="9" width="39.5" customWidth="1"/>
  </cols>
  <sheetData>
    <row r="1" spans="1:5" ht="19.8" thickBot="1">
      <c r="A1" s="169" t="s">
        <v>145</v>
      </c>
      <c r="B1" s="169"/>
      <c r="C1" s="169"/>
      <c r="D1" s="169"/>
    </row>
    <row r="2" spans="1:5" ht="18" thickTop="1">
      <c r="A2" t="s">
        <v>135</v>
      </c>
      <c r="B2">
        <v>9.8000000000000007</v>
      </c>
      <c r="C2" t="s">
        <v>216</v>
      </c>
      <c r="D2" t="s">
        <v>136</v>
      </c>
      <c r="E2" s="8"/>
    </row>
    <row r="3" spans="1:5">
      <c r="A3" t="s">
        <v>222</v>
      </c>
      <c r="B3">
        <f>1.47 * 10^(-6)</f>
        <v>1.4699999999999999E-6</v>
      </c>
      <c r="C3" t="s">
        <v>217</v>
      </c>
      <c r="D3" t="s">
        <v>137</v>
      </c>
      <c r="E3" s="8"/>
    </row>
    <row r="4" spans="1:5">
      <c r="A4" s="125" t="s">
        <v>220</v>
      </c>
      <c r="B4" s="125">
        <v>9.8070000000000004</v>
      </c>
      <c r="C4" s="125" t="s">
        <v>336</v>
      </c>
      <c r="D4" s="125" t="s">
        <v>218</v>
      </c>
      <c r="E4" s="8"/>
    </row>
    <row r="5" spans="1:5">
      <c r="A5" t="s">
        <v>138</v>
      </c>
      <c r="B5">
        <v>1000</v>
      </c>
      <c r="C5" t="s">
        <v>180</v>
      </c>
      <c r="D5" t="s">
        <v>139</v>
      </c>
      <c r="E5" s="8"/>
    </row>
    <row r="6" spans="1:5">
      <c r="A6" s="52" t="s">
        <v>57</v>
      </c>
      <c r="B6" s="52">
        <f>List!E62</f>
        <v>5.0000000000000001E-3</v>
      </c>
      <c r="C6" s="52" t="s">
        <v>14</v>
      </c>
      <c r="D6" s="52" t="s">
        <v>303</v>
      </c>
      <c r="E6" s="8"/>
    </row>
    <row r="7" spans="1:5">
      <c r="A7" t="s">
        <v>335</v>
      </c>
      <c r="B7">
        <f>List!E61</f>
        <v>2650</v>
      </c>
      <c r="C7" t="s">
        <v>180</v>
      </c>
      <c r="D7" t="s">
        <v>219</v>
      </c>
      <c r="E7" s="8"/>
    </row>
    <row r="8" spans="1:5">
      <c r="A8" t="s">
        <v>140</v>
      </c>
      <c r="B8">
        <f>B7/B5</f>
        <v>2.65</v>
      </c>
      <c r="C8" t="s">
        <v>141</v>
      </c>
      <c r="D8" t="s">
        <v>334</v>
      </c>
      <c r="E8" s="8"/>
    </row>
    <row r="9" spans="1:5">
      <c r="A9" t="s">
        <v>142</v>
      </c>
      <c r="B9">
        <f>(2/3+(36*B3^2)/(B2*B6^3*(B8-1)))^0.5-((36*B3^2)/(B2*B6^3*(B8-1)))^0.5</f>
        <v>0.81031633798716229</v>
      </c>
      <c r="C9" t="s">
        <v>141</v>
      </c>
      <c r="D9" t="s">
        <v>305</v>
      </c>
    </row>
    <row r="10" spans="1:5">
      <c r="A10" t="s">
        <v>221</v>
      </c>
      <c r="B10">
        <f>List!E63</f>
        <v>0.4</v>
      </c>
      <c r="C10" t="s">
        <v>69</v>
      </c>
      <c r="D10" t="s">
        <v>144</v>
      </c>
    </row>
    <row r="11" spans="1:5">
      <c r="A11" s="52" t="s">
        <v>59</v>
      </c>
      <c r="B11" s="52">
        <f>List!E64</f>
        <v>0.03</v>
      </c>
      <c r="C11" s="53" t="s">
        <v>234</v>
      </c>
      <c r="D11" s="52" t="s">
        <v>146</v>
      </c>
    </row>
    <row r="12" spans="1:5">
      <c r="A12" s="5" t="s">
        <v>143</v>
      </c>
      <c r="B12" s="54">
        <f xml:space="preserve"> (1 / (B7 * (1 - B10))) * 40 * B7 * B9 * (B2 * (B8-1) * B6^3)^0.5* (1 / ((B8-1) * B6))^3 * B11 ^ B13</f>
        <v>248.21599600782042</v>
      </c>
      <c r="C12" s="123"/>
      <c r="D12" s="124" t="s">
        <v>304</v>
      </c>
    </row>
    <row r="13" spans="1:5">
      <c r="A13" s="22" t="s">
        <v>54</v>
      </c>
      <c r="B13" s="22">
        <f>List!E59</f>
        <v>1.8</v>
      </c>
      <c r="C13" s="8" t="s">
        <v>233</v>
      </c>
      <c r="D13" s="8" t="s">
        <v>117</v>
      </c>
      <c r="E13" s="8" t="s">
        <v>117</v>
      </c>
    </row>
    <row r="14" spans="1:5">
      <c r="A14" s="8" t="s">
        <v>55</v>
      </c>
      <c r="B14" s="8">
        <f>List!E60</f>
        <v>2.1</v>
      </c>
      <c r="C14" s="8" t="s">
        <v>233</v>
      </c>
      <c r="D14" s="8" t="s">
        <v>118</v>
      </c>
      <c r="E14" s="8" t="s">
        <v>118</v>
      </c>
    </row>
    <row r="25" spans="1:9">
      <c r="D25" s="55" t="s">
        <v>235</v>
      </c>
      <c r="E25" s="55"/>
      <c r="F25" s="102" t="s">
        <v>337</v>
      </c>
      <c r="G25" s="101" t="s">
        <v>338</v>
      </c>
      <c r="H25" s="127" t="s">
        <v>226</v>
      </c>
      <c r="I25" s="101" t="s">
        <v>339</v>
      </c>
    </row>
    <row r="26" spans="1:9">
      <c r="A26" t="str">
        <f>'Hydrology Hydraulic Geometry'!B15</f>
        <v>Bankfull discharge at the outlet of a catchment</v>
      </c>
      <c r="B26" s="46">
        <f>'Hydrology Hydraulic Geometry'!D15</f>
        <v>35.323404672865109</v>
      </c>
      <c r="C26" t="s">
        <v>224</v>
      </c>
      <c r="D26" s="131">
        <f>2^0*0.0001</f>
        <v>1E-4</v>
      </c>
      <c r="E26" s="172" t="s">
        <v>340</v>
      </c>
      <c r="F26" s="126">
        <f t="shared" ref="F26:F39" si="0" xml:space="preserve"> 40 * $B$7 * $B$9 * ($B$2 * ($B$8-1) * D26^3)^0.5* (1 / (($B$8-1) * D26))^3 * $B$11^$B$13</f>
        <v>139534595.11100182</v>
      </c>
      <c r="G26" s="129">
        <f t="shared" ref="G26:G39" si="1" xml:space="preserve"> F26*($B$26/$B$27)^$B$13*$B$30^$B$14</f>
        <v>3204.2453931240348</v>
      </c>
      <c r="H26" s="128">
        <f xml:space="preserve"> (1/($B$7*(1-$B$10)))*F26</f>
        <v>87757.606988051455</v>
      </c>
      <c r="I26" s="130">
        <f t="shared" ref="I26:I39" si="2" xml:space="preserve"> H26*($B$26/$B$27)^$B$13*$B$30^$B$14</f>
        <v>2.0152486749207763</v>
      </c>
    </row>
    <row r="27" spans="1:9">
      <c r="A27" t="s">
        <v>225</v>
      </c>
      <c r="B27" s="46">
        <f>'Hydrology Hydraulic Geometry'!D17*B26^'Hydrology Hydraulic Geometry'!D18</f>
        <v>139.03647029386048</v>
      </c>
      <c r="C27" t="s">
        <v>231</v>
      </c>
      <c r="D27" s="131">
        <f>D26*2</f>
        <v>2.0000000000000001E-4</v>
      </c>
      <c r="E27" s="172"/>
      <c r="F27" s="126">
        <f t="shared" si="0"/>
        <v>49332929.206554338</v>
      </c>
      <c r="G27" s="129">
        <f t="shared" si="1"/>
        <v>1132.8718230318798</v>
      </c>
      <c r="H27" s="128">
        <f t="shared" ref="H27:H39" si="3" xml:space="preserve"> (1/($B$7*(1-$B$10)))*F27</f>
        <v>31026.99950097757</v>
      </c>
      <c r="I27" s="130">
        <f t="shared" si="2"/>
        <v>0.71249800190684276</v>
      </c>
    </row>
    <row r="28" spans="1:9">
      <c r="A28" t="s">
        <v>227</v>
      </c>
      <c r="B28" s="46">
        <f>List!E5</f>
        <v>100</v>
      </c>
      <c r="C28" t="s">
        <v>231</v>
      </c>
      <c r="D28" s="132">
        <f t="shared" ref="D28:D39" si="4">D27*2</f>
        <v>4.0000000000000002E-4</v>
      </c>
      <c r="E28" s="132" t="s">
        <v>341</v>
      </c>
      <c r="F28" s="126">
        <f t="shared" si="0"/>
        <v>17441824.388875227</v>
      </c>
      <c r="G28" s="129">
        <f t="shared" si="1"/>
        <v>400.53067414050435</v>
      </c>
      <c r="H28" s="128">
        <f t="shared" si="3"/>
        <v>10969.700873506432</v>
      </c>
      <c r="I28" s="130">
        <f t="shared" si="2"/>
        <v>0.25190608436509704</v>
      </c>
    </row>
    <row r="29" spans="1:9">
      <c r="A29" t="s">
        <v>228</v>
      </c>
      <c r="B29" s="46">
        <v>2</v>
      </c>
      <c r="C29" t="s">
        <v>231</v>
      </c>
      <c r="D29" s="133">
        <f t="shared" si="4"/>
        <v>8.0000000000000004E-4</v>
      </c>
      <c r="E29" s="173" t="s">
        <v>342</v>
      </c>
      <c r="F29" s="126">
        <f t="shared" si="0"/>
        <v>6166616.1508192923</v>
      </c>
      <c r="G29" s="129">
        <f t="shared" si="1"/>
        <v>141.60897787898497</v>
      </c>
      <c r="H29" s="128">
        <f t="shared" si="3"/>
        <v>3878.3749376221963</v>
      </c>
      <c r="I29" s="130">
        <f t="shared" si="2"/>
        <v>8.9062250238355345E-2</v>
      </c>
    </row>
    <row r="30" spans="1:9">
      <c r="A30" t="s">
        <v>229</v>
      </c>
      <c r="B30" s="110">
        <f>B29/B28</f>
        <v>0.02</v>
      </c>
      <c r="C30" t="s">
        <v>233</v>
      </c>
      <c r="D30" s="133">
        <f t="shared" si="4"/>
        <v>1.6000000000000001E-3</v>
      </c>
      <c r="E30" s="173"/>
      <c r="F30" s="126">
        <f t="shared" si="0"/>
        <v>2180228.0486094034</v>
      </c>
      <c r="G30" s="129">
        <f t="shared" si="1"/>
        <v>50.066334267563043</v>
      </c>
      <c r="H30" s="128">
        <f t="shared" si="3"/>
        <v>1371.212609188304</v>
      </c>
      <c r="I30" s="130">
        <f t="shared" si="2"/>
        <v>3.148826054563713E-2</v>
      </c>
    </row>
    <row r="31" spans="1:9">
      <c r="A31" t="s">
        <v>230</v>
      </c>
      <c r="B31" s="46">
        <f>ATAN(B30) * (180/PI())</f>
        <v>1.1457628381751035</v>
      </c>
      <c r="C31" s="1" t="s">
        <v>232</v>
      </c>
      <c r="D31" s="133">
        <f t="shared" si="4"/>
        <v>3.2000000000000002E-3</v>
      </c>
      <c r="E31" s="173"/>
      <c r="F31" s="126">
        <f t="shared" si="0"/>
        <v>770827.01885241154</v>
      </c>
      <c r="G31" s="129">
        <f t="shared" si="1"/>
        <v>17.701122234873122</v>
      </c>
      <c r="H31" s="128">
        <f t="shared" si="3"/>
        <v>484.79686720277454</v>
      </c>
      <c r="I31" s="130">
        <f t="shared" si="2"/>
        <v>1.1132781279794418E-2</v>
      </c>
    </row>
    <row r="32" spans="1:9">
      <c r="B32" s="46"/>
      <c r="D32" s="133">
        <f t="shared" si="4"/>
        <v>6.4000000000000003E-3</v>
      </c>
      <c r="E32" s="173"/>
      <c r="F32" s="126">
        <f t="shared" si="0"/>
        <v>272528.50607617543</v>
      </c>
      <c r="G32" s="129">
        <f t="shared" si="1"/>
        <v>6.2582917834453804</v>
      </c>
      <c r="H32" s="128">
        <f t="shared" si="3"/>
        <v>171.401576148538</v>
      </c>
      <c r="I32" s="130">
        <f t="shared" si="2"/>
        <v>3.9360325682046412E-3</v>
      </c>
    </row>
    <row r="33" spans="1:9">
      <c r="B33" s="46"/>
      <c r="D33" s="134">
        <f t="shared" si="4"/>
        <v>1.2800000000000001E-2</v>
      </c>
      <c r="E33" s="174" t="s">
        <v>343</v>
      </c>
      <c r="F33" s="126">
        <f t="shared" si="0"/>
        <v>96353.377356551442</v>
      </c>
      <c r="G33" s="129">
        <f t="shared" si="1"/>
        <v>2.2126402793591402</v>
      </c>
      <c r="H33" s="128">
        <f t="shared" si="3"/>
        <v>60.599608400346817</v>
      </c>
      <c r="I33" s="130">
        <f t="shared" si="2"/>
        <v>1.3915976599743023E-3</v>
      </c>
    </row>
    <row r="34" spans="1:9">
      <c r="D34" s="134">
        <f t="shared" si="4"/>
        <v>2.5600000000000001E-2</v>
      </c>
      <c r="E34" s="174"/>
      <c r="F34" s="126">
        <f t="shared" si="0"/>
        <v>34066.063259521929</v>
      </c>
      <c r="G34" s="129">
        <f t="shared" si="1"/>
        <v>0.78228647293067255</v>
      </c>
      <c r="H34" s="128">
        <f t="shared" si="3"/>
        <v>21.42519701856725</v>
      </c>
      <c r="I34" s="130">
        <f t="shared" si="2"/>
        <v>4.9200407102558015E-4</v>
      </c>
    </row>
    <row r="35" spans="1:9">
      <c r="D35" s="135">
        <f t="shared" si="4"/>
        <v>5.1200000000000002E-2</v>
      </c>
      <c r="E35" s="175" t="s">
        <v>344</v>
      </c>
      <c r="F35" s="126">
        <f t="shared" si="0"/>
        <v>12044.17216956893</v>
      </c>
      <c r="G35" s="129">
        <f t="shared" si="1"/>
        <v>0.27658003491989253</v>
      </c>
      <c r="H35" s="128">
        <f t="shared" si="3"/>
        <v>7.5749510500433521</v>
      </c>
      <c r="I35" s="130">
        <f t="shared" si="2"/>
        <v>1.7394970749678778E-4</v>
      </c>
    </row>
    <row r="36" spans="1:9">
      <c r="D36" s="135">
        <f t="shared" si="4"/>
        <v>0.1024</v>
      </c>
      <c r="E36" s="175"/>
      <c r="F36" s="126">
        <f t="shared" si="0"/>
        <v>4258.2579074402411</v>
      </c>
      <c r="G36" s="129">
        <f t="shared" si="1"/>
        <v>9.7785809116334069E-2</v>
      </c>
      <c r="H36" s="128">
        <f t="shared" si="3"/>
        <v>2.6781496273209062</v>
      </c>
      <c r="I36" s="130">
        <f t="shared" si="2"/>
        <v>6.1500508878197519E-5</v>
      </c>
    </row>
    <row r="37" spans="1:9" ht="18" thickBot="1">
      <c r="D37" s="135">
        <f t="shared" si="4"/>
        <v>0.20480000000000001</v>
      </c>
      <c r="E37" s="175"/>
      <c r="F37" s="126">
        <f t="shared" si="0"/>
        <v>1505.5215211961163</v>
      </c>
      <c r="G37" s="129">
        <f t="shared" si="1"/>
        <v>3.4572504364986566E-2</v>
      </c>
      <c r="H37" s="128">
        <f t="shared" si="3"/>
        <v>0.94686888125541901</v>
      </c>
      <c r="I37" s="130">
        <f t="shared" si="2"/>
        <v>2.1743713437098473E-5</v>
      </c>
    </row>
    <row r="38" spans="1:9" ht="18" thickTop="1">
      <c r="A38" s="121" t="s">
        <v>163</v>
      </c>
      <c r="B38" s="121"/>
      <c r="D38" s="135">
        <f t="shared" si="4"/>
        <v>0.40960000000000002</v>
      </c>
      <c r="E38" s="175"/>
      <c r="F38" s="126">
        <f t="shared" si="0"/>
        <v>532.28223843003013</v>
      </c>
      <c r="G38" s="129">
        <f t="shared" si="1"/>
        <v>1.2223226139541759E-2</v>
      </c>
      <c r="H38" s="128">
        <f t="shared" si="3"/>
        <v>0.33476870341511328</v>
      </c>
      <c r="I38" s="130">
        <f t="shared" si="2"/>
        <v>7.6875636097746899E-6</v>
      </c>
    </row>
    <row r="39" spans="1:9" ht="18" thickBot="1">
      <c r="A39" s="122" t="s">
        <v>164</v>
      </c>
      <c r="B39" s="122">
        <f xml:space="preserve"> List!E69 * 'Alluvial Channel'!B2 * List!E70^List!E66 * List!E61</f>
        <v>0.50796482932066933</v>
      </c>
      <c r="D39">
        <f t="shared" si="4"/>
        <v>0.81920000000000004</v>
      </c>
      <c r="F39" s="126">
        <f t="shared" si="0"/>
        <v>188.19019014951454</v>
      </c>
      <c r="G39" s="129">
        <f t="shared" si="1"/>
        <v>4.3215630456233207E-3</v>
      </c>
      <c r="H39" s="128">
        <f t="shared" si="3"/>
        <v>0.11835861015692738</v>
      </c>
      <c r="I39" s="130">
        <f t="shared" si="2"/>
        <v>2.7179641796373091E-6</v>
      </c>
    </row>
    <row r="40" spans="1:9" ht="18" thickTop="1"/>
    <row r="44" spans="1:9">
      <c r="F44">
        <f>F28/(365*24*60*60)</f>
        <v>0.5530766231885853</v>
      </c>
    </row>
  </sheetData>
  <mergeCells count="5">
    <mergeCell ref="A1:D1"/>
    <mergeCell ref="E26:E27"/>
    <mergeCell ref="E29:E32"/>
    <mergeCell ref="E33:E34"/>
    <mergeCell ref="E35:E38"/>
  </mergeCells>
  <phoneticPr fontId="1" type="noConversion"/>
  <pageMargins left="0.75" right="0.75" top="1" bottom="1" header="0.5" footer="0.5"/>
  <pageSetup paperSize="9" orientation="portrait" horizontalDpi="4294967292" verticalDpi="4294967292"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77554-AC5D-4D0C-9103-6F030DBEBAA9}">
  <sheetPr codeName="Sheet9">
    <pageSetUpPr fitToPage="1"/>
  </sheetPr>
  <dimension ref="A1:M46"/>
  <sheetViews>
    <sheetView tabSelected="1" zoomScale="70" zoomScaleNormal="70" workbookViewId="0">
      <selection activeCell="K35" sqref="K35"/>
    </sheetView>
  </sheetViews>
  <sheetFormatPr defaultRowHeight="17.399999999999999"/>
  <cols>
    <col min="1" max="1" width="30.19921875" customWidth="1"/>
    <col min="2" max="2" width="21.69921875" customWidth="1"/>
    <col min="3" max="3" width="24.09765625" customWidth="1"/>
    <col min="4" max="4" width="40.3984375" customWidth="1"/>
    <col min="6" max="6" width="40.796875" customWidth="1"/>
    <col min="7" max="7" width="49.19921875" customWidth="1"/>
    <col min="8" max="8" width="14.296875" customWidth="1"/>
    <col min="9" max="9" width="36.5" customWidth="1"/>
    <col min="10" max="10" width="56.796875" customWidth="1"/>
    <col min="11" max="11" width="13.3984375" customWidth="1"/>
    <col min="12" max="12" width="49.296875" customWidth="1"/>
    <col min="13" max="13" width="34.296875" customWidth="1"/>
  </cols>
  <sheetData>
    <row r="1" spans="1:10" ht="19.8" thickBot="1">
      <c r="A1" s="169" t="s">
        <v>223</v>
      </c>
      <c r="B1" s="169"/>
      <c r="C1" s="169"/>
      <c r="D1" s="169"/>
      <c r="G1" s="111" t="s">
        <v>345</v>
      </c>
      <c r="J1" s="93" t="s">
        <v>306</v>
      </c>
    </row>
    <row r="2" spans="1:10" ht="20.399999999999999" thickTop="1" thickBot="1">
      <c r="A2" s="70" t="s">
        <v>206</v>
      </c>
      <c r="B2" s="70"/>
      <c r="C2" s="70"/>
      <c r="D2" s="70"/>
      <c r="G2" s="111"/>
      <c r="J2" s="93"/>
    </row>
    <row r="3" spans="1:10" ht="18" thickTop="1">
      <c r="A3" s="8" t="s">
        <v>40</v>
      </c>
      <c r="B3">
        <f>List!E43</f>
        <v>1.4</v>
      </c>
      <c r="C3" s="8" t="s">
        <v>70</v>
      </c>
      <c r="D3" s="8" t="s">
        <v>104</v>
      </c>
      <c r="G3" s="111"/>
      <c r="J3" s="93"/>
    </row>
    <row r="4" spans="1:10">
      <c r="A4" s="8" t="s">
        <v>41</v>
      </c>
      <c r="B4">
        <f>List!E44</f>
        <v>0.9</v>
      </c>
      <c r="C4" s="8" t="s">
        <v>70</v>
      </c>
      <c r="D4" s="8" t="s">
        <v>105</v>
      </c>
      <c r="G4" s="111"/>
      <c r="J4" s="93"/>
    </row>
    <row r="5" spans="1:10">
      <c r="A5" s="8" t="s">
        <v>307</v>
      </c>
      <c r="B5">
        <f>B3-B4</f>
        <v>0.49999999999999989</v>
      </c>
      <c r="C5" s="8" t="s">
        <v>70</v>
      </c>
      <c r="D5" s="8" t="s">
        <v>308</v>
      </c>
      <c r="G5" s="111"/>
      <c r="J5" s="93"/>
    </row>
    <row r="6" spans="1:10">
      <c r="A6" s="8" t="s">
        <v>309</v>
      </c>
      <c r="B6">
        <f>365*24*60*60</f>
        <v>31536000</v>
      </c>
      <c r="C6" s="8" t="s">
        <v>310</v>
      </c>
      <c r="D6" s="8"/>
      <c r="G6" s="111"/>
      <c r="J6" s="93"/>
    </row>
    <row r="7" spans="1:10">
      <c r="A7" t="s">
        <v>200</v>
      </c>
      <c r="B7">
        <f>List!E45</f>
        <v>25</v>
      </c>
      <c r="C7" t="s">
        <v>311</v>
      </c>
      <c r="D7" s="8" t="s">
        <v>312</v>
      </c>
      <c r="G7" s="111"/>
      <c r="J7" s="93"/>
    </row>
    <row r="8" spans="1:10">
      <c r="A8" t="s">
        <v>201</v>
      </c>
      <c r="B8">
        <f>List!E46</f>
        <v>0.75</v>
      </c>
      <c r="C8" t="s">
        <v>68</v>
      </c>
      <c r="D8" s="8" t="s">
        <v>313</v>
      </c>
      <c r="G8" s="111"/>
      <c r="J8" s="93"/>
    </row>
    <row r="9" spans="1:10">
      <c r="A9" s="112" t="s">
        <v>314</v>
      </c>
      <c r="B9">
        <f>B7*(B5/B6)^B8</f>
        <v>3.5323404672865083E-5</v>
      </c>
      <c r="D9" s="8" t="s">
        <v>315</v>
      </c>
      <c r="G9" s="111"/>
      <c r="J9" s="93"/>
    </row>
    <row r="10" spans="1:10">
      <c r="G10" s="111"/>
      <c r="J10" s="93"/>
    </row>
    <row r="11" spans="1:10">
      <c r="G11" s="111"/>
      <c r="J11" s="93"/>
    </row>
    <row r="12" spans="1:10" ht="19.8" thickBot="1">
      <c r="A12" s="70" t="s">
        <v>236</v>
      </c>
      <c r="B12" s="70"/>
      <c r="C12" s="70"/>
      <c r="D12" s="70"/>
      <c r="G12" s="111"/>
      <c r="J12" s="93"/>
    </row>
    <row r="13" spans="1:10" ht="18" thickTop="1">
      <c r="A13" s="14" t="s">
        <v>47</v>
      </c>
      <c r="B13" s="14">
        <f>List!E51</f>
        <v>1.4</v>
      </c>
      <c r="C13" s="14" t="s">
        <v>187</v>
      </c>
      <c r="D13" s="8" t="s">
        <v>316</v>
      </c>
      <c r="G13" s="111"/>
      <c r="J13" s="93"/>
    </row>
    <row r="14" spans="1:10">
      <c r="A14" s="8" t="s">
        <v>48</v>
      </c>
      <c r="B14" s="8">
        <f>List!E52</f>
        <v>1.29</v>
      </c>
      <c r="C14" s="8" t="s">
        <v>68</v>
      </c>
      <c r="D14" s="8" t="s">
        <v>317</v>
      </c>
      <c r="G14" s="111"/>
      <c r="J14" s="93"/>
    </row>
    <row r="15" spans="1:10" ht="19.8" thickBot="1">
      <c r="A15" s="70" t="s">
        <v>318</v>
      </c>
      <c r="B15" s="70"/>
      <c r="C15" s="70"/>
      <c r="D15" s="70"/>
      <c r="G15" s="111"/>
      <c r="J15" s="93"/>
    </row>
    <row r="16" spans="1:10" ht="18" thickTop="1">
      <c r="A16" s="35" t="s">
        <v>62</v>
      </c>
      <c r="B16">
        <f>List!E69</f>
        <v>3.1E-4</v>
      </c>
      <c r="C16" s="35" t="s">
        <v>191</v>
      </c>
      <c r="D16" s="8" t="s">
        <v>125</v>
      </c>
      <c r="G16" s="111"/>
      <c r="J16" s="93"/>
    </row>
    <row r="17" spans="1:13">
      <c r="A17" t="s">
        <v>138</v>
      </c>
      <c r="B17">
        <v>1000</v>
      </c>
      <c r="C17" t="s">
        <v>180</v>
      </c>
      <c r="D17" t="s">
        <v>139</v>
      </c>
      <c r="G17" s="111"/>
      <c r="J17" s="93"/>
    </row>
    <row r="18" spans="1:13">
      <c r="A18" t="s">
        <v>135</v>
      </c>
      <c r="B18">
        <v>9.8000000000000007</v>
      </c>
      <c r="C18" t="s">
        <v>216</v>
      </c>
      <c r="D18" t="s">
        <v>136</v>
      </c>
      <c r="G18" s="111"/>
      <c r="J18" s="93"/>
    </row>
    <row r="19" spans="1:13">
      <c r="A19" s="8" t="s">
        <v>63</v>
      </c>
      <c r="B19">
        <f>List!E70</f>
        <v>0.01</v>
      </c>
      <c r="C19" s="8" t="s">
        <v>189</v>
      </c>
      <c r="D19" s="8" t="s">
        <v>126</v>
      </c>
      <c r="G19" s="111"/>
      <c r="J19" s="93"/>
    </row>
    <row r="20" spans="1:13">
      <c r="A20" s="8" t="s">
        <v>319</v>
      </c>
      <c r="B20">
        <v>1</v>
      </c>
      <c r="C20" s="8"/>
      <c r="G20" s="111"/>
      <c r="J20" s="93"/>
    </row>
    <row r="21" spans="1:13">
      <c r="A21" s="22" t="s">
        <v>60</v>
      </c>
      <c r="B21">
        <f>List!E66</f>
        <v>0.6</v>
      </c>
      <c r="C21" s="22" t="s">
        <v>68</v>
      </c>
      <c r="E21" t="s">
        <v>320</v>
      </c>
      <c r="G21" s="111"/>
      <c r="J21" s="93"/>
    </row>
    <row r="22" spans="1:13">
      <c r="A22" s="8" t="s">
        <v>61</v>
      </c>
      <c r="B22">
        <f>List!E67</f>
        <v>0.7</v>
      </c>
      <c r="C22" s="8" t="s">
        <v>68</v>
      </c>
      <c r="E22" t="s">
        <v>333</v>
      </c>
      <c r="G22" s="111"/>
      <c r="J22" s="93"/>
    </row>
    <row r="23" spans="1:13">
      <c r="A23" s="8"/>
      <c r="C23" s="8"/>
      <c r="G23" s="111"/>
      <c r="J23" s="93"/>
    </row>
    <row r="24" spans="1:13">
      <c r="A24" s="109" t="s">
        <v>327</v>
      </c>
      <c r="B24" s="153">
        <f>B21*(1-B14)*B8</f>
        <v>-0.1305</v>
      </c>
      <c r="C24" s="8" t="s">
        <v>355</v>
      </c>
      <c r="G24" s="111"/>
      <c r="J24" s="93"/>
    </row>
    <row r="25" spans="1:13">
      <c r="A25" s="109" t="s">
        <v>328</v>
      </c>
      <c r="B25" s="153">
        <f>B22</f>
        <v>0.7</v>
      </c>
      <c r="C25" s="8" t="s">
        <v>355</v>
      </c>
      <c r="G25" s="111"/>
      <c r="J25" s="93"/>
    </row>
    <row r="26" spans="1:13">
      <c r="A26" s="151" t="s">
        <v>239</v>
      </c>
      <c r="B26" s="152">
        <f>B21*(1-B14)*B8 / B22</f>
        <v>-0.18642857142857144</v>
      </c>
      <c r="C26" s="8"/>
      <c r="G26" s="111"/>
      <c r="J26" s="93"/>
    </row>
    <row r="27" spans="1:13" ht="18" thickBot="1">
      <c r="A27" s="109" t="s">
        <v>324</v>
      </c>
      <c r="B27" s="109">
        <f>B16*(B17*B18*B19^0.6*B13^(-0.6)*B9^(0.6*(1-B14)))^B20</f>
        <v>0.93228364020503096</v>
      </c>
      <c r="C27" s="140" t="s">
        <v>192</v>
      </c>
      <c r="G27" s="111"/>
      <c r="J27" s="93"/>
    </row>
    <row r="28" spans="1:13" ht="18" thickTop="1">
      <c r="D28" s="115"/>
      <c r="G28" s="113" t="s">
        <v>321</v>
      </c>
      <c r="H28" s="113">
        <f>3/5*B20</f>
        <v>0.6</v>
      </c>
      <c r="J28" s="113" t="s">
        <v>321</v>
      </c>
      <c r="K28" s="113">
        <f>B20</f>
        <v>1</v>
      </c>
    </row>
    <row r="29" spans="1:13">
      <c r="G29" s="114" t="s">
        <v>322</v>
      </c>
      <c r="H29" s="114">
        <f>0.7*B20</f>
        <v>0.7</v>
      </c>
      <c r="J29" s="114" t="s">
        <v>322</v>
      </c>
      <c r="K29" s="114">
        <f>B20</f>
        <v>1</v>
      </c>
    </row>
    <row r="30" spans="1:13">
      <c r="G30" s="114"/>
      <c r="H30" s="114"/>
      <c r="J30" s="114"/>
      <c r="K30" s="114"/>
    </row>
    <row r="31" spans="1:13">
      <c r="G31" s="116" t="s">
        <v>323</v>
      </c>
      <c r="H31" s="114"/>
      <c r="J31" s="116" t="s">
        <v>323</v>
      </c>
      <c r="K31" s="114"/>
    </row>
    <row r="32" spans="1:13" ht="31.2" customHeight="1">
      <c r="G32" s="117" t="s">
        <v>346</v>
      </c>
      <c r="H32" s="117">
        <f>H28*(1-B14)*B8</f>
        <v>-0.1305</v>
      </c>
      <c r="I32" s="176" t="s">
        <v>348</v>
      </c>
      <c r="J32" s="117" t="s">
        <v>325</v>
      </c>
      <c r="K32" s="117">
        <f>K28*(1-B14)*B8</f>
        <v>-0.21750000000000003</v>
      </c>
      <c r="L32" s="176" t="s">
        <v>349</v>
      </c>
      <c r="M32" s="178" t="s">
        <v>350</v>
      </c>
    </row>
    <row r="33" spans="7:13">
      <c r="G33" s="137" t="s">
        <v>347</v>
      </c>
      <c r="H33" s="137">
        <f>H29</f>
        <v>0.7</v>
      </c>
      <c r="I33" s="177"/>
      <c r="J33" s="137" t="s">
        <v>326</v>
      </c>
      <c r="K33" s="137">
        <f>K29</f>
        <v>1</v>
      </c>
      <c r="L33" s="177"/>
      <c r="M33" s="179"/>
    </row>
    <row r="34" spans="7:13">
      <c r="G34" s="142" t="s">
        <v>351</v>
      </c>
      <c r="H34" s="143">
        <f>H32/H33</f>
        <v>-0.18642857142857144</v>
      </c>
      <c r="I34" s="115"/>
      <c r="J34" s="142" t="s">
        <v>351</v>
      </c>
      <c r="K34" s="143">
        <f>K32/K33</f>
        <v>-0.21750000000000003</v>
      </c>
      <c r="L34" s="115"/>
      <c r="M34" s="136"/>
    </row>
    <row r="35" spans="7:13" ht="18" thickBot="1">
      <c r="G35" s="138" t="s">
        <v>324</v>
      </c>
      <c r="H35" s="141">
        <f>B16*(B17*B18*B19^0.6*B13^(-0.6)*B9^(0.6*(1-B14)))^B20</f>
        <v>0.93228364020503096</v>
      </c>
      <c r="I35" s="140" t="s">
        <v>192</v>
      </c>
      <c r="J35" s="138" t="s">
        <v>324</v>
      </c>
      <c r="K35" s="141">
        <f>B16*(B17*B18*B13^-1*B9^(1-B14))^B20</f>
        <v>42.4152071521493</v>
      </c>
      <c r="L35" s="140" t="s">
        <v>192</v>
      </c>
    </row>
    <row r="36" spans="7:13" ht="18" thickTop="1">
      <c r="G36" s="139"/>
      <c r="H36" s="145"/>
      <c r="I36" s="140"/>
      <c r="J36" s="139"/>
      <c r="K36" s="145"/>
      <c r="L36" s="140"/>
    </row>
    <row r="37" spans="7:13" ht="18" thickBot="1">
      <c r="G37" s="111" t="s">
        <v>353</v>
      </c>
      <c r="J37" s="139"/>
      <c r="K37" s="44"/>
      <c r="L37" s="140"/>
    </row>
    <row r="38" spans="7:13" ht="18" thickTop="1">
      <c r="G38" s="146" t="s">
        <v>327</v>
      </c>
      <c r="H38" s="147">
        <f>H40 * H39</f>
        <v>1.032</v>
      </c>
      <c r="I38" s="113" t="s">
        <v>352</v>
      </c>
    </row>
    <row r="39" spans="7:13">
      <c r="G39" s="117" t="s">
        <v>328</v>
      </c>
      <c r="H39" s="148">
        <v>2.4</v>
      </c>
      <c r="I39" s="114" t="s">
        <v>329</v>
      </c>
    </row>
    <row r="40" spans="7:13">
      <c r="G40" s="149" t="s">
        <v>354</v>
      </c>
      <c r="H40" s="150">
        <f>0.43</f>
        <v>0.43</v>
      </c>
      <c r="I40" s="144"/>
    </row>
    <row r="41" spans="7:13" ht="18" thickBot="1">
      <c r="G41" s="118" t="s">
        <v>324</v>
      </c>
      <c r="H41" s="118">
        <f>1.43*10^-9</f>
        <v>1.43E-9</v>
      </c>
      <c r="I41" s="118" t="s">
        <v>330</v>
      </c>
    </row>
    <row r="42" spans="7:13" ht="18" thickTop="1">
      <c r="G42" s="119"/>
      <c r="H42" s="46"/>
    </row>
    <row r="43" spans="7:13">
      <c r="G43" s="109" t="s">
        <v>321</v>
      </c>
      <c r="H43" s="153">
        <f>H38/((1-B14)*B8)</f>
        <v>-4.7448275862068963</v>
      </c>
      <c r="I43" s="120"/>
    </row>
    <row r="44" spans="7:13">
      <c r="G44" s="109" t="s">
        <v>322</v>
      </c>
      <c r="H44" s="153">
        <f>H39</f>
        <v>2.4</v>
      </c>
      <c r="I44" s="120"/>
    </row>
    <row r="45" spans="7:13">
      <c r="G45" s="151" t="s">
        <v>239</v>
      </c>
      <c r="H45" s="152">
        <f>H43*(1-B14)*B8/H44</f>
        <v>0.43000000000000005</v>
      </c>
      <c r="I45" s="120"/>
    </row>
    <row r="46" spans="7:13">
      <c r="G46" s="109" t="s">
        <v>331</v>
      </c>
      <c r="H46" s="109">
        <f>H41/((B17*B18*B19^0.6*B13^(-0.6)*B9^(0.6*(1-B14)))^B20)</f>
        <v>4.7549906582347408E-13</v>
      </c>
      <c r="I46" s="120" t="s">
        <v>332</v>
      </c>
    </row>
  </sheetData>
  <mergeCells count="4">
    <mergeCell ref="A1:D1"/>
    <mergeCell ref="I32:I33"/>
    <mergeCell ref="L32:L33"/>
    <mergeCell ref="M32:M33"/>
  </mergeCells>
  <phoneticPr fontId="1" type="noConversion"/>
  <printOptions horizontalCentered="1" verticalCentered="1"/>
  <pageMargins left="0.70866141732283472" right="0.70866141732283472" top="0.74803149606299213" bottom="0.74803149606299213" header="0.31496062992125984" footer="0.31496062992125984"/>
  <pageSetup paperSize="9" scale="24"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List</vt:lpstr>
      <vt:lpstr>For Output</vt:lpstr>
      <vt:lpstr>Uplift</vt:lpstr>
      <vt:lpstr>Weathering</vt:lpstr>
      <vt:lpstr>Hillslope Process</vt:lpstr>
      <vt:lpstr>Hydrology Hydraulic Geometry</vt:lpstr>
      <vt:lpstr>Alluvial Channel</vt:lpstr>
      <vt:lpstr>Bedrock Channel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Jongmin Byun</dc:creator>
  <cp:lastModifiedBy>변종민</cp:lastModifiedBy>
  <cp:lastPrinted>2022-11-18T00:17:29Z</cp:lastPrinted>
  <dcterms:created xsi:type="dcterms:W3CDTF">2012-09-28T18:20:37Z</dcterms:created>
  <dcterms:modified xsi:type="dcterms:W3CDTF">2024-04-24T01:03:23Z</dcterms:modified>
</cp:coreProperties>
</file>