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Renewableenergygroup224/Shared Documents/General/GitHub/BartonHouse/Thermodynamics/"/>
    </mc:Choice>
  </mc:AlternateContent>
  <xr:revisionPtr revIDLastSave="655" documentId="8_{119C1389-EF01-1244-AEC0-FCBAB4B77A82}" xr6:coauthVersionLast="47" xr6:coauthVersionMax="47" xr10:uidLastSave="{8FC91073-99ED-4F56-806A-DDFC51682AE2}"/>
  <bookViews>
    <workbookView xWindow="-110" yWindow="-110" windowWidth="25180" windowHeight="16140" xr2:uid="{4F9CC0B6-D90C-7641-A450-FC4F6B1CC8FD}"/>
  </bookViews>
  <sheets>
    <sheet name="Energy Performance Certific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D132" i="1"/>
  <c r="D131" i="1"/>
  <c r="D130" i="1"/>
  <c r="D12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Q3" i="1"/>
  <c r="L8" i="1"/>
  <c r="M63" i="1" s="1"/>
  <c r="L14" i="1"/>
  <c r="L13" i="1"/>
  <c r="L12" i="1"/>
  <c r="Q6" i="1" l="1"/>
  <c r="M12" i="1"/>
  <c r="D134" i="1"/>
  <c r="E129" i="1" s="1"/>
  <c r="M13" i="1"/>
  <c r="M14" i="1"/>
  <c r="L2" i="1"/>
  <c r="N12" i="1" a="1"/>
  <c r="N12" i="1" s="1"/>
  <c r="N14" i="1" a="1"/>
  <c r="N14" i="1" s="1"/>
  <c r="L3" i="1"/>
  <c r="N13" i="1" a="1"/>
  <c r="N13" i="1" s="1"/>
  <c r="E131" i="1" l="1"/>
  <c r="E130" i="1"/>
  <c r="L5" i="1"/>
  <c r="L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<sst xmlns="http://schemas.openxmlformats.org/spreadsheetml/2006/main" count="217" uniqueCount="56">
  <si>
    <t>Flat Number</t>
  </si>
  <si>
    <t>Energy rating</t>
  </si>
  <si>
    <t>Valid until</t>
  </si>
  <si>
    <t>Total Floor Area [m2]</t>
  </si>
  <si>
    <t>Primary Energy Use [kWh/m2]</t>
  </si>
  <si>
    <t>Estimated Annual Energy Needed for Heating [kWh]</t>
  </si>
  <si>
    <t>Estimated Annual Energy Needed for Hot Water [kWh]</t>
  </si>
  <si>
    <t>Estimated Total Annual Energy Needed for Hot Water [kWh]</t>
  </si>
  <si>
    <t>CO2 Produced [Tonnes/Year]</t>
  </si>
  <si>
    <t>E</t>
  </si>
  <si>
    <t>number of values</t>
  </si>
  <si>
    <t>CO2 emissions</t>
  </si>
  <si>
    <t>C</t>
  </si>
  <si>
    <t>sum</t>
  </si>
  <si>
    <t>kWh</t>
  </si>
  <si>
    <t>D</t>
  </si>
  <si>
    <t>Not recorded</t>
  </si>
  <si>
    <t>average annual per flat</t>
  </si>
  <si>
    <t>Tonnes/Year</t>
  </si>
  <si>
    <t>annual for block</t>
  </si>
  <si>
    <t>average floor space</t>
  </si>
  <si>
    <t>m2</t>
  </si>
  <si>
    <t>Energy Rating Types</t>
  </si>
  <si>
    <t>Quantity</t>
  </si>
  <si>
    <t>Percentage</t>
  </si>
  <si>
    <t>Average Estimated Total Per Rating [kWh]</t>
  </si>
  <si>
    <t>using SERL stats on Line 25 of Figure_12</t>
  </si>
  <si>
    <t>quantity</t>
  </si>
  <si>
    <t>unit</t>
  </si>
  <si>
    <t>summary_time</t>
  </si>
  <si>
    <t>aggregation_period</t>
  </si>
  <si>
    <t>weekday_weekend</t>
  </si>
  <si>
    <t>segmentation_variable_1</t>
  </si>
  <si>
    <t>segment_1_value</t>
  </si>
  <si>
    <t>segmentation_variable_2</t>
  </si>
  <si>
    <t>segment_2_value</t>
  </si>
  <si>
    <t>segmentation_variable_3</t>
  </si>
  <si>
    <t>segment_3_value</t>
  </si>
  <si>
    <t>mean</t>
  </si>
  <si>
    <t>Gas</t>
  </si>
  <si>
    <t>kWh/m2/day</t>
  </si>
  <si>
    <t>Daily</t>
  </si>
  <si>
    <t>both</t>
  </si>
  <si>
    <t>primary_space_heating_fuel</t>
  </si>
  <si>
    <t>has_PV</t>
  </si>
  <si>
    <t>No</t>
  </si>
  <si>
    <t>building_type</t>
  </si>
  <si>
    <t>Purpose-built flat</t>
  </si>
  <si>
    <t>LINK for 60 flats with energy ratings</t>
  </si>
  <si>
    <t>https://find-energy-certificate.service.gov.uk/find-a-certificate/search-by-street-name-and-town?street_name=aiken+street&amp;town=bristol</t>
  </si>
  <si>
    <t>equivalent annual estimation</t>
  </si>
  <si>
    <t>EPC rating for 60 flats</t>
  </si>
  <si>
    <t xml:space="preserve"> in order of number</t>
  </si>
  <si>
    <t>C rating</t>
  </si>
  <si>
    <t>D rating</t>
  </si>
  <si>
    <t>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</si>
</sst>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4" fontId="0" fillId="0" borderId="0" xfId="1" applyFont="1"/>
    <xf numFmtId="164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right"/>
    </xf>
    <xf numFmtId="0" fontId="0" fillId="2" borderId="0" xfId="0" applyFill="1"/>
    <xf numFmtId="43" fontId="0" fillId="2" borderId="0" xfId="0" applyNumberFormat="1" applyFill="1"/>
    <xf numFmtId="17" fontId="0" fillId="0" borderId="0" xfId="0" applyNumberFormat="1"/>
    <xf numFmtId="0" fontId="3" fillId="0" borderId="0" xfId="3"/>
    <xf numFmtId="0" fontId="2" fillId="0" borderId="0" xfId="0" applyFon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10"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20" formatCode="dd\-mmm\-yy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62C53-5B00-1F4D-A9D6-531493F402EA}" name="Table1" displayName="Table1" ref="A1:I61" headerRowDxfId="9">
  <autoFilter ref="A1:I61" xr:uid="{9F662C53-5B00-1F4D-A9D6-531493F402EA}"/>
  <tableColumns count="9">
    <tableColumn id="10" xr3:uid="{D8637273-9CC6-FD47-93AB-6CE256D1EB2A}" name="Flat Number" totalsRowFunction="count" dataDxfId="8"/>
    <tableColumn id="2" xr3:uid="{800D9A65-2E37-A845-A3B1-7B363CD6C13E}" name="Energy rating"/>
    <tableColumn id="3" xr3:uid="{ACC778E4-4737-BE4E-B49C-B16929E9764C}" name="Valid until" dataDxfId="7"/>
    <tableColumn id="4" xr3:uid="{AF78BBE2-787C-A34B-8928-8EE7ABB8FB50}" name="Total Floor Area [m2]" totalsRowFunction="average" totalsRowDxfId="6" dataCellStyle="Comma"/>
    <tableColumn id="5" xr3:uid="{507569C1-AF43-3044-BEFB-C8AB0B5D4D7A}" name="Primary Energy Use [kWh/m2]" totalsRowFunction="average" totalsRowDxfId="5" dataCellStyle="Comma"/>
    <tableColumn id="6" xr3:uid="{2F1AED60-B13E-9A43-BD97-B40439416025}" name="Estimated Annual Energy Needed for Heating [kWh]" totalsRowFunction="average" totalsRowDxfId="4" dataCellStyle="Comma"/>
    <tableColumn id="7" xr3:uid="{D20708A2-B0CB-5348-A4E4-709410DEFD6F}" name="Estimated Annual Energy Needed for Hot Water [kWh]" totalsRowFunction="average" totalsRowDxfId="3" dataCellStyle="Comma"/>
    <tableColumn id="8" xr3:uid="{246E77E8-D55B-A94C-8E7B-5A4043B7C937}" name="Estimated Total Annual Energy Needed for Hot Water [kWh]" totalsRowFunction="average" dataDxfId="2" totalsRowDxfId="1" dataCellStyle="Comma">
      <calculatedColumnFormula>IF(ISNUMBER(Table1[[#This Row],[Estimated Annual Energy Needed for Heating '[kWh']]])=FALSE,"Not recorded",SUM(Table1[[#This Row],[Estimated Annual Energy Needed for Heating '[kWh']]:[Estimated Annual Energy Needed for Hot Water '[kWh']]]))</calculatedColumnFormula>
    </tableColumn>
    <tableColumn id="9" xr3:uid="{43FA38AB-3531-364A-976B-F887DBD85B82}" name="CO2 Produced [Tonnes/Year]" totalsRowFunction="average" totalsRow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find-energy-certificate.service.gov.uk/find-a-certificate/search-by-street-name-and-town?street_name=aiken+street&amp;town=brist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1627-0A24-4D41-9BD2-964CE8ACB3E5}">
  <dimension ref="A1:W134"/>
  <sheetViews>
    <sheetView tabSelected="1" topLeftCell="B196" zoomScale="55" zoomScaleNormal="55" workbookViewId="0">
      <selection activeCell="L3" sqref="L3"/>
    </sheetView>
  </sheetViews>
  <sheetFormatPr defaultColWidth="10.58203125" defaultRowHeight="16" x14ac:dyDescent="0.4"/>
  <cols>
    <col min="1" max="1" width="13.83203125" bestFit="1" customWidth="1"/>
    <col min="2" max="2" width="17" bestFit="1" customWidth="1"/>
    <col min="3" max="3" width="11.83203125" bestFit="1" customWidth="1"/>
    <col min="4" max="5" width="23.5" customWidth="1"/>
    <col min="6" max="8" width="24.08203125" customWidth="1"/>
    <col min="9" max="9" width="19.33203125" customWidth="1"/>
    <col min="11" max="11" width="19.5" bestFit="1" customWidth="1"/>
    <col min="14" max="14" width="34.33203125" bestFit="1" customWidth="1"/>
    <col min="15" max="15" width="16.58203125" bestFit="1" customWidth="1"/>
    <col min="16" max="16" width="16.33203125" bestFit="1" customWidth="1"/>
    <col min="17" max="17" width="24" bestFit="1" customWidth="1"/>
    <col min="18" max="18" width="15" bestFit="1" customWidth="1"/>
    <col min="19" max="19" width="21.58203125" bestFit="1" customWidth="1"/>
    <col min="20" max="20" width="15" bestFit="1" customWidth="1"/>
    <col min="21" max="21" width="21.58203125" bestFit="1" customWidth="1"/>
    <col min="22" max="22" width="15" bestFit="1" customWidth="1"/>
    <col min="23" max="23" width="6.08203125" bestFit="1" customWidth="1"/>
  </cols>
  <sheetData>
    <row r="1" spans="1:18" ht="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 x14ac:dyDescent="0.4">
      <c r="A2">
        <v>51</v>
      </c>
      <c r="B2" t="s">
        <v>9</v>
      </c>
      <c r="C2" s="1">
        <v>47784</v>
      </c>
      <c r="D2" s="3">
        <v>45</v>
      </c>
      <c r="E2" s="3">
        <v>593</v>
      </c>
      <c r="F2" s="3">
        <v>5228</v>
      </c>
      <c r="G2" s="3">
        <v>3056</v>
      </c>
      <c r="H2" s="3">
        <f>IF(ISNUMBER(Table1[[#This Row],[Estimated Annual Energy Needed for Heating '[kWh']]])=FALSE,"Not recorded",SUM(Table1[[#This Row],[Estimated Annual Energy Needed for Heating '[kWh']]:[Estimated Annual Energy Needed for Hot Water '[kWh']]]))</f>
        <v>8284</v>
      </c>
      <c r="I2" s="3">
        <v>4.5</v>
      </c>
      <c r="K2" t="s">
        <v>10</v>
      </c>
      <c r="L2">
        <f>COUNTIF(Table1[Estimated Total Annual Energy Needed for Hot Water '[kWh']],"&gt;0")</f>
        <v>45</v>
      </c>
      <c r="P2" s="11" t="s">
        <v>11</v>
      </c>
      <c r="Q2" s="11"/>
    </row>
    <row r="3" spans="1:18" x14ac:dyDescent="0.4">
      <c r="A3">
        <v>29</v>
      </c>
      <c r="B3" t="s">
        <v>12</v>
      </c>
      <c r="C3" s="1">
        <v>45345</v>
      </c>
      <c r="D3" s="3">
        <v>62</v>
      </c>
      <c r="E3" s="3">
        <v>316</v>
      </c>
      <c r="F3" s="3">
        <v>3312</v>
      </c>
      <c r="G3" s="3">
        <v>1945</v>
      </c>
      <c r="H3" s="3">
        <f>IF(ISNUMBER(Table1[[#This Row],[Estimated Annual Energy Needed for Heating '[kWh']]])=FALSE,"Not recorded",SUM(Table1[[#This Row],[Estimated Annual Energy Needed for Heating '[kWh']]:[Estimated Annual Energy Needed for Hot Water '[kWh']]]))</f>
        <v>5257</v>
      </c>
      <c r="I3" s="3">
        <v>3.4</v>
      </c>
      <c r="K3" t="s">
        <v>13</v>
      </c>
      <c r="L3" s="4">
        <f>SUM(Table1[Estimated Total Annual Energy Needed for Hot Water '[kWh']])</f>
        <v>277770</v>
      </c>
      <c r="M3" t="s">
        <v>14</v>
      </c>
      <c r="P3" t="s">
        <v>13</v>
      </c>
      <c r="Q3" s="4">
        <f>SUM(Table1[CO2 Produced '[Tonnes/Year']])</f>
        <v>212.8</v>
      </c>
    </row>
    <row r="4" spans="1:18" x14ac:dyDescent="0.4">
      <c r="A4">
        <v>30</v>
      </c>
      <c r="B4" t="s">
        <v>15</v>
      </c>
      <c r="C4" s="1">
        <v>43606</v>
      </c>
      <c r="D4" s="3" t="s">
        <v>16</v>
      </c>
      <c r="E4" s="3">
        <v>533</v>
      </c>
      <c r="F4" s="3" t="s">
        <v>16</v>
      </c>
      <c r="G4" s="3" t="s">
        <v>16</v>
      </c>
      <c r="H4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4" s="3">
        <v>3.6</v>
      </c>
    </row>
    <row r="5" spans="1:18" x14ac:dyDescent="0.4">
      <c r="A5">
        <v>32</v>
      </c>
      <c r="B5" t="s">
        <v>12</v>
      </c>
      <c r="C5" s="1">
        <v>48519</v>
      </c>
      <c r="D5" s="3">
        <v>59</v>
      </c>
      <c r="E5" s="3">
        <v>265</v>
      </c>
      <c r="F5" s="3">
        <v>2799</v>
      </c>
      <c r="G5" s="3">
        <v>1915</v>
      </c>
      <c r="H5" s="3">
        <f>IF(ISNUMBER(Table1[[#This Row],[Estimated Annual Energy Needed for Heating '[kWh']]])=FALSE,"Not recorded",SUM(Table1[[#This Row],[Estimated Annual Energy Needed for Heating '[kWh']]:[Estimated Annual Energy Needed for Hot Water '[kWh']]]))</f>
        <v>4714</v>
      </c>
      <c r="I5" s="3">
        <v>2.7</v>
      </c>
      <c r="K5" t="s">
        <v>17</v>
      </c>
      <c r="L5" s="4">
        <f>L3/L2</f>
        <v>6172.666666666667</v>
      </c>
      <c r="M5" t="s">
        <v>14</v>
      </c>
      <c r="P5" t="s">
        <v>17</v>
      </c>
      <c r="Q5" s="4">
        <f>Q3/60</f>
        <v>3.5466666666666669</v>
      </c>
      <c r="R5" t="s">
        <v>18</v>
      </c>
    </row>
    <row r="6" spans="1:18" x14ac:dyDescent="0.4">
      <c r="A6">
        <v>36</v>
      </c>
      <c r="B6" t="s">
        <v>12</v>
      </c>
      <c r="C6" s="1">
        <v>43620</v>
      </c>
      <c r="D6" s="3" t="s">
        <v>16</v>
      </c>
      <c r="E6" s="3">
        <v>318</v>
      </c>
      <c r="F6" s="3" t="s">
        <v>16</v>
      </c>
      <c r="G6" s="3" t="s">
        <v>16</v>
      </c>
      <c r="H6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6" s="3">
        <v>2.9</v>
      </c>
      <c r="K6" t="s">
        <v>19</v>
      </c>
      <c r="L6" s="7">
        <f>L5*98</f>
        <v>604921.33333333337</v>
      </c>
      <c r="M6" t="s">
        <v>14</v>
      </c>
      <c r="P6" t="s">
        <v>19</v>
      </c>
      <c r="Q6" s="8">
        <f>Q5*98</f>
        <v>347.57333333333338</v>
      </c>
      <c r="R6" t="s">
        <v>18</v>
      </c>
    </row>
    <row r="7" spans="1:18" x14ac:dyDescent="0.4">
      <c r="A7">
        <v>37</v>
      </c>
      <c r="B7" t="s">
        <v>9</v>
      </c>
      <c r="C7" s="1">
        <v>44271</v>
      </c>
      <c r="D7" s="3">
        <v>45</v>
      </c>
      <c r="E7" s="3">
        <v>660</v>
      </c>
      <c r="F7" s="3" t="s">
        <v>16</v>
      </c>
      <c r="G7" s="3" t="s">
        <v>16</v>
      </c>
      <c r="H7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7" s="3">
        <v>4.5</v>
      </c>
    </row>
    <row r="8" spans="1:18" x14ac:dyDescent="0.4">
      <c r="A8">
        <v>38</v>
      </c>
      <c r="B8" t="s">
        <v>15</v>
      </c>
      <c r="C8" s="1">
        <v>43889</v>
      </c>
      <c r="D8" s="3">
        <v>60</v>
      </c>
      <c r="E8" s="3">
        <v>337</v>
      </c>
      <c r="F8" s="3" t="s">
        <v>16</v>
      </c>
      <c r="G8" s="3" t="s">
        <v>16</v>
      </c>
      <c r="H8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8" s="3">
        <v>3</v>
      </c>
      <c r="K8" t="s">
        <v>20</v>
      </c>
      <c r="L8" s="4">
        <f>AVERAGE(D2:D3,D5,D7:D15,D18:D22)</f>
        <v>58.705882352941174</v>
      </c>
      <c r="M8" t="s">
        <v>21</v>
      </c>
    </row>
    <row r="9" spans="1:18" x14ac:dyDescent="0.4">
      <c r="A9">
        <v>40</v>
      </c>
      <c r="B9" t="s">
        <v>12</v>
      </c>
      <c r="C9" s="1">
        <v>44543</v>
      </c>
      <c r="D9" s="3">
        <v>60</v>
      </c>
      <c r="E9" s="3">
        <v>235</v>
      </c>
      <c r="F9" s="3">
        <v>2229</v>
      </c>
      <c r="G9" s="3">
        <v>1928</v>
      </c>
      <c r="H9" s="3">
        <f>IF(ISNUMBER(Table1[[#This Row],[Estimated Annual Energy Needed for Heating '[kWh']]])=FALSE,"Not recorded",SUM(Table1[[#This Row],[Estimated Annual Energy Needed for Heating '[kWh']]:[Estimated Annual Energy Needed for Hot Water '[kWh']]]))</f>
        <v>4157</v>
      </c>
      <c r="I9" s="3">
        <v>2.5</v>
      </c>
    </row>
    <row r="10" spans="1:18" x14ac:dyDescent="0.4">
      <c r="A10">
        <v>41</v>
      </c>
      <c r="B10" t="s">
        <v>15</v>
      </c>
      <c r="C10" s="1">
        <v>44975</v>
      </c>
      <c r="D10" s="3">
        <v>61</v>
      </c>
      <c r="E10" s="3">
        <v>261</v>
      </c>
      <c r="F10" s="3">
        <v>2119</v>
      </c>
      <c r="G10" s="3">
        <v>1935</v>
      </c>
      <c r="H10" s="3">
        <f>IF(ISNUMBER(Table1[[#This Row],[Estimated Annual Energy Needed for Heating '[kWh']]])=FALSE,"Not recorded",SUM(Table1[[#This Row],[Estimated Annual Energy Needed for Heating '[kWh']]:[Estimated Annual Energy Needed for Hot Water '[kWh']]]))</f>
        <v>4054</v>
      </c>
      <c r="I10" s="3">
        <v>2.8</v>
      </c>
    </row>
    <row r="11" spans="1:18" x14ac:dyDescent="0.4">
      <c r="A11">
        <v>42</v>
      </c>
      <c r="B11" t="s">
        <v>12</v>
      </c>
      <c r="C11" s="1">
        <v>44740</v>
      </c>
      <c r="D11" s="3">
        <v>60</v>
      </c>
      <c r="E11" s="3">
        <v>311</v>
      </c>
      <c r="F11" s="3">
        <v>3097</v>
      </c>
      <c r="G11" s="3">
        <v>1925</v>
      </c>
      <c r="H11" s="3">
        <f>IF(ISNUMBER(Table1[[#This Row],[Estimated Annual Energy Needed for Heating '[kWh']]])=FALSE,"Not recorded",SUM(Table1[[#This Row],[Estimated Annual Energy Needed for Heating '[kWh']]:[Estimated Annual Energy Needed for Hot Water '[kWh']]]))</f>
        <v>5022</v>
      </c>
      <c r="I11" s="3">
        <v>3.3</v>
      </c>
      <c r="K11" t="s">
        <v>22</v>
      </c>
      <c r="L11" t="s">
        <v>23</v>
      </c>
      <c r="M11" t="s">
        <v>24</v>
      </c>
      <c r="N11" t="s">
        <v>25</v>
      </c>
    </row>
    <row r="12" spans="1:18" x14ac:dyDescent="0.4">
      <c r="A12">
        <v>45</v>
      </c>
      <c r="B12" t="s">
        <v>12</v>
      </c>
      <c r="C12" s="1">
        <v>49055</v>
      </c>
      <c r="D12" s="3">
        <v>59</v>
      </c>
      <c r="E12" s="3">
        <v>294</v>
      </c>
      <c r="F12" s="3">
        <v>3214</v>
      </c>
      <c r="G12" s="3">
        <v>1918</v>
      </c>
      <c r="H12" s="3">
        <f>IF(ISNUMBER(Table1[[#This Row],[Estimated Annual Energy Needed for Heating '[kWh']]])=FALSE,"Not recorded",SUM(Table1[[#This Row],[Estimated Annual Energy Needed for Heating '[kWh']]:[Estimated Annual Energy Needed for Hot Water '[kWh']]]))</f>
        <v>5132</v>
      </c>
      <c r="I12" s="3">
        <v>2.9</v>
      </c>
      <c r="K12" t="s">
        <v>12</v>
      </c>
      <c r="L12">
        <f>COUNTIF(Table1[Energy rating],"C")</f>
        <v>27</v>
      </c>
      <c r="M12" s="5">
        <f>L12/SUM($L$12:$L$14)</f>
        <v>0.45</v>
      </c>
      <c r="N12" cm="1">
        <f t="array" ref="N12">AVERAGE(_xlfn._xlws.FILTER(Table1[Estimated Total Annual Energy Needed for Hot Water '[kWh']], (Table1[Energy rating]=K12) * (Table1[Estimated Total Annual Energy Needed for Hot Water '[kWh']] &gt; 0)))</f>
        <v>5026</v>
      </c>
    </row>
    <row r="13" spans="1:18" x14ac:dyDescent="0.4">
      <c r="A13">
        <v>49</v>
      </c>
      <c r="B13" t="s">
        <v>12</v>
      </c>
      <c r="C13" s="1">
        <v>47348</v>
      </c>
      <c r="D13" s="3">
        <v>60</v>
      </c>
      <c r="E13" s="3">
        <v>269</v>
      </c>
      <c r="F13" s="3">
        <v>2739</v>
      </c>
      <c r="G13" s="3">
        <v>1921</v>
      </c>
      <c r="H13" s="3">
        <f>IF(ISNUMBER(Table1[[#This Row],[Estimated Annual Energy Needed for Heating '[kWh']]])=FALSE,"Not recorded",SUM(Table1[[#This Row],[Estimated Annual Energy Needed for Heating '[kWh']]:[Estimated Annual Energy Needed for Hot Water '[kWh']]]))</f>
        <v>4660</v>
      </c>
      <c r="I13" s="3">
        <v>2.7</v>
      </c>
      <c r="K13" t="s">
        <v>15</v>
      </c>
      <c r="L13">
        <f>COUNTIF(Table1[Energy rating],"D")</f>
        <v>22</v>
      </c>
      <c r="M13" s="5">
        <f>L13/SUM($L$12:$L$14)</f>
        <v>0.36666666666666664</v>
      </c>
      <c r="N13" cm="1">
        <f t="array" ref="N13">AVERAGE(_xlfn._xlws.FILTER(Table1[Estimated Total Annual Energy Needed for Hot Water '[kWh']], (Table1[Energy rating]=K13) * (Table1[Estimated Total Annual Energy Needed for Hot Water '[kWh']] &gt; 0)))</f>
        <v>6639.4615384615381</v>
      </c>
    </row>
    <row r="14" spans="1:18" x14ac:dyDescent="0.4">
      <c r="A14">
        <v>50</v>
      </c>
      <c r="B14" t="s">
        <v>12</v>
      </c>
      <c r="C14" s="1">
        <v>44780</v>
      </c>
      <c r="D14" s="3">
        <v>68</v>
      </c>
      <c r="E14" s="3">
        <v>290</v>
      </c>
      <c r="F14" s="3">
        <v>4182</v>
      </c>
      <c r="G14" s="3">
        <v>2011</v>
      </c>
      <c r="H14" s="3">
        <f>IF(ISNUMBER(Table1[[#This Row],[Estimated Annual Energy Needed for Heating '[kWh']]])=FALSE,"Not recorded",SUM(Table1[[#This Row],[Estimated Annual Energy Needed for Heating '[kWh']]:[Estimated Annual Energy Needed for Hot Water '[kWh']]]))</f>
        <v>6193</v>
      </c>
      <c r="I14" s="3">
        <v>3.5</v>
      </c>
      <c r="K14" t="s">
        <v>9</v>
      </c>
      <c r="L14">
        <f>COUNTIF(Table1[Energy rating],"E")</f>
        <v>11</v>
      </c>
      <c r="M14" s="5">
        <f>L14/SUM($L$12:$L$14)</f>
        <v>0.18333333333333332</v>
      </c>
      <c r="N14" cm="1">
        <f t="array" ref="N14">AVERAGE(_xlfn._xlws.FILTER(Table1[Estimated Total Annual Energy Needed for Hot Water '[kWh']], (Table1[Energy rating]=K14) * (Table1[Estimated Total Annual Energy Needed for Hot Water '[kWh']] &gt; 0)))</f>
        <v>9401</v>
      </c>
    </row>
    <row r="15" spans="1:18" x14ac:dyDescent="0.4">
      <c r="A15">
        <v>52</v>
      </c>
      <c r="B15" t="s">
        <v>15</v>
      </c>
      <c r="C15" s="1">
        <v>45243</v>
      </c>
      <c r="D15" s="3">
        <v>60</v>
      </c>
      <c r="E15" s="3">
        <v>404</v>
      </c>
      <c r="F15" s="3">
        <v>4305</v>
      </c>
      <c r="G15" s="3">
        <v>2604</v>
      </c>
      <c r="H15" s="3">
        <f>IF(ISNUMBER(Table1[[#This Row],[Estimated Annual Energy Needed for Heating '[kWh']]])=FALSE,"Not recorded",SUM(Table1[[#This Row],[Estimated Annual Energy Needed for Heating '[kWh']]:[Estimated Annual Energy Needed for Hot Water '[kWh']]]))</f>
        <v>6909</v>
      </c>
      <c r="I15" s="3">
        <v>4.3</v>
      </c>
    </row>
    <row r="16" spans="1:18" x14ac:dyDescent="0.4">
      <c r="A16">
        <v>53</v>
      </c>
      <c r="B16" t="s">
        <v>15</v>
      </c>
      <c r="C16" s="1">
        <v>43659</v>
      </c>
      <c r="D16" s="3" t="s">
        <v>16</v>
      </c>
      <c r="E16" s="3">
        <v>318</v>
      </c>
      <c r="F16" s="3" t="s">
        <v>16</v>
      </c>
      <c r="G16" s="3" t="s">
        <v>16</v>
      </c>
      <c r="H16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16" s="3">
        <v>2.9</v>
      </c>
    </row>
    <row r="17" spans="1:23" x14ac:dyDescent="0.4">
      <c r="A17">
        <v>53</v>
      </c>
      <c r="B17" t="s">
        <v>15</v>
      </c>
      <c r="C17" s="1">
        <v>43659</v>
      </c>
      <c r="D17" s="3" t="s">
        <v>16</v>
      </c>
      <c r="E17" s="3">
        <v>318</v>
      </c>
      <c r="F17" s="3" t="s">
        <v>16</v>
      </c>
      <c r="G17" s="3" t="s">
        <v>16</v>
      </c>
      <c r="H17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17" s="3">
        <v>2.9</v>
      </c>
    </row>
    <row r="18" spans="1:23" x14ac:dyDescent="0.4">
      <c r="A18">
        <v>56</v>
      </c>
      <c r="B18" t="s">
        <v>12</v>
      </c>
      <c r="C18" s="1">
        <v>47650</v>
      </c>
      <c r="D18" s="3">
        <v>59</v>
      </c>
      <c r="E18" s="3">
        <v>285</v>
      </c>
      <c r="F18" s="3">
        <v>2342</v>
      </c>
      <c r="G18" s="3">
        <v>2597</v>
      </c>
      <c r="H18" s="3">
        <f>IF(ISNUMBER(Table1[[#This Row],[Estimated Annual Energy Needed for Heating '[kWh']]])=FALSE,"Not recorded",SUM(Table1[[#This Row],[Estimated Annual Energy Needed for Heating '[kWh']]:[Estimated Annual Energy Needed for Hot Water '[kWh']]]))</f>
        <v>4939</v>
      </c>
      <c r="I18" s="3">
        <v>2.8</v>
      </c>
    </row>
    <row r="19" spans="1:23" x14ac:dyDescent="0.4">
      <c r="A19">
        <v>57</v>
      </c>
      <c r="B19" t="s">
        <v>12</v>
      </c>
      <c r="C19" s="1">
        <v>45850</v>
      </c>
      <c r="D19" s="3">
        <v>61</v>
      </c>
      <c r="E19" s="3">
        <v>282</v>
      </c>
      <c r="F19" s="3">
        <v>2947</v>
      </c>
      <c r="G19" s="3">
        <v>2267</v>
      </c>
      <c r="H19" s="3">
        <f>IF(ISNUMBER(Table1[[#This Row],[Estimated Annual Energy Needed for Heating '[kWh']]])=FALSE,"Not recorded",SUM(Table1[[#This Row],[Estimated Annual Energy Needed for Heating '[kWh']]:[Estimated Annual Energy Needed for Hot Water '[kWh']]]))</f>
        <v>5214</v>
      </c>
      <c r="I19" s="3">
        <v>2.9</v>
      </c>
      <c r="K19" t="s">
        <v>26</v>
      </c>
    </row>
    <row r="20" spans="1:23" x14ac:dyDescent="0.4">
      <c r="A20">
        <v>59</v>
      </c>
      <c r="B20" t="s">
        <v>15</v>
      </c>
      <c r="C20" s="1">
        <v>46584</v>
      </c>
      <c r="D20" s="3">
        <v>60</v>
      </c>
      <c r="E20" s="3">
        <v>432</v>
      </c>
      <c r="F20" s="3">
        <v>3061</v>
      </c>
      <c r="G20" s="3">
        <v>5884</v>
      </c>
      <c r="H20" s="3">
        <f>IF(ISNUMBER(Table1[[#This Row],[Estimated Annual Energy Needed for Heating '[kWh']]])=FALSE,"Not recorded",SUM(Table1[[#This Row],[Estimated Annual Energy Needed for Heating '[kWh']]:[Estimated Annual Energy Needed for Hot Water '[kWh']]]))</f>
        <v>8945</v>
      </c>
      <c r="I20" s="3">
        <v>4.4000000000000004</v>
      </c>
    </row>
    <row r="21" spans="1:23" x14ac:dyDescent="0.4">
      <c r="A21">
        <v>60</v>
      </c>
      <c r="B21" t="s">
        <v>12</v>
      </c>
      <c r="C21" s="1">
        <v>48012</v>
      </c>
      <c r="D21" s="3">
        <v>59</v>
      </c>
      <c r="E21" s="3">
        <v>263</v>
      </c>
      <c r="F21" s="3">
        <v>2500</v>
      </c>
      <c r="G21" s="3">
        <v>2029</v>
      </c>
      <c r="H21" s="3">
        <f>IF(ISNUMBER(Table1[[#This Row],[Estimated Annual Energy Needed for Heating '[kWh']]])=FALSE,"Not recorded",SUM(Table1[[#This Row],[Estimated Annual Energy Needed for Heating '[kWh']]:[Estimated Annual Energy Needed for Hot Water '[kWh']]]))</f>
        <v>4529</v>
      </c>
      <c r="I21" s="3">
        <v>2.6</v>
      </c>
    </row>
    <row r="22" spans="1:23" x14ac:dyDescent="0.4">
      <c r="A22">
        <v>62</v>
      </c>
      <c r="B22" t="s">
        <v>12</v>
      </c>
      <c r="C22" s="1">
        <v>44207</v>
      </c>
      <c r="D22" s="3">
        <v>60</v>
      </c>
      <c r="E22" s="3">
        <v>293</v>
      </c>
      <c r="F22" s="3" t="s">
        <v>16</v>
      </c>
      <c r="G22" s="3" t="s">
        <v>16</v>
      </c>
      <c r="H22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22" s="3">
        <v>2.6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</row>
    <row r="23" spans="1:23" x14ac:dyDescent="0.4">
      <c r="A23">
        <v>98</v>
      </c>
      <c r="B23" t="s">
        <v>9</v>
      </c>
      <c r="C23" s="1">
        <v>46677</v>
      </c>
      <c r="D23" s="3">
        <v>60</v>
      </c>
      <c r="E23" s="3">
        <v>668</v>
      </c>
      <c r="F23" s="3">
        <v>10577</v>
      </c>
      <c r="G23" s="3">
        <v>1921</v>
      </c>
      <c r="H23" s="3">
        <f>IF(ISNUMBER(Table1[[#This Row],[Estimated Annual Energy Needed for Heating '[kWh']]])=FALSE,"Not recorded",SUM(Table1[[#This Row],[Estimated Annual Energy Needed for Heating '[kWh']]:[Estimated Annual Energy Needed for Hot Water '[kWh']]]))</f>
        <v>12498</v>
      </c>
      <c r="I23" s="3">
        <v>6.7</v>
      </c>
      <c r="L23" t="s">
        <v>39</v>
      </c>
      <c r="M23" t="s">
        <v>40</v>
      </c>
      <c r="N23" t="s">
        <v>41</v>
      </c>
      <c r="O23">
        <v>2023</v>
      </c>
      <c r="P23" t="s">
        <v>42</v>
      </c>
      <c r="Q23" t="s">
        <v>43</v>
      </c>
      <c r="R23" t="s">
        <v>39</v>
      </c>
      <c r="S23" t="s">
        <v>44</v>
      </c>
      <c r="T23" t="s">
        <v>45</v>
      </c>
      <c r="U23" t="s">
        <v>46</v>
      </c>
      <c r="V23" t="s">
        <v>47</v>
      </c>
      <c r="W23">
        <v>0.23499999999999999</v>
      </c>
    </row>
    <row r="24" spans="1:23" x14ac:dyDescent="0.4">
      <c r="A24">
        <v>97</v>
      </c>
      <c r="B24" t="s">
        <v>15</v>
      </c>
      <c r="C24" s="1">
        <v>12714</v>
      </c>
      <c r="D24" s="3">
        <v>60</v>
      </c>
      <c r="E24" s="3">
        <v>405</v>
      </c>
      <c r="F24" s="3">
        <v>4010</v>
      </c>
      <c r="G24" s="3">
        <v>2602</v>
      </c>
      <c r="H24" s="3">
        <f>IF(ISNUMBER(Table1[[#This Row],[Estimated Annual Energy Needed for Heating '[kWh']]])=FALSE,"Not recorded",SUM(Table1[[#This Row],[Estimated Annual Energy Needed for Heating '[kWh']]:[Estimated Annual Energy Needed for Hot Water '[kWh']]]))</f>
        <v>6612</v>
      </c>
      <c r="I24" s="3">
        <v>4.0999999999999996</v>
      </c>
    </row>
    <row r="25" spans="1:23" x14ac:dyDescent="0.4">
      <c r="A25">
        <v>96</v>
      </c>
      <c r="B25" t="s">
        <v>12</v>
      </c>
      <c r="C25" s="1">
        <v>11863</v>
      </c>
      <c r="D25" s="3">
        <v>60</v>
      </c>
      <c r="E25" s="3">
        <v>359</v>
      </c>
      <c r="F25" s="3">
        <v>3703</v>
      </c>
      <c r="G25" s="3">
        <v>2853</v>
      </c>
      <c r="H25" s="3">
        <f>IF(ISNUMBER(Table1[[#This Row],[Estimated Annual Energy Needed for Heating '[kWh']]])=FALSE,"Not recorded",SUM(Table1[[#This Row],[Estimated Annual Energy Needed for Heating '[kWh']]:[Estimated Annual Energy Needed for Hot Water '[kWh']]]))</f>
        <v>6556</v>
      </c>
      <c r="I25" s="3">
        <v>3.6</v>
      </c>
    </row>
    <row r="26" spans="1:23" x14ac:dyDescent="0.4">
      <c r="A26">
        <v>95</v>
      </c>
      <c r="B26" t="s">
        <v>12</v>
      </c>
      <c r="C26" s="1">
        <v>11930</v>
      </c>
      <c r="D26" s="3">
        <v>59</v>
      </c>
      <c r="E26" s="3">
        <v>337</v>
      </c>
      <c r="F26" s="3">
        <v>4311</v>
      </c>
      <c r="G26" s="3">
        <v>1918</v>
      </c>
      <c r="H26" s="3">
        <f>IF(ISNUMBER(Table1[[#This Row],[Estimated Annual Energy Needed for Heating '[kWh']]])=FALSE,"Not recorded",SUM(Table1[[#This Row],[Estimated Annual Energy Needed for Heating '[kWh']]:[Estimated Annual Energy Needed for Hot Water '[kWh']]]))</f>
        <v>6229</v>
      </c>
      <c r="I26" s="3">
        <v>3.4</v>
      </c>
    </row>
    <row r="27" spans="1:23" x14ac:dyDescent="0.4">
      <c r="A27">
        <v>94</v>
      </c>
      <c r="B27" t="s">
        <v>15</v>
      </c>
      <c r="C27" s="1">
        <v>12451</v>
      </c>
      <c r="D27" s="3">
        <v>59</v>
      </c>
      <c r="E27" s="3">
        <v>376</v>
      </c>
      <c r="F27" s="3">
        <v>4164</v>
      </c>
      <c r="G27" s="3">
        <v>2599</v>
      </c>
      <c r="H27" s="3">
        <f>IF(ISNUMBER(Table1[[#This Row],[Estimated Annual Energy Needed for Heating '[kWh']]])=FALSE,"Not recorded",SUM(Table1[[#This Row],[Estimated Annual Energy Needed for Heating '[kWh']]:[Estimated Annual Energy Needed for Hot Water '[kWh']]]))</f>
        <v>6763</v>
      </c>
      <c r="I27" s="3">
        <v>3.8</v>
      </c>
    </row>
    <row r="28" spans="1:23" x14ac:dyDescent="0.4">
      <c r="A28">
        <v>93</v>
      </c>
      <c r="B28" t="s">
        <v>9</v>
      </c>
      <c r="C28" s="1">
        <v>11140</v>
      </c>
      <c r="D28" s="3">
        <v>44</v>
      </c>
      <c r="E28" s="3">
        <v>622</v>
      </c>
      <c r="F28" s="3">
        <v>5705</v>
      </c>
      <c r="G28" s="3">
        <v>3049</v>
      </c>
      <c r="H28" s="3">
        <f>IF(ISNUMBER(Table1[[#This Row],[Estimated Annual Energy Needed for Heating '[kWh']]])=FALSE,"Not recorded",SUM(Table1[[#This Row],[Estimated Annual Energy Needed for Heating '[kWh']]:[Estimated Annual Energy Needed for Hot Water '[kWh']]]))</f>
        <v>8754</v>
      </c>
      <c r="I28" s="3">
        <v>4.7</v>
      </c>
    </row>
    <row r="29" spans="1:23" x14ac:dyDescent="0.4">
      <c r="A29">
        <v>91</v>
      </c>
      <c r="B29" t="s">
        <v>12</v>
      </c>
      <c r="C29" s="1">
        <v>12451</v>
      </c>
      <c r="D29" s="3">
        <v>60</v>
      </c>
      <c r="E29" s="3">
        <v>299</v>
      </c>
      <c r="F29" s="3">
        <v>2404</v>
      </c>
      <c r="G29" s="3">
        <v>2855</v>
      </c>
      <c r="H29" s="3">
        <f>IF(ISNUMBER(Table1[[#This Row],[Estimated Annual Energy Needed for Heating '[kWh']]])=FALSE,"Not recorded",SUM(Table1[[#This Row],[Estimated Annual Energy Needed for Heating '[kWh']]:[Estimated Annual Energy Needed for Hot Water '[kWh']]]))</f>
        <v>5259</v>
      </c>
      <c r="I29" s="3">
        <v>3</v>
      </c>
    </row>
    <row r="30" spans="1:23" x14ac:dyDescent="0.4">
      <c r="A30">
        <v>87</v>
      </c>
      <c r="B30" t="s">
        <v>15</v>
      </c>
      <c r="C30" s="1">
        <v>46202</v>
      </c>
      <c r="D30" s="3">
        <v>57</v>
      </c>
      <c r="E30" s="3">
        <v>379</v>
      </c>
      <c r="F30" s="3">
        <v>3570</v>
      </c>
      <c r="G30" s="3">
        <v>2230</v>
      </c>
      <c r="H30" s="3">
        <f>IF(ISNUMBER(Table1[[#This Row],[Estimated Annual Energy Needed for Heating '[kWh']]])=FALSE,"Not recorded",SUM(Table1[[#This Row],[Estimated Annual Energy Needed for Heating '[kWh']]:[Estimated Annual Energy Needed for Hot Water '[kWh']]]))</f>
        <v>5800</v>
      </c>
      <c r="I30" s="3">
        <v>3.7</v>
      </c>
    </row>
    <row r="31" spans="1:23" x14ac:dyDescent="0.4">
      <c r="A31">
        <v>85</v>
      </c>
      <c r="B31" t="s">
        <v>12</v>
      </c>
      <c r="C31" s="1">
        <v>12451</v>
      </c>
      <c r="D31" s="3">
        <v>60</v>
      </c>
      <c r="E31" s="3">
        <v>276</v>
      </c>
      <c r="F31" s="3">
        <v>2942</v>
      </c>
      <c r="G31" s="3">
        <v>2037</v>
      </c>
      <c r="H31" s="3">
        <f>IF(ISNUMBER(Table1[[#This Row],[Estimated Annual Energy Needed for Heating '[kWh']]])=FALSE,"Not recorded",SUM(Table1[[#This Row],[Estimated Annual Energy Needed for Heating '[kWh']]:[Estimated Annual Energy Needed for Hot Water '[kWh']]]))</f>
        <v>4979</v>
      </c>
      <c r="I31" s="3">
        <v>2.8</v>
      </c>
    </row>
    <row r="32" spans="1:23" x14ac:dyDescent="0.4">
      <c r="A32">
        <v>84</v>
      </c>
      <c r="B32" t="s">
        <v>12</v>
      </c>
      <c r="C32" s="1">
        <v>46893</v>
      </c>
      <c r="D32" s="3">
        <v>60</v>
      </c>
      <c r="E32" s="3">
        <v>268</v>
      </c>
      <c r="F32" s="3">
        <v>2742</v>
      </c>
      <c r="G32" s="3">
        <v>1925</v>
      </c>
      <c r="H32" s="3">
        <f>IF(ISNUMBER(Table1[[#This Row],[Estimated Annual Energy Needed for Heating '[kWh']]])=FALSE,"Not recorded",SUM(Table1[[#This Row],[Estimated Annual Energy Needed for Heating '[kWh']]:[Estimated Annual Energy Needed for Hot Water '[kWh']]]))</f>
        <v>4667</v>
      </c>
      <c r="I32" s="3">
        <v>2.7</v>
      </c>
    </row>
    <row r="33" spans="1:9" x14ac:dyDescent="0.4">
      <c r="A33">
        <v>79</v>
      </c>
      <c r="B33" t="s">
        <v>15</v>
      </c>
      <c r="C33" s="1">
        <v>46585</v>
      </c>
      <c r="D33" s="3">
        <v>46</v>
      </c>
      <c r="E33" s="3">
        <v>502</v>
      </c>
      <c r="F33" s="3">
        <v>2453</v>
      </c>
      <c r="G33" s="3">
        <v>4080</v>
      </c>
      <c r="H33" s="3">
        <f>IF(ISNUMBER(Table1[[#This Row],[Estimated Annual Energy Needed for Heating '[kWh']]])=FALSE,"Not recorded",SUM(Table1[[#This Row],[Estimated Annual Energy Needed for Heating '[kWh']]:[Estimated Annual Energy Needed for Hot Water '[kWh']]]))</f>
        <v>6533</v>
      </c>
      <c r="I33" s="3">
        <v>3.9</v>
      </c>
    </row>
    <row r="34" spans="1:9" x14ac:dyDescent="0.4">
      <c r="A34">
        <v>78</v>
      </c>
      <c r="B34" t="s">
        <v>12</v>
      </c>
      <c r="C34" s="1">
        <v>11789</v>
      </c>
      <c r="D34" s="3">
        <v>61</v>
      </c>
      <c r="E34" s="3">
        <v>272</v>
      </c>
      <c r="F34" s="3">
        <v>3019</v>
      </c>
      <c r="G34" s="3">
        <v>1931</v>
      </c>
      <c r="H34" s="3">
        <f>IF(ISNUMBER(Table1[[#This Row],[Estimated Annual Energy Needed for Heating '[kWh']]])=FALSE,"Not recorded",SUM(Table1[[#This Row],[Estimated Annual Energy Needed for Heating '[kWh']]:[Estimated Annual Energy Needed for Hot Water '[kWh']]]))</f>
        <v>4950</v>
      </c>
      <c r="I34" s="3">
        <v>2.8</v>
      </c>
    </row>
    <row r="35" spans="1:9" x14ac:dyDescent="0.4">
      <c r="A35">
        <v>77</v>
      </c>
      <c r="B35" t="s">
        <v>15</v>
      </c>
      <c r="C35" s="1">
        <v>43784</v>
      </c>
      <c r="D35" s="3">
        <v>60</v>
      </c>
      <c r="E35" s="3">
        <v>319</v>
      </c>
      <c r="F35" s="3" t="s">
        <v>16</v>
      </c>
      <c r="G35" s="3" t="s">
        <v>16</v>
      </c>
      <c r="H35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35" s="3">
        <v>2.9</v>
      </c>
    </row>
    <row r="36" spans="1:9" x14ac:dyDescent="0.4">
      <c r="A36">
        <v>76</v>
      </c>
      <c r="B36" t="s">
        <v>12</v>
      </c>
      <c r="C36" s="1">
        <v>46123</v>
      </c>
      <c r="D36" s="3">
        <v>60</v>
      </c>
      <c r="E36" s="3">
        <v>299</v>
      </c>
      <c r="F36" s="3">
        <v>2481</v>
      </c>
      <c r="G36" s="3">
        <v>1921</v>
      </c>
      <c r="H36" s="3">
        <f>IF(ISNUMBER(Table1[[#This Row],[Estimated Annual Energy Needed for Heating '[kWh']]])=FALSE,"Not recorded",SUM(Table1[[#This Row],[Estimated Annual Energy Needed for Heating '[kWh']]:[Estimated Annual Energy Needed for Hot Water '[kWh']]]))</f>
        <v>4402</v>
      </c>
      <c r="I36" s="3">
        <v>3</v>
      </c>
    </row>
    <row r="37" spans="1:9" x14ac:dyDescent="0.4">
      <c r="A37">
        <v>74</v>
      </c>
      <c r="B37" t="s">
        <v>12</v>
      </c>
      <c r="C37" s="1">
        <v>45187</v>
      </c>
      <c r="D37" s="3">
        <v>59</v>
      </c>
      <c r="E37" s="3">
        <v>330</v>
      </c>
      <c r="F37" s="3">
        <v>2893</v>
      </c>
      <c r="G37" s="3">
        <v>2602</v>
      </c>
      <c r="H37" s="3">
        <f>IF(ISNUMBER(Table1[[#This Row],[Estimated Annual Energy Needed for Heating '[kWh']]])=FALSE,"Not recorded",SUM(Table1[[#This Row],[Estimated Annual Energy Needed for Heating '[kWh']]:[Estimated Annual Energy Needed for Hot Water '[kWh']]]))</f>
        <v>5495</v>
      </c>
      <c r="I37" s="3">
        <v>3.5</v>
      </c>
    </row>
    <row r="38" spans="1:9" x14ac:dyDescent="0.4">
      <c r="A38">
        <v>72</v>
      </c>
      <c r="B38" t="s">
        <v>9</v>
      </c>
      <c r="C38" s="1">
        <v>46441</v>
      </c>
      <c r="D38" s="3">
        <v>45</v>
      </c>
      <c r="E38" s="3">
        <v>655</v>
      </c>
      <c r="F38" s="3">
        <v>5045</v>
      </c>
      <c r="G38" s="3">
        <v>4068</v>
      </c>
      <c r="H38" s="3">
        <f>IF(ISNUMBER(Table1[[#This Row],[Estimated Annual Energy Needed for Heating '[kWh']]])=FALSE,"Not recorded",SUM(Table1[[#This Row],[Estimated Annual Energy Needed for Heating '[kWh']]:[Estimated Annual Energy Needed for Hot Water '[kWh']]]))</f>
        <v>9113</v>
      </c>
      <c r="I38" s="3">
        <v>4.9000000000000004</v>
      </c>
    </row>
    <row r="39" spans="1:9" x14ac:dyDescent="0.4">
      <c r="A39">
        <v>71</v>
      </c>
      <c r="B39" t="s">
        <v>15</v>
      </c>
      <c r="C39" s="1">
        <v>43700</v>
      </c>
      <c r="D39" s="3">
        <v>60</v>
      </c>
      <c r="E39" s="3">
        <v>332</v>
      </c>
      <c r="F39" s="3" t="s">
        <v>16</v>
      </c>
      <c r="G39" s="3" t="s">
        <v>16</v>
      </c>
      <c r="H39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39" s="3">
        <v>3</v>
      </c>
    </row>
    <row r="40" spans="1:9" x14ac:dyDescent="0.4">
      <c r="A40">
        <v>70</v>
      </c>
      <c r="B40" t="s">
        <v>15</v>
      </c>
      <c r="C40" s="1">
        <v>46375</v>
      </c>
      <c r="D40" s="3">
        <v>59</v>
      </c>
      <c r="E40" s="3">
        <v>315</v>
      </c>
      <c r="F40" s="3">
        <v>2762</v>
      </c>
      <c r="G40" s="3">
        <v>1913</v>
      </c>
      <c r="H40" s="3">
        <f>IF(ISNUMBER(Table1[[#This Row],[Estimated Annual Energy Needed for Heating '[kWh']]])=FALSE,"Not recorded",SUM(Table1[[#This Row],[Estimated Annual Energy Needed for Heating '[kWh']]:[Estimated Annual Energy Needed for Hot Water '[kWh']]]))</f>
        <v>4675</v>
      </c>
      <c r="I40" s="3">
        <v>3.2</v>
      </c>
    </row>
    <row r="41" spans="1:9" x14ac:dyDescent="0.4">
      <c r="A41">
        <v>68</v>
      </c>
      <c r="B41" t="s">
        <v>12</v>
      </c>
      <c r="C41" s="1">
        <v>47439</v>
      </c>
      <c r="D41" s="3">
        <v>59</v>
      </c>
      <c r="E41" s="3">
        <v>239</v>
      </c>
      <c r="F41" s="3">
        <v>2183</v>
      </c>
      <c r="G41" s="3">
        <v>1918</v>
      </c>
      <c r="H41" s="3">
        <f>IF(ISNUMBER(Table1[[#This Row],[Estimated Annual Energy Needed for Heating '[kWh']]])=FALSE,"Not recorded",SUM(Table1[[#This Row],[Estimated Annual Energy Needed for Heating '[kWh']]:[Estimated Annual Energy Needed for Hot Water '[kWh']]]))</f>
        <v>4101</v>
      </c>
      <c r="I41" s="3">
        <v>2.4</v>
      </c>
    </row>
    <row r="42" spans="1:9" x14ac:dyDescent="0.4">
      <c r="A42">
        <v>65</v>
      </c>
      <c r="B42" t="s">
        <v>9</v>
      </c>
      <c r="C42" s="1">
        <v>11291</v>
      </c>
      <c r="D42" s="3">
        <v>45</v>
      </c>
      <c r="E42" s="3">
        <v>592</v>
      </c>
      <c r="F42" s="3">
        <v>5245</v>
      </c>
      <c r="G42" s="3">
        <v>3056</v>
      </c>
      <c r="H42" s="3">
        <f>IF(ISNUMBER(Table1[[#This Row],[Estimated Annual Energy Needed for Heating '[kWh']]])=FALSE,"Not recorded",SUM(Table1[[#This Row],[Estimated Annual Energy Needed for Heating '[kWh']]:[Estimated Annual Energy Needed for Hot Water '[kWh']]]))</f>
        <v>8301</v>
      </c>
      <c r="I42" s="3">
        <v>4.5</v>
      </c>
    </row>
    <row r="43" spans="1:9" x14ac:dyDescent="0.4">
      <c r="A43">
        <v>28</v>
      </c>
      <c r="B43" t="s">
        <v>15</v>
      </c>
      <c r="C43" s="1">
        <v>43700</v>
      </c>
      <c r="D43" s="3">
        <v>59</v>
      </c>
      <c r="E43" s="3">
        <v>329</v>
      </c>
      <c r="F43" s="3" t="s">
        <v>16</v>
      </c>
      <c r="G43" s="3" t="s">
        <v>16</v>
      </c>
      <c r="H43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43" s="3">
        <v>2.9</v>
      </c>
    </row>
    <row r="44" spans="1:9" x14ac:dyDescent="0.4">
      <c r="A44">
        <v>24</v>
      </c>
      <c r="B44" t="s">
        <v>12</v>
      </c>
      <c r="C44" s="1">
        <v>45850</v>
      </c>
      <c r="D44" s="3">
        <v>60</v>
      </c>
      <c r="E44" s="3">
        <v>274</v>
      </c>
      <c r="F44" s="3">
        <v>2969</v>
      </c>
      <c r="G44" s="3">
        <v>1923</v>
      </c>
      <c r="H44" s="3">
        <f>IF(ISNUMBER(Table1[[#This Row],[Estimated Annual Energy Needed for Heating '[kWh']]])=FALSE,"Not recorded",SUM(Table1[[#This Row],[Estimated Annual Energy Needed for Heating '[kWh']]:[Estimated Annual Energy Needed for Hot Water '[kWh']]]))</f>
        <v>4892</v>
      </c>
      <c r="I44" s="3">
        <v>2.8</v>
      </c>
    </row>
    <row r="45" spans="1:9" x14ac:dyDescent="0.4">
      <c r="A45">
        <v>23</v>
      </c>
      <c r="B45" t="s">
        <v>9</v>
      </c>
      <c r="C45" s="1">
        <v>43573</v>
      </c>
      <c r="D45" s="3">
        <v>46</v>
      </c>
      <c r="E45" s="3">
        <v>448</v>
      </c>
      <c r="F45" s="3" t="s">
        <v>16</v>
      </c>
      <c r="G45" s="3" t="s">
        <v>16</v>
      </c>
      <c r="H45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45" s="3">
        <v>3.1</v>
      </c>
    </row>
    <row r="46" spans="1:9" x14ac:dyDescent="0.4">
      <c r="A46">
        <v>22</v>
      </c>
      <c r="B46" t="s">
        <v>12</v>
      </c>
      <c r="C46" s="1">
        <v>12587</v>
      </c>
      <c r="D46" s="3">
        <v>61</v>
      </c>
      <c r="E46" s="3">
        <v>291</v>
      </c>
      <c r="F46" s="3">
        <v>2844</v>
      </c>
      <c r="G46" s="3">
        <v>2612</v>
      </c>
      <c r="H46" s="3">
        <f>IF(ISNUMBER(Table1[[#This Row],[Estimated Annual Energy Needed for Heating '[kWh']]])=FALSE,"Not recorded",SUM(Table1[[#This Row],[Estimated Annual Energy Needed for Heating '[kWh']]:[Estimated Annual Energy Needed for Hot Water '[kWh']]]))</f>
        <v>5456</v>
      </c>
      <c r="I46" s="3">
        <v>3</v>
      </c>
    </row>
    <row r="47" spans="1:9" x14ac:dyDescent="0.4">
      <c r="A47">
        <v>21</v>
      </c>
      <c r="B47" t="s">
        <v>12</v>
      </c>
      <c r="C47" s="1">
        <v>44747</v>
      </c>
      <c r="D47" s="3">
        <v>60</v>
      </c>
      <c r="E47" s="3">
        <v>300</v>
      </c>
      <c r="F47" s="3">
        <v>2911</v>
      </c>
      <c r="G47" s="3">
        <v>1925</v>
      </c>
      <c r="H47" s="3">
        <f>IF(ISNUMBER(Table1[[#This Row],[Estimated Annual Energy Needed for Heating '[kWh']]])=FALSE,"Not recorded",SUM(Table1[[#This Row],[Estimated Annual Energy Needed for Heating '[kWh']]:[Estimated Annual Energy Needed for Hot Water '[kWh']]]))</f>
        <v>4836</v>
      </c>
      <c r="I47" s="3">
        <v>3.2</v>
      </c>
    </row>
    <row r="48" spans="1:9" x14ac:dyDescent="0.4">
      <c r="A48">
        <v>18</v>
      </c>
      <c r="B48" t="s">
        <v>12</v>
      </c>
      <c r="C48" s="1">
        <v>46528</v>
      </c>
      <c r="D48" s="3">
        <v>60</v>
      </c>
      <c r="E48" s="3">
        <v>250</v>
      </c>
      <c r="F48" s="3">
        <v>2687</v>
      </c>
      <c r="G48" s="3">
        <v>1927</v>
      </c>
      <c r="H48" s="3">
        <f>IF(ISNUMBER(Table1[[#This Row],[Estimated Annual Energy Needed for Heating '[kWh']]])=FALSE,"Not recorded",SUM(Table1[[#This Row],[Estimated Annual Energy Needed for Heating '[kWh']]:[Estimated Annual Energy Needed for Hot Water '[kWh']]]))</f>
        <v>4614</v>
      </c>
      <c r="I48" s="3">
        <v>2.5</v>
      </c>
    </row>
    <row r="49" spans="1:14" x14ac:dyDescent="0.4">
      <c r="A49">
        <v>17</v>
      </c>
      <c r="B49" t="s">
        <v>15</v>
      </c>
      <c r="C49" s="1">
        <v>44747</v>
      </c>
      <c r="D49" s="3">
        <v>60</v>
      </c>
      <c r="E49" s="3">
        <v>261</v>
      </c>
      <c r="F49" s="3">
        <v>2863</v>
      </c>
      <c r="G49" s="3">
        <v>1928</v>
      </c>
      <c r="H49" s="3">
        <f>IF(ISNUMBER(Table1[[#This Row],[Estimated Annual Energy Needed for Heating '[kWh']]])=FALSE,"Not recorded",SUM(Table1[[#This Row],[Estimated Annual Energy Needed for Heating '[kWh']]:[Estimated Annual Energy Needed for Hot Water '[kWh']]]))</f>
        <v>4791</v>
      </c>
      <c r="I49" s="3">
        <v>2.8</v>
      </c>
    </row>
    <row r="50" spans="1:14" x14ac:dyDescent="0.4">
      <c r="A50">
        <v>16</v>
      </c>
      <c r="B50" t="s">
        <v>9</v>
      </c>
      <c r="C50" s="1">
        <v>43940</v>
      </c>
      <c r="D50" s="3">
        <v>45</v>
      </c>
      <c r="E50" s="3">
        <v>643</v>
      </c>
      <c r="F50" s="3" t="s">
        <v>16</v>
      </c>
      <c r="G50" s="3" t="s">
        <v>16</v>
      </c>
      <c r="H50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50" s="3">
        <v>4.3</v>
      </c>
    </row>
    <row r="51" spans="1:14" x14ac:dyDescent="0.4">
      <c r="A51">
        <v>13</v>
      </c>
      <c r="B51" t="s">
        <v>15</v>
      </c>
      <c r="C51" s="1">
        <v>43525</v>
      </c>
      <c r="D51" s="3">
        <v>64</v>
      </c>
      <c r="E51" s="3">
        <v>441</v>
      </c>
      <c r="F51" s="3" t="s">
        <v>16</v>
      </c>
      <c r="G51" s="3" t="s">
        <v>16</v>
      </c>
      <c r="H51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51" s="3">
        <v>4.2</v>
      </c>
    </row>
    <row r="52" spans="1:14" x14ac:dyDescent="0.4">
      <c r="A52">
        <v>11</v>
      </c>
      <c r="B52" t="s">
        <v>12</v>
      </c>
      <c r="C52" s="1">
        <v>12171</v>
      </c>
      <c r="D52" s="3">
        <v>59</v>
      </c>
      <c r="E52" s="3">
        <v>307</v>
      </c>
      <c r="F52" s="3">
        <v>2801</v>
      </c>
      <c r="G52" s="3">
        <v>1915</v>
      </c>
      <c r="H52" s="3">
        <f>IF(ISNUMBER(Table1[[#This Row],[Estimated Annual Energy Needed for Heating '[kWh']]])=FALSE,"Not recorded",SUM(Table1[[#This Row],[Estimated Annual Energy Needed for Heating '[kWh']]:[Estimated Annual Energy Needed for Hot Water '[kWh']]]))</f>
        <v>4716</v>
      </c>
      <c r="I52" s="3">
        <v>3.1</v>
      </c>
    </row>
    <row r="53" spans="1:14" x14ac:dyDescent="0.4">
      <c r="A53">
        <v>10</v>
      </c>
      <c r="B53" t="s">
        <v>12</v>
      </c>
      <c r="C53" s="1">
        <v>47197</v>
      </c>
      <c r="D53" s="3">
        <v>59</v>
      </c>
      <c r="E53" s="3">
        <v>270</v>
      </c>
      <c r="F53" s="3">
        <v>2762</v>
      </c>
      <c r="G53" s="3">
        <v>1919</v>
      </c>
      <c r="H53" s="3">
        <f>IF(ISNUMBER(Table1[[#This Row],[Estimated Annual Energy Needed for Heating '[kWh']]])=FALSE,"Not recorded",SUM(Table1[[#This Row],[Estimated Annual Energy Needed for Heating '[kWh']]:[Estimated Annual Energy Needed for Hot Water '[kWh']]]))</f>
        <v>4681</v>
      </c>
      <c r="I53" s="3">
        <v>2.7</v>
      </c>
    </row>
    <row r="54" spans="1:14" x14ac:dyDescent="0.4">
      <c r="A54">
        <v>9</v>
      </c>
      <c r="B54" t="s">
        <v>9</v>
      </c>
      <c r="C54" s="1">
        <v>12587</v>
      </c>
      <c r="D54" s="3">
        <v>45</v>
      </c>
      <c r="E54" s="3">
        <v>551</v>
      </c>
      <c r="F54" s="3">
        <v>6172</v>
      </c>
      <c r="G54" s="3">
        <v>1549</v>
      </c>
      <c r="H54" s="3">
        <f>IF(ISNUMBER(Table1[[#This Row],[Estimated Annual Energy Needed for Heating '[kWh']]])=FALSE,"Not recorded",SUM(Table1[[#This Row],[Estimated Annual Energy Needed for Heating '[kWh']]:[Estimated Annual Energy Needed for Hot Water '[kWh']]]))</f>
        <v>7721</v>
      </c>
      <c r="I54" s="3">
        <v>4.2</v>
      </c>
    </row>
    <row r="55" spans="1:14" x14ac:dyDescent="0.4">
      <c r="A55">
        <v>7</v>
      </c>
      <c r="B55" t="s">
        <v>15</v>
      </c>
      <c r="C55" s="1">
        <v>46056</v>
      </c>
      <c r="D55" s="3">
        <v>60</v>
      </c>
      <c r="E55" s="3">
        <v>459</v>
      </c>
      <c r="F55" s="3">
        <v>5592</v>
      </c>
      <c r="G55" s="3">
        <v>1922</v>
      </c>
      <c r="H55" s="3">
        <f>IF(ISNUMBER(Table1[[#This Row],[Estimated Annual Energy Needed for Heating '[kWh']]])=FALSE,"Not recorded",SUM(Table1[[#This Row],[Estimated Annual Energy Needed for Heating '[kWh']]:[Estimated Annual Energy Needed for Hot Water '[kWh']]]))</f>
        <v>7514</v>
      </c>
      <c r="I55" s="3">
        <v>4.5999999999999996</v>
      </c>
    </row>
    <row r="56" spans="1:14" x14ac:dyDescent="0.4">
      <c r="A56">
        <v>6</v>
      </c>
      <c r="B56" t="s">
        <v>15</v>
      </c>
      <c r="C56" s="1">
        <v>46325</v>
      </c>
      <c r="D56" s="3">
        <v>61</v>
      </c>
      <c r="E56" s="3">
        <v>369</v>
      </c>
      <c r="F56" s="3">
        <v>5160</v>
      </c>
      <c r="G56" s="3">
        <v>1835</v>
      </c>
      <c r="H56" s="3">
        <f>IF(ISNUMBER(Table1[[#This Row],[Estimated Annual Energy Needed for Heating '[kWh']]])=FALSE,"Not recorded",SUM(Table1[[#This Row],[Estimated Annual Energy Needed for Heating '[kWh']]:[Estimated Annual Energy Needed for Hot Water '[kWh']]]))</f>
        <v>6995</v>
      </c>
      <c r="I56" s="3">
        <v>3.8</v>
      </c>
    </row>
    <row r="57" spans="1:14" x14ac:dyDescent="0.4">
      <c r="A57">
        <v>5</v>
      </c>
      <c r="B57" t="s">
        <v>15</v>
      </c>
      <c r="C57" s="1">
        <v>44010</v>
      </c>
      <c r="D57" s="3">
        <v>60</v>
      </c>
      <c r="E57" s="3">
        <v>483</v>
      </c>
      <c r="F57" s="3" t="s">
        <v>16</v>
      </c>
      <c r="G57" s="3" t="s">
        <v>16</v>
      </c>
      <c r="H57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57" s="3">
        <v>4.4000000000000004</v>
      </c>
    </row>
    <row r="58" spans="1:14" x14ac:dyDescent="0.4">
      <c r="A58">
        <v>4</v>
      </c>
      <c r="B58" t="s">
        <v>9</v>
      </c>
      <c r="C58" s="1">
        <v>43812</v>
      </c>
      <c r="D58" s="3">
        <v>56</v>
      </c>
      <c r="E58" s="3">
        <v>638</v>
      </c>
      <c r="F58" s="3" t="s">
        <v>16</v>
      </c>
      <c r="G58" s="3" t="s">
        <v>16</v>
      </c>
      <c r="H58" s="3" t="str">
        <f>IF(ISNUMBER(Table1[[#This Row],[Estimated Annual Energy Needed for Heating '[kWh']]])=FALSE,"Not recorded",SUM(Table1[[#This Row],[Estimated Annual Energy Needed for Heating '[kWh']]:[Estimated Annual Energy Needed for Hot Water '[kWh']]]))</f>
        <v>Not recorded</v>
      </c>
      <c r="I58" s="3">
        <v>5.4</v>
      </c>
    </row>
    <row r="59" spans="1:14" x14ac:dyDescent="0.4">
      <c r="A59">
        <v>3</v>
      </c>
      <c r="B59" t="s">
        <v>15</v>
      </c>
      <c r="C59" s="1">
        <v>46427</v>
      </c>
      <c r="D59" s="3">
        <v>59</v>
      </c>
      <c r="E59" s="3">
        <v>434</v>
      </c>
      <c r="F59" s="3">
        <v>6051</v>
      </c>
      <c r="G59" s="3">
        <v>1918</v>
      </c>
      <c r="H59" s="3">
        <f>IF(ISNUMBER(Table1[[#This Row],[Estimated Annual Energy Needed for Heating '[kWh']]])=FALSE,"Not recorded",SUM(Table1[[#This Row],[Estimated Annual Energy Needed for Heating '[kWh']]:[Estimated Annual Energy Needed for Hot Water '[kWh']]]))</f>
        <v>7969</v>
      </c>
      <c r="I59" s="3">
        <v>4.4000000000000004</v>
      </c>
    </row>
    <row r="60" spans="1:14" x14ac:dyDescent="0.4">
      <c r="A60">
        <v>2</v>
      </c>
      <c r="B60" t="s">
        <v>9</v>
      </c>
      <c r="C60" s="1">
        <v>46179</v>
      </c>
      <c r="D60" s="3">
        <v>49</v>
      </c>
      <c r="E60" s="3">
        <v>767</v>
      </c>
      <c r="F60" s="3">
        <v>7018</v>
      </c>
      <c r="G60" s="3">
        <v>4118</v>
      </c>
      <c r="H60" s="3">
        <f>IF(ISNUMBER(Table1[[#This Row],[Estimated Annual Energy Needed for Heating '[kWh']]])=FALSE,"Not recorded",SUM(Table1[[#This Row],[Estimated Annual Energy Needed for Heating '[kWh']]:[Estimated Annual Energy Needed for Hot Water '[kWh']]]))</f>
        <v>11136</v>
      </c>
      <c r="I60" s="3">
        <v>6.3</v>
      </c>
    </row>
    <row r="61" spans="1:14" x14ac:dyDescent="0.4">
      <c r="A61">
        <v>1</v>
      </c>
      <c r="B61" t="s">
        <v>15</v>
      </c>
      <c r="C61" s="1">
        <v>47274</v>
      </c>
      <c r="D61" s="3">
        <v>60</v>
      </c>
      <c r="E61" s="3">
        <v>476</v>
      </c>
      <c r="F61" s="3">
        <v>6827</v>
      </c>
      <c r="G61" s="3">
        <v>1926</v>
      </c>
      <c r="H61" s="3">
        <f>IF(ISNUMBER(Table1[[#This Row],[Estimated Annual Energy Needed for Heating '[kWh']]])=FALSE,"Not recorded",SUM(Table1[[#This Row],[Estimated Annual Energy Needed for Heating '[kWh']]:[Estimated Annual Energy Needed for Hot Water '[kWh']]]))</f>
        <v>8753</v>
      </c>
      <c r="I61" s="3">
        <v>4.8</v>
      </c>
    </row>
    <row r="62" spans="1:14" x14ac:dyDescent="0.4">
      <c r="F62" s="4"/>
    </row>
    <row r="63" spans="1:14" x14ac:dyDescent="0.4">
      <c r="C63" s="9" t="s">
        <v>48</v>
      </c>
      <c r="E63" s="10" t="s">
        <v>49</v>
      </c>
      <c r="F63" s="4"/>
      <c r="L63" s="6" t="s">
        <v>50</v>
      </c>
      <c r="M63" s="4">
        <f>W23*365*L8</f>
        <v>5035.4970588235283</v>
      </c>
      <c r="N63" t="s">
        <v>14</v>
      </c>
    </row>
    <row r="66" spans="2:4" x14ac:dyDescent="0.4">
      <c r="B66" t="s">
        <v>51</v>
      </c>
    </row>
    <row r="67" spans="2:4" x14ac:dyDescent="0.4">
      <c r="B67" t="s">
        <v>52</v>
      </c>
    </row>
    <row r="68" spans="2:4" x14ac:dyDescent="0.4">
      <c r="D68" t="s">
        <v>15</v>
      </c>
    </row>
    <row r="69" spans="2:4" x14ac:dyDescent="0.4">
      <c r="D69" t="s">
        <v>9</v>
      </c>
    </row>
    <row r="70" spans="2:4" x14ac:dyDescent="0.4">
      <c r="D70" t="s">
        <v>15</v>
      </c>
    </row>
    <row r="71" spans="2:4" x14ac:dyDescent="0.4">
      <c r="D71" t="s">
        <v>9</v>
      </c>
    </row>
    <row r="72" spans="2:4" x14ac:dyDescent="0.4">
      <c r="D72" t="s">
        <v>15</v>
      </c>
    </row>
    <row r="73" spans="2:4" x14ac:dyDescent="0.4">
      <c r="D73" t="s">
        <v>15</v>
      </c>
    </row>
    <row r="74" spans="2:4" x14ac:dyDescent="0.4">
      <c r="D74" t="s">
        <v>15</v>
      </c>
    </row>
    <row r="75" spans="2:4" x14ac:dyDescent="0.4">
      <c r="D75" t="s">
        <v>9</v>
      </c>
    </row>
    <row r="76" spans="2:4" x14ac:dyDescent="0.4">
      <c r="D76" t="s">
        <v>12</v>
      </c>
    </row>
    <row r="77" spans="2:4" x14ac:dyDescent="0.4">
      <c r="D77" t="s">
        <v>12</v>
      </c>
    </row>
    <row r="78" spans="2:4" x14ac:dyDescent="0.4">
      <c r="D78" t="s">
        <v>15</v>
      </c>
    </row>
    <row r="79" spans="2:4" x14ac:dyDescent="0.4">
      <c r="D79" t="s">
        <v>9</v>
      </c>
    </row>
    <row r="80" spans="2:4" x14ac:dyDescent="0.4">
      <c r="D80" t="s">
        <v>15</v>
      </c>
    </row>
    <row r="81" spans="4:4" x14ac:dyDescent="0.4">
      <c r="D81" t="s">
        <v>12</v>
      </c>
    </row>
    <row r="82" spans="4:4" x14ac:dyDescent="0.4">
      <c r="D82" t="s">
        <v>12</v>
      </c>
    </row>
    <row r="83" spans="4:4" x14ac:dyDescent="0.4">
      <c r="D83" t="s">
        <v>12</v>
      </c>
    </row>
    <row r="84" spans="4:4" x14ac:dyDescent="0.4">
      <c r="D84" t="s">
        <v>9</v>
      </c>
    </row>
    <row r="85" spans="4:4" x14ac:dyDescent="0.4">
      <c r="D85" t="s">
        <v>12</v>
      </c>
    </row>
    <row r="86" spans="4:4" x14ac:dyDescent="0.4">
      <c r="D86" t="s">
        <v>15</v>
      </c>
    </row>
    <row r="87" spans="4:4" x14ac:dyDescent="0.4">
      <c r="D87" t="s">
        <v>9</v>
      </c>
    </row>
    <row r="88" spans="4:4" x14ac:dyDescent="0.4">
      <c r="D88" t="s">
        <v>12</v>
      </c>
    </row>
    <row r="89" spans="4:4" x14ac:dyDescent="0.4">
      <c r="D89" t="s">
        <v>15</v>
      </c>
    </row>
    <row r="90" spans="4:4" x14ac:dyDescent="0.4">
      <c r="D90" t="s">
        <v>12</v>
      </c>
    </row>
    <row r="91" spans="4:4" x14ac:dyDescent="0.4">
      <c r="D91" t="s">
        <v>12</v>
      </c>
    </row>
    <row r="92" spans="4:4" x14ac:dyDescent="0.4">
      <c r="D92" t="s">
        <v>9</v>
      </c>
    </row>
    <row r="93" spans="4:4" x14ac:dyDescent="0.4">
      <c r="D93" t="s">
        <v>15</v>
      </c>
    </row>
    <row r="94" spans="4:4" x14ac:dyDescent="0.4">
      <c r="D94" t="s">
        <v>12</v>
      </c>
    </row>
    <row r="95" spans="4:4" x14ac:dyDescent="0.4">
      <c r="D95" t="s">
        <v>15</v>
      </c>
    </row>
    <row r="96" spans="4:4" x14ac:dyDescent="0.4">
      <c r="D96" t="s">
        <v>12</v>
      </c>
    </row>
    <row r="97" spans="4:4" x14ac:dyDescent="0.4">
      <c r="D97" t="s">
        <v>12</v>
      </c>
    </row>
    <row r="98" spans="4:4" x14ac:dyDescent="0.4">
      <c r="D98" t="s">
        <v>12</v>
      </c>
    </row>
    <row r="99" spans="4:4" x14ac:dyDescent="0.4">
      <c r="D99" t="s">
        <v>12</v>
      </c>
    </row>
    <row r="100" spans="4:4" x14ac:dyDescent="0.4">
      <c r="D100" t="s">
        <v>12</v>
      </c>
    </row>
    <row r="101" spans="4:4" x14ac:dyDescent="0.4">
      <c r="D101" t="s">
        <v>15</v>
      </c>
    </row>
    <row r="102" spans="4:4" x14ac:dyDescent="0.4">
      <c r="D102" t="s">
        <v>15</v>
      </c>
    </row>
    <row r="103" spans="4:4" x14ac:dyDescent="0.4">
      <c r="D103" t="s">
        <v>12</v>
      </c>
    </row>
    <row r="104" spans="4:4" x14ac:dyDescent="0.4">
      <c r="D104" t="s">
        <v>12</v>
      </c>
    </row>
    <row r="105" spans="4:4" x14ac:dyDescent="0.4">
      <c r="D105" t="s">
        <v>15</v>
      </c>
    </row>
    <row r="106" spans="4:4" x14ac:dyDescent="0.4">
      <c r="D106" t="s">
        <v>12</v>
      </c>
    </row>
    <row r="107" spans="4:4" x14ac:dyDescent="0.4">
      <c r="D107" t="s">
        <v>12</v>
      </c>
    </row>
    <row r="108" spans="4:4" x14ac:dyDescent="0.4">
      <c r="D108" t="s">
        <v>9</v>
      </c>
    </row>
    <row r="109" spans="4:4" x14ac:dyDescent="0.4">
      <c r="D109" t="s">
        <v>12</v>
      </c>
    </row>
    <row r="110" spans="4:4" x14ac:dyDescent="0.4">
      <c r="D110" t="s">
        <v>15</v>
      </c>
    </row>
    <row r="111" spans="4:4" x14ac:dyDescent="0.4">
      <c r="D111" t="s">
        <v>15</v>
      </c>
    </row>
    <row r="112" spans="4:4" x14ac:dyDescent="0.4">
      <c r="D112" t="s">
        <v>9</v>
      </c>
    </row>
    <row r="113" spans="4:4" x14ac:dyDescent="0.4">
      <c r="D113" t="s">
        <v>12</v>
      </c>
    </row>
    <row r="114" spans="4:4" x14ac:dyDescent="0.4">
      <c r="D114" t="s">
        <v>12</v>
      </c>
    </row>
    <row r="115" spans="4:4" x14ac:dyDescent="0.4">
      <c r="D115" t="s">
        <v>15</v>
      </c>
    </row>
    <row r="116" spans="4:4" x14ac:dyDescent="0.4">
      <c r="D116" t="s">
        <v>12</v>
      </c>
    </row>
    <row r="117" spans="4:4" x14ac:dyDescent="0.4">
      <c r="D117" t="s">
        <v>15</v>
      </c>
    </row>
    <row r="118" spans="4:4" x14ac:dyDescent="0.4">
      <c r="D118" t="s">
        <v>12</v>
      </c>
    </row>
    <row r="119" spans="4:4" x14ac:dyDescent="0.4">
      <c r="D119" t="s">
        <v>12</v>
      </c>
    </row>
    <row r="120" spans="4:4" x14ac:dyDescent="0.4">
      <c r="D120" t="s">
        <v>15</v>
      </c>
    </row>
    <row r="121" spans="4:4" x14ac:dyDescent="0.4">
      <c r="D121" t="s">
        <v>12</v>
      </c>
    </row>
    <row r="122" spans="4:4" x14ac:dyDescent="0.4">
      <c r="D122" t="s">
        <v>9</v>
      </c>
    </row>
    <row r="123" spans="4:4" x14ac:dyDescent="0.4">
      <c r="D123" t="s">
        <v>15</v>
      </c>
    </row>
    <row r="124" spans="4:4" x14ac:dyDescent="0.4">
      <c r="D124" t="s">
        <v>12</v>
      </c>
    </row>
    <row r="125" spans="4:4" x14ac:dyDescent="0.4">
      <c r="D125" t="s">
        <v>12</v>
      </c>
    </row>
    <row r="126" spans="4:4" x14ac:dyDescent="0.4">
      <c r="D126" t="s">
        <v>15</v>
      </c>
    </row>
    <row r="127" spans="4:4" x14ac:dyDescent="0.4">
      <c r="D127" t="s">
        <v>9</v>
      </c>
    </row>
    <row r="129" spans="4:6" x14ac:dyDescent="0.4">
      <c r="D129">
        <f>COUNTIF(D68:D127, "C")</f>
        <v>28</v>
      </c>
      <c r="E129">
        <f>D129/D134</f>
        <v>0.46666666666666667</v>
      </c>
      <c r="F129" t="s">
        <v>53</v>
      </c>
    </row>
    <row r="130" spans="4:6" x14ac:dyDescent="0.4">
      <c r="D130">
        <f>COUNTIF(D68:D127, "D")</f>
        <v>21</v>
      </c>
      <c r="E130">
        <f>D130/D134</f>
        <v>0.35</v>
      </c>
      <c r="F130" t="s">
        <v>54</v>
      </c>
    </row>
    <row r="131" spans="4:6" x14ac:dyDescent="0.4">
      <c r="D131">
        <f>COUNTIF(D68:D127, "E")</f>
        <v>11</v>
      </c>
      <c r="E131">
        <f>D131/D134</f>
        <v>0.18333333333333332</v>
      </c>
      <c r="F131" t="s">
        <v>55</v>
      </c>
    </row>
    <row r="132" spans="4:6" x14ac:dyDescent="0.4">
      <c r="D132">
        <f>COUNTIF(D68:D127, "F")</f>
        <v>0</v>
      </c>
    </row>
    <row r="134" spans="4:6" x14ac:dyDescent="0.4">
      <c r="D134">
        <f>SUM(D129:D131)</f>
        <v>60</v>
      </c>
    </row>
  </sheetData>
  <mergeCells count="1">
    <mergeCell ref="P2:Q2"/>
  </mergeCells>
  <hyperlinks>
    <hyperlink ref="E63" r:id="rId1" xr:uid="{E2E24AFF-6AF2-44BC-947F-E076B989E87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5CA1986F6FD44913F92C31CCF2B2D" ma:contentTypeVersion="11" ma:contentTypeDescription="Create a new document." ma:contentTypeScope="" ma:versionID="0bb222946497f8386fd3d0e21b16ecbe">
  <xsd:schema xmlns:xsd="http://www.w3.org/2001/XMLSchema" xmlns:xs="http://www.w3.org/2001/XMLSchema" xmlns:p="http://schemas.microsoft.com/office/2006/metadata/properties" xmlns:ns2="1e2d220c-2521-41bc-bc6e-f25cf1e69418" xmlns:ns3="70d470ad-e6cd-41e2-a678-b6fb68e584f0" targetNamespace="http://schemas.microsoft.com/office/2006/metadata/properties" ma:root="true" ma:fieldsID="086c5887a1d5c7e8b8f9e7e30da42f72" ns2:_="" ns3:_="">
    <xsd:import namespace="1e2d220c-2521-41bc-bc6e-f25cf1e69418"/>
    <xsd:import namespace="70d470ad-e6cd-41e2-a678-b6fb68e5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d220c-2521-41bc-bc6e-f25cf1e69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470ad-e6cd-41e2-a678-b6fb68e584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f2850d-8b54-43bf-b52b-dbb9f159b7fa}" ma:internalName="TaxCatchAll" ma:showField="CatchAllData" ma:web="70d470ad-e6cd-41e2-a678-b6fb68e58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0C8A2B-2DB0-4FF3-93FE-EA1423471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2d220c-2521-41bc-bc6e-f25cf1e69418"/>
    <ds:schemaRef ds:uri="70d470ad-e6cd-41e2-a678-b6fb68e5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D3E88E-99E2-4049-951B-5BEC449DFC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Performance Certificate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 Hill</dc:creator>
  <cp:keywords/>
  <dc:description/>
  <cp:lastModifiedBy>George Powell</cp:lastModifiedBy>
  <cp:revision/>
  <dcterms:created xsi:type="dcterms:W3CDTF">2024-10-06T17:42:56Z</dcterms:created>
  <dcterms:modified xsi:type="dcterms:W3CDTF">2024-12-04T14:05:46Z</dcterms:modified>
  <cp:category/>
  <cp:contentStatus/>
</cp:coreProperties>
</file>