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edp/landslide/"/>
    </mc:Choice>
  </mc:AlternateContent>
  <xr:revisionPtr revIDLastSave="154" documentId="8_{B2BADE5F-FA5B-4E9D-B6F0-FC49B4DD0A20}" xr6:coauthVersionLast="47" xr6:coauthVersionMax="47" xr10:uidLastSave="{C82C8CCA-D982-4C33-BD10-BDCC452344ED}"/>
  <bookViews>
    <workbookView xWindow="-120" yWindow="-120" windowWidth="29040" windowHeight="15720" activeTab="1" xr2:uid="{00000000-000D-0000-FFFF-FFFF00000000}"/>
  </bookViews>
  <sheets>
    <sheet name="ky_orig" sheetId="1" r:id="rId1"/>
    <sheet name="ky_bray" sheetId="3" r:id="rId2"/>
  </sheets>
  <calcPr calcId="191029" iterate="1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3" l="1"/>
  <c r="J19" i="3"/>
  <c r="J27" i="3"/>
  <c r="J35" i="3"/>
  <c r="J43" i="3"/>
  <c r="H4" i="3"/>
  <c r="J4" i="3" s="1"/>
  <c r="I4" i="3"/>
  <c r="H5" i="3"/>
  <c r="J5" i="3" s="1"/>
  <c r="I5" i="3"/>
  <c r="H6" i="3"/>
  <c r="J6" i="3" s="1"/>
  <c r="I6" i="3"/>
  <c r="H7" i="3"/>
  <c r="J7" i="3" s="1"/>
  <c r="I7" i="3"/>
  <c r="H8" i="3"/>
  <c r="J8" i="3" s="1"/>
  <c r="I8" i="3"/>
  <c r="H9" i="3"/>
  <c r="I9" i="3"/>
  <c r="J9" i="3" s="1"/>
  <c r="H10" i="3"/>
  <c r="J10" i="3" s="1"/>
  <c r="I10" i="3"/>
  <c r="H11" i="3"/>
  <c r="I11" i="3"/>
  <c r="H12" i="3"/>
  <c r="J12" i="3" s="1"/>
  <c r="I12" i="3"/>
  <c r="H13" i="3"/>
  <c r="J13" i="3" s="1"/>
  <c r="I13" i="3"/>
  <c r="H14" i="3"/>
  <c r="J14" i="3" s="1"/>
  <c r="I14" i="3"/>
  <c r="H15" i="3"/>
  <c r="J15" i="3" s="1"/>
  <c r="I15" i="3"/>
  <c r="H16" i="3"/>
  <c r="J16" i="3" s="1"/>
  <c r="I16" i="3"/>
  <c r="H17" i="3"/>
  <c r="I17" i="3"/>
  <c r="J17" i="3" s="1"/>
  <c r="H18" i="3"/>
  <c r="J18" i="3" s="1"/>
  <c r="I18" i="3"/>
  <c r="H19" i="3"/>
  <c r="I19" i="3"/>
  <c r="H20" i="3"/>
  <c r="J20" i="3" s="1"/>
  <c r="I20" i="3"/>
  <c r="H21" i="3"/>
  <c r="J21" i="3" s="1"/>
  <c r="I21" i="3"/>
  <c r="H22" i="3"/>
  <c r="J22" i="3" s="1"/>
  <c r="I22" i="3"/>
  <c r="H23" i="3"/>
  <c r="J23" i="3" s="1"/>
  <c r="I23" i="3"/>
  <c r="H24" i="3"/>
  <c r="J24" i="3" s="1"/>
  <c r="I24" i="3"/>
  <c r="H25" i="3"/>
  <c r="I25" i="3"/>
  <c r="J25" i="3" s="1"/>
  <c r="H26" i="3"/>
  <c r="J26" i="3" s="1"/>
  <c r="I26" i="3"/>
  <c r="H27" i="3"/>
  <c r="I27" i="3"/>
  <c r="H28" i="3"/>
  <c r="J28" i="3" s="1"/>
  <c r="I28" i="3"/>
  <c r="H29" i="3"/>
  <c r="J29" i="3" s="1"/>
  <c r="I29" i="3"/>
  <c r="H30" i="3"/>
  <c r="J30" i="3" s="1"/>
  <c r="I30" i="3"/>
  <c r="H31" i="3"/>
  <c r="J31" i="3" s="1"/>
  <c r="I31" i="3"/>
  <c r="H32" i="3"/>
  <c r="J32" i="3" s="1"/>
  <c r="I32" i="3"/>
  <c r="H33" i="3"/>
  <c r="I33" i="3"/>
  <c r="J33" i="3" s="1"/>
  <c r="H34" i="3"/>
  <c r="J34" i="3" s="1"/>
  <c r="I34" i="3"/>
  <c r="H35" i="3"/>
  <c r="I35" i="3"/>
  <c r="H36" i="3"/>
  <c r="J36" i="3" s="1"/>
  <c r="I36" i="3"/>
  <c r="H37" i="3"/>
  <c r="J37" i="3" s="1"/>
  <c r="I37" i="3"/>
  <c r="H38" i="3"/>
  <c r="J38" i="3" s="1"/>
  <c r="I38" i="3"/>
  <c r="H39" i="3"/>
  <c r="J39" i="3" s="1"/>
  <c r="I39" i="3"/>
  <c r="H40" i="3"/>
  <c r="J40" i="3" s="1"/>
  <c r="I40" i="3"/>
  <c r="H41" i="3"/>
  <c r="I41" i="3"/>
  <c r="J41" i="3" s="1"/>
  <c r="H42" i="3"/>
  <c r="J42" i="3" s="1"/>
  <c r="I42" i="3"/>
  <c r="H43" i="3"/>
  <c r="I43" i="3"/>
  <c r="H44" i="3"/>
  <c r="J44" i="3" s="1"/>
  <c r="I44" i="3"/>
  <c r="I3" i="3"/>
  <c r="H3" i="3"/>
  <c r="J3" i="3" s="1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N9" i="3" l="1"/>
  <c r="K9" i="3"/>
  <c r="L9" i="3" s="1"/>
  <c r="N29" i="3"/>
  <c r="K29" i="3"/>
  <c r="L29" i="3" s="1"/>
  <c r="N41" i="3"/>
  <c r="K41" i="3"/>
  <c r="L41" i="3" s="1"/>
  <c r="K35" i="3"/>
  <c r="L35" i="3" s="1"/>
  <c r="N35" i="3"/>
  <c r="N13" i="3"/>
  <c r="K13" i="3"/>
  <c r="L13" i="3" s="1"/>
  <c r="N25" i="3"/>
  <c r="K25" i="3"/>
  <c r="L25" i="3" s="1"/>
  <c r="K6" i="3"/>
  <c r="L6" i="3" s="1"/>
  <c r="N6" i="3"/>
  <c r="N18" i="3"/>
  <c r="K18" i="3"/>
  <c r="L18" i="3" s="1"/>
  <c r="N30" i="3"/>
  <c r="K30" i="3"/>
  <c r="L30" i="3" s="1"/>
  <c r="N38" i="3"/>
  <c r="K38" i="3"/>
  <c r="L38" i="3" s="1"/>
  <c r="K11" i="3"/>
  <c r="L11" i="3" s="1"/>
  <c r="N11" i="3"/>
  <c r="K19" i="3"/>
  <c r="L19" i="3" s="1"/>
  <c r="N19" i="3"/>
  <c r="K23" i="3"/>
  <c r="L23" i="3" s="1"/>
  <c r="N23" i="3"/>
  <c r="K27" i="3"/>
  <c r="L27" i="3" s="1"/>
  <c r="N27" i="3"/>
  <c r="K31" i="3"/>
  <c r="L31" i="3" s="1"/>
  <c r="N31" i="3"/>
  <c r="K39" i="3"/>
  <c r="L39" i="3" s="1"/>
  <c r="N39" i="3"/>
  <c r="K43" i="3"/>
  <c r="L43" i="3" s="1"/>
  <c r="N43" i="3"/>
  <c r="N5" i="3"/>
  <c r="K5" i="3"/>
  <c r="L5" i="3" s="1"/>
  <c r="N21" i="3"/>
  <c r="K21" i="3"/>
  <c r="L21" i="3" s="1"/>
  <c r="N33" i="3"/>
  <c r="K33" i="3"/>
  <c r="L33" i="3" s="1"/>
  <c r="K14" i="3"/>
  <c r="L14" i="3" s="1"/>
  <c r="N14" i="3"/>
  <c r="K26" i="3"/>
  <c r="L26" i="3" s="1"/>
  <c r="N26" i="3"/>
  <c r="N34" i="3"/>
  <c r="K34" i="3"/>
  <c r="L34" i="3" s="1"/>
  <c r="K3" i="3"/>
  <c r="L3" i="3" s="1"/>
  <c r="N3" i="3"/>
  <c r="K15" i="3"/>
  <c r="L15" i="3" s="1"/>
  <c r="N15" i="3"/>
  <c r="N8" i="3"/>
  <c r="K8" i="3"/>
  <c r="L8" i="3" s="1"/>
  <c r="N16" i="3"/>
  <c r="K16" i="3"/>
  <c r="L16" i="3" s="1"/>
  <c r="N24" i="3"/>
  <c r="K24" i="3"/>
  <c r="L24" i="3" s="1"/>
  <c r="N32" i="3"/>
  <c r="K32" i="3"/>
  <c r="L32" i="3" s="1"/>
  <c r="N40" i="3"/>
  <c r="K40" i="3"/>
  <c r="L40" i="3" s="1"/>
  <c r="N17" i="3"/>
  <c r="K17" i="3"/>
  <c r="L17" i="3" s="1"/>
  <c r="N37" i="3"/>
  <c r="K37" i="3"/>
  <c r="L37" i="3" s="1"/>
  <c r="K10" i="3"/>
  <c r="L10" i="3" s="1"/>
  <c r="N10" i="3"/>
  <c r="N22" i="3"/>
  <c r="K22" i="3"/>
  <c r="L22" i="3" s="1"/>
  <c r="N42" i="3"/>
  <c r="K42" i="3"/>
  <c r="L42" i="3" s="1"/>
  <c r="K7" i="3"/>
  <c r="L7" i="3" s="1"/>
  <c r="N7" i="3"/>
  <c r="N4" i="3"/>
  <c r="K4" i="3"/>
  <c r="L4" i="3" s="1"/>
  <c r="N12" i="3"/>
  <c r="K12" i="3"/>
  <c r="L12" i="3" s="1"/>
  <c r="N20" i="3"/>
  <c r="K20" i="3"/>
  <c r="L20" i="3" s="1"/>
  <c r="N28" i="3"/>
  <c r="K28" i="3"/>
  <c r="L28" i="3" s="1"/>
  <c r="N36" i="3"/>
  <c r="K36" i="3"/>
  <c r="L36" i="3" s="1"/>
  <c r="N44" i="3"/>
  <c r="K44" i="3"/>
  <c r="L44" i="3" s="1"/>
  <c r="H44" i="1"/>
  <c r="I44" i="1" s="1"/>
  <c r="M44" i="1" s="1"/>
  <c r="H43" i="1"/>
  <c r="I43" i="1" s="1"/>
  <c r="M43" i="1" s="1"/>
  <c r="H42" i="1"/>
  <c r="I42" i="1" s="1"/>
  <c r="M42" i="1" s="1"/>
  <c r="H41" i="1"/>
  <c r="I41" i="1" s="1"/>
  <c r="M41" i="1" s="1"/>
  <c r="H40" i="1"/>
  <c r="I40" i="1" s="1"/>
  <c r="M40" i="1" s="1"/>
  <c r="H39" i="1"/>
  <c r="I39" i="1" s="1"/>
  <c r="M39" i="1" s="1"/>
  <c r="H38" i="1"/>
  <c r="I38" i="1" s="1"/>
  <c r="M38" i="1" s="1"/>
  <c r="H37" i="1"/>
  <c r="I37" i="1" s="1"/>
  <c r="M37" i="1" s="1"/>
  <c r="H36" i="1"/>
  <c r="I36" i="1" s="1"/>
  <c r="M36" i="1" s="1"/>
  <c r="H35" i="1"/>
  <c r="I35" i="1" s="1"/>
  <c r="M35" i="1" s="1"/>
  <c r="H34" i="1"/>
  <c r="I34" i="1" s="1"/>
  <c r="M34" i="1" s="1"/>
  <c r="H33" i="1"/>
  <c r="I33" i="1" s="1"/>
  <c r="M33" i="1" s="1"/>
  <c r="H32" i="1"/>
  <c r="I32" i="1" s="1"/>
  <c r="M32" i="1" s="1"/>
  <c r="H31" i="1"/>
  <c r="I31" i="1" s="1"/>
  <c r="M31" i="1" s="1"/>
  <c r="H30" i="1"/>
  <c r="I30" i="1" s="1"/>
  <c r="M30" i="1" s="1"/>
  <c r="H29" i="1"/>
  <c r="I29" i="1" s="1"/>
  <c r="M29" i="1" s="1"/>
  <c r="H28" i="1"/>
  <c r="I28" i="1" s="1"/>
  <c r="M28" i="1" s="1"/>
  <c r="H27" i="1"/>
  <c r="I27" i="1" s="1"/>
  <c r="M27" i="1" s="1"/>
  <c r="H26" i="1"/>
  <c r="I26" i="1" s="1"/>
  <c r="M26" i="1" s="1"/>
  <c r="H25" i="1"/>
  <c r="I25" i="1" s="1"/>
  <c r="M25" i="1" s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I5" i="1" l="1"/>
  <c r="M5" i="1" s="1"/>
  <c r="I21" i="1"/>
  <c r="M21" i="1" s="1"/>
  <c r="I6" i="1"/>
  <c r="M6" i="1" s="1"/>
  <c r="I8" i="1"/>
  <c r="M8" i="1" s="1"/>
  <c r="I16" i="1"/>
  <c r="M16" i="1" s="1"/>
  <c r="I24" i="1"/>
  <c r="M24" i="1" s="1"/>
  <c r="I23" i="1"/>
  <c r="M23" i="1" s="1"/>
  <c r="I9" i="1"/>
  <c r="M9" i="1" s="1"/>
  <c r="I17" i="1"/>
  <c r="M17" i="1" s="1"/>
  <c r="I14" i="1"/>
  <c r="M14" i="1" s="1"/>
  <c r="I10" i="1"/>
  <c r="M10" i="1" s="1"/>
  <c r="I18" i="1"/>
  <c r="M18" i="1" s="1"/>
  <c r="I13" i="1"/>
  <c r="M13" i="1" s="1"/>
  <c r="I7" i="1"/>
  <c r="M7" i="1" s="1"/>
  <c r="I3" i="1"/>
  <c r="M3" i="1" s="1"/>
  <c r="I11" i="1"/>
  <c r="M11" i="1" s="1"/>
  <c r="I19" i="1"/>
  <c r="M19" i="1" s="1"/>
  <c r="I22" i="1"/>
  <c r="M22" i="1" s="1"/>
  <c r="I15" i="1"/>
  <c r="M15" i="1" s="1"/>
  <c r="I4" i="1"/>
  <c r="M4" i="1" s="1"/>
  <c r="I12" i="1"/>
  <c r="M12" i="1" s="1"/>
  <c r="I20" i="1"/>
  <c r="M20" i="1" s="1"/>
  <c r="J26" i="1"/>
  <c r="K26" i="1" s="1"/>
  <c r="J27" i="1"/>
  <c r="K27" i="1" s="1"/>
  <c r="J35" i="1"/>
  <c r="K35" i="1" s="1"/>
  <c r="J28" i="1"/>
  <c r="K28" i="1" s="1"/>
  <c r="J36" i="1"/>
  <c r="K36" i="1" s="1"/>
  <c r="J44" i="1"/>
  <c r="K44" i="1" s="1"/>
  <c r="J29" i="1"/>
  <c r="K29" i="1" s="1"/>
  <c r="J37" i="1"/>
  <c r="K37" i="1" s="1"/>
  <c r="J34" i="1"/>
  <c r="K34" i="1" s="1"/>
  <c r="J38" i="1"/>
  <c r="K38" i="1" s="1"/>
  <c r="J31" i="1"/>
  <c r="K31" i="1" s="1"/>
  <c r="J32" i="1"/>
  <c r="K32" i="1" s="1"/>
  <c r="J40" i="1"/>
  <c r="K40" i="1" s="1"/>
  <c r="J42" i="1"/>
  <c r="K42" i="1" s="1"/>
  <c r="J30" i="1"/>
  <c r="K30" i="1" s="1"/>
  <c r="J39" i="1"/>
  <c r="K39" i="1" s="1"/>
  <c r="J25" i="1"/>
  <c r="K25" i="1" s="1"/>
  <c r="J33" i="1"/>
  <c r="K33" i="1" s="1"/>
  <c r="J41" i="1"/>
  <c r="K41" i="1" s="1"/>
  <c r="J43" i="1"/>
  <c r="K43" i="1" s="1"/>
  <c r="J4" i="1" l="1"/>
  <c r="K4" i="1" s="1"/>
  <c r="J11" i="1"/>
  <c r="K11" i="1" s="1"/>
  <c r="J18" i="1"/>
  <c r="K18" i="1" s="1"/>
  <c r="J9" i="1"/>
  <c r="K9" i="1" s="1"/>
  <c r="J8" i="1"/>
  <c r="K8" i="1" s="1"/>
  <c r="J15" i="1"/>
  <c r="K15" i="1" s="1"/>
  <c r="J3" i="1"/>
  <c r="K3" i="1" s="1"/>
  <c r="J10" i="1"/>
  <c r="K10" i="1" s="1"/>
  <c r="J23" i="1"/>
  <c r="K23" i="1" s="1"/>
  <c r="J6" i="1"/>
  <c r="K6" i="1" s="1"/>
  <c r="J20" i="1"/>
  <c r="K20" i="1" s="1"/>
  <c r="J22" i="1"/>
  <c r="K22" i="1" s="1"/>
  <c r="J7" i="1"/>
  <c r="K7" i="1" s="1"/>
  <c r="J14" i="1"/>
  <c r="K14" i="1" s="1"/>
  <c r="J24" i="1"/>
  <c r="K24" i="1" s="1"/>
  <c r="J21" i="1"/>
  <c r="K21" i="1" s="1"/>
  <c r="J12" i="1"/>
  <c r="K12" i="1" s="1"/>
  <c r="J19" i="1"/>
  <c r="K19" i="1" s="1"/>
  <c r="J13" i="1"/>
  <c r="K13" i="1" s="1"/>
  <c r="J17" i="1"/>
  <c r="K17" i="1" s="1"/>
  <c r="J16" i="1"/>
  <c r="K16" i="1" s="1"/>
  <c r="J5" i="1"/>
  <c r="K5" i="1" s="1"/>
</calcChain>
</file>

<file path=xl/sharedStrings.xml><?xml version="1.0" encoding="utf-8"?>
<sst xmlns="http://schemas.openxmlformats.org/spreadsheetml/2006/main" count="48" uniqueCount="25">
  <si>
    <r>
      <t>M</t>
    </r>
    <r>
      <rPr>
        <vertAlign val="subscript"/>
        <sz val="11"/>
        <color theme="1"/>
        <rFont val="Calibri"/>
        <family val="2"/>
        <scheme val="minor"/>
      </rPr>
      <t>w</t>
    </r>
  </si>
  <si>
    <t>PGA</t>
  </si>
  <si>
    <t>β</t>
  </si>
  <si>
    <t>γ</t>
  </si>
  <si>
    <t>Φ'</t>
  </si>
  <si>
    <t>c</t>
  </si>
  <si>
    <t>t</t>
  </si>
  <si>
    <t>FS</t>
  </si>
  <si>
    <r>
      <t>k</t>
    </r>
    <r>
      <rPr>
        <vertAlign val="subscript"/>
        <sz val="11"/>
        <color theme="1"/>
        <rFont val="Calibri"/>
        <family val="2"/>
        <scheme val="minor"/>
      </rPr>
      <t>y</t>
    </r>
  </si>
  <si>
    <t>LOG(D)</t>
  </si>
  <si>
    <t>D (cm)</t>
  </si>
  <si>
    <t>slope</t>
  </si>
  <si>
    <t>gamma_soil</t>
  </si>
  <si>
    <t>phi_soil</t>
  </si>
  <si>
    <t>coh_soil</t>
  </si>
  <si>
    <t>t_slope</t>
  </si>
  <si>
    <t>pga</t>
  </si>
  <si>
    <t>mag</t>
  </si>
  <si>
    <t>fs</t>
  </si>
  <si>
    <t>ky</t>
  </si>
  <si>
    <t>pgdef</t>
  </si>
  <si>
    <t>log10_pgdef</t>
  </si>
  <si>
    <t>sigma</t>
  </si>
  <si>
    <t>phi_rad</t>
  </si>
  <si>
    <t>slope_rad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</si>
</sst>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selection activeCell="J1" sqref="J1:J1048576"/>
    </sheetView>
  </sheetViews>
  <sheetFormatPr defaultRowHeight="15" x14ac:dyDescent="0.25"/>
  <cols>
    <col min="5" max="5" width="12.5703125" bestFit="1" customWidth="1"/>
    <col min="11" max="11" width="9.140625" customWidth="1"/>
    <col min="12" max="12" width="12" bestFit="1" customWidth="1"/>
  </cols>
  <sheetData>
    <row r="1" spans="1:13" ht="18" x14ac:dyDescent="0.25">
      <c r="A1" s="4" t="s">
        <v>2</v>
      </c>
      <c r="B1" s="4" t="s">
        <v>3</v>
      </c>
      <c r="C1" s="4" t="s">
        <v>4</v>
      </c>
      <c r="D1" s="4" t="s">
        <v>5</v>
      </c>
      <c r="E1" s="1" t="s">
        <v>6</v>
      </c>
      <c r="F1" s="1" t="s">
        <v>1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4" t="s">
        <v>11</v>
      </c>
      <c r="B2" s="4" t="s">
        <v>12</v>
      </c>
      <c r="C2" s="4" t="s">
        <v>13</v>
      </c>
      <c r="D2" s="4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21</v>
      </c>
      <c r="K2" s="1" t="s">
        <v>20</v>
      </c>
      <c r="L2" s="1" t="s">
        <v>22</v>
      </c>
    </row>
    <row r="3" spans="1:13" x14ac:dyDescent="0.25">
      <c r="A3" s="1">
        <v>20</v>
      </c>
      <c r="B3" s="1">
        <v>17.5</v>
      </c>
      <c r="C3" s="1">
        <v>30</v>
      </c>
      <c r="D3" s="1">
        <v>0</v>
      </c>
      <c r="E3" s="2">
        <v>2</v>
      </c>
      <c r="F3" s="1">
        <v>0.8</v>
      </c>
      <c r="G3" s="2"/>
      <c r="H3" s="3">
        <f>(D3/(B3*E3*SIN(A3*(PI()/180))))+(TAN(C3*(PI()/180))/TAN(A3*(PI()/180)))</f>
        <v>1.5862568277145446</v>
      </c>
      <c r="I3" s="3">
        <f>MAX(((H3-1)*SIN(A3*(PI()/180))),0.01)</f>
        <v>0.20051164424058041</v>
      </c>
      <c r="J3" s="5">
        <f>0.215+LOG((1-(I3/F3))^(2.341)*(I3/F3)^(-1.438))</f>
        <v>0.78581773966222734</v>
      </c>
      <c r="K3" s="2">
        <f>10^(J3)/100</f>
        <v>6.1068568469749361E-2</v>
      </c>
      <c r="L3">
        <f>0.51*LN(10)</f>
        <v>1.1743183974269635</v>
      </c>
      <c r="M3">
        <f>I3/F3</f>
        <v>0.25063955530072551</v>
      </c>
    </row>
    <row r="4" spans="1:13" x14ac:dyDescent="0.25">
      <c r="A4" s="1">
        <v>25</v>
      </c>
      <c r="B4" s="1">
        <v>18.5</v>
      </c>
      <c r="C4" s="1">
        <v>32</v>
      </c>
      <c r="D4" s="1">
        <v>2</v>
      </c>
      <c r="E4" s="2">
        <v>2.5</v>
      </c>
      <c r="F4" s="1">
        <v>0.6</v>
      </c>
      <c r="G4" s="2"/>
      <c r="H4" s="3">
        <f t="shared" ref="H4:H23" si="0">(D4/(B4*E4*SIN(A4*(PI()/180))))+(TAN(C4*(PI()/180))/TAN(A4*(PI()/180)))</f>
        <v>1.4423588802066862</v>
      </c>
      <c r="I4" s="3">
        <f t="shared" ref="I4:I44" si="1">MAX(((H4-1)*SIN(A4*(PI()/180))),0.01)</f>
        <v>0.18694894101851203</v>
      </c>
      <c r="J4" s="5">
        <f>0.215+LOG((1-(I4/F4))^(2.341)*(I4/F4)^(-1.438))</f>
        <v>0.56365648857710204</v>
      </c>
      <c r="K4" s="2">
        <f t="shared" ref="K4:K44" si="2">10^(J4)/100</f>
        <v>3.6614785021078233E-2</v>
      </c>
      <c r="L4">
        <f t="shared" ref="L4:L23" si="3">0.51*LN(10)</f>
        <v>1.1743183974269635</v>
      </c>
      <c r="M4">
        <f t="shared" ref="M4:M44" si="4">I4/F4</f>
        <v>0.31158156836418671</v>
      </c>
    </row>
    <row r="5" spans="1:13" x14ac:dyDescent="0.25">
      <c r="A5" s="1">
        <v>30</v>
      </c>
      <c r="B5" s="1">
        <v>19.5</v>
      </c>
      <c r="C5" s="1">
        <v>34</v>
      </c>
      <c r="D5" s="1">
        <v>4</v>
      </c>
      <c r="E5" s="2">
        <v>3</v>
      </c>
      <c r="F5" s="1">
        <v>0.5</v>
      </c>
      <c r="G5" s="2"/>
      <c r="H5" s="3">
        <f t="shared" si="0"/>
        <v>1.3050351580611477</v>
      </c>
      <c r="I5" s="3">
        <f t="shared" si="1"/>
        <v>0.15251757903057381</v>
      </c>
      <c r="J5" s="5">
        <f>0.215+LOG((1-(I5/F5))^(2.341)*(I5/F5)^(-1.438))</f>
        <v>0.58653984095604006</v>
      </c>
      <c r="K5" s="2">
        <f t="shared" si="2"/>
        <v>3.859578166568492E-2</v>
      </c>
      <c r="L5">
        <f t="shared" si="3"/>
        <v>1.1743183974269635</v>
      </c>
      <c r="M5">
        <f t="shared" si="4"/>
        <v>0.30503515806114762</v>
      </c>
    </row>
    <row r="6" spans="1:13" x14ac:dyDescent="0.25">
      <c r="A6" s="1">
        <v>35</v>
      </c>
      <c r="B6" s="1">
        <v>20.5</v>
      </c>
      <c r="C6" s="1">
        <v>36</v>
      </c>
      <c r="D6" s="1">
        <v>6</v>
      </c>
      <c r="E6" s="2">
        <v>3.5</v>
      </c>
      <c r="F6" s="1">
        <v>0.4</v>
      </c>
      <c r="G6" s="2"/>
      <c r="H6" s="3">
        <f t="shared" si="0"/>
        <v>1.183403723445231</v>
      </c>
      <c r="I6" s="3">
        <f t="shared" si="1"/>
        <v>0.10519605410722842</v>
      </c>
      <c r="J6" s="5">
        <f>0.215+LOG((1-(I6/F6))^(2.341)*(I6/F6)^(-1.438))</f>
        <v>0.73888205601689416</v>
      </c>
      <c r="K6" s="2">
        <f t="shared" si="2"/>
        <v>5.4812808624126533E-2</v>
      </c>
      <c r="L6">
        <f t="shared" si="3"/>
        <v>1.1743183974269635</v>
      </c>
      <c r="M6">
        <f t="shared" si="4"/>
        <v>0.26299013526807102</v>
      </c>
    </row>
    <row r="7" spans="1:13" x14ac:dyDescent="0.25">
      <c r="A7" s="1">
        <v>40</v>
      </c>
      <c r="B7" s="1">
        <v>21.5</v>
      </c>
      <c r="C7" s="1">
        <v>38</v>
      </c>
      <c r="D7" s="1">
        <v>8</v>
      </c>
      <c r="E7" s="2">
        <v>4</v>
      </c>
      <c r="F7" s="1">
        <v>0.3</v>
      </c>
      <c r="G7" s="2"/>
      <c r="H7" s="3">
        <f t="shared" si="0"/>
        <v>1.0758184477534976</v>
      </c>
      <c r="I7" s="3">
        <f t="shared" si="1"/>
        <v>4.8735158801614456E-2</v>
      </c>
      <c r="J7" s="5">
        <f>0.215+LOG((1-(I7/F7))^(2.341)*(I7/F7)^(-1.438))</f>
        <v>1.1697505206134304</v>
      </c>
      <c r="K7" s="2">
        <f t="shared" si="2"/>
        <v>0.14782589620266814</v>
      </c>
      <c r="L7">
        <f t="shared" si="3"/>
        <v>1.1743183974269635</v>
      </c>
      <c r="M7">
        <f t="shared" si="4"/>
        <v>0.16245052933871487</v>
      </c>
    </row>
    <row r="8" spans="1:13" x14ac:dyDescent="0.25">
      <c r="A8" s="1">
        <v>45</v>
      </c>
      <c r="B8" s="1">
        <v>22.5</v>
      </c>
      <c r="C8" s="1">
        <v>40</v>
      </c>
      <c r="D8" s="1">
        <v>10</v>
      </c>
      <c r="E8" s="2">
        <v>4.5</v>
      </c>
      <c r="F8" s="1">
        <v>0.2</v>
      </c>
      <c r="G8" s="2"/>
      <c r="H8" s="3">
        <f t="shared" si="0"/>
        <v>0.97877504474499311</v>
      </c>
      <c r="I8" s="3">
        <f t="shared" si="1"/>
        <v>0.01</v>
      </c>
      <c r="J8" s="5">
        <f>0.215+LOG((1-(I8/F8))^(2.341)*(I8/F8)^(-1.438))</f>
        <v>2.0337320937459977</v>
      </c>
      <c r="K8" s="2">
        <f t="shared" si="2"/>
        <v>1.0807670453445144</v>
      </c>
      <c r="L8">
        <f t="shared" si="3"/>
        <v>1.1743183974269635</v>
      </c>
      <c r="M8">
        <f t="shared" si="4"/>
        <v>4.9999999999999996E-2</v>
      </c>
    </row>
    <row r="9" spans="1:13" x14ac:dyDescent="0.25">
      <c r="A9" s="1">
        <v>50</v>
      </c>
      <c r="B9" s="1">
        <v>24.5</v>
      </c>
      <c r="C9" s="1">
        <v>42</v>
      </c>
      <c r="D9" s="1">
        <v>0</v>
      </c>
      <c r="E9" s="2">
        <v>5</v>
      </c>
      <c r="F9" s="1">
        <v>0.1</v>
      </c>
      <c r="G9" s="2"/>
      <c r="H9" s="3">
        <f t="shared" si="0"/>
        <v>0.75552870148084872</v>
      </c>
      <c r="I9" s="3">
        <f t="shared" si="1"/>
        <v>0.01</v>
      </c>
      <c r="J9" s="5">
        <f>0.215+LOG((1-(I9/F9))^(2.341)*(I9/F9)^(-1.438))</f>
        <v>1.5458817145974597</v>
      </c>
      <c r="K9" s="2">
        <f t="shared" si="2"/>
        <v>0.35146470179006173</v>
      </c>
      <c r="L9">
        <f t="shared" si="3"/>
        <v>1.1743183974269635</v>
      </c>
      <c r="M9">
        <f t="shared" si="4"/>
        <v>9.9999999999999992E-2</v>
      </c>
    </row>
    <row r="10" spans="1:13" x14ac:dyDescent="0.25">
      <c r="A10" s="1">
        <v>55</v>
      </c>
      <c r="B10" s="1">
        <v>17.5</v>
      </c>
      <c r="C10" s="1">
        <v>44</v>
      </c>
      <c r="D10" s="1">
        <v>2</v>
      </c>
      <c r="E10" s="2">
        <v>5.5</v>
      </c>
      <c r="F10" s="1">
        <v>0.8</v>
      </c>
      <c r="G10" s="2"/>
      <c r="H10" s="3">
        <f t="shared" si="0"/>
        <v>0.70154930438594887</v>
      </c>
      <c r="I10" s="3">
        <f t="shared" si="1"/>
        <v>0.01</v>
      </c>
      <c r="J10" s="5">
        <f>0.215+LOG((1-(I10/F10))^(2.341)*(I10/F10)^(-1.438))</f>
        <v>2.9388547624571983</v>
      </c>
      <c r="K10" s="2">
        <f t="shared" si="2"/>
        <v>8.6866987856050066</v>
      </c>
      <c r="L10">
        <f t="shared" si="3"/>
        <v>1.1743183974269635</v>
      </c>
      <c r="M10">
        <f t="shared" si="4"/>
        <v>1.2499999999999999E-2</v>
      </c>
    </row>
    <row r="11" spans="1:13" x14ac:dyDescent="0.25">
      <c r="A11" s="1">
        <v>60</v>
      </c>
      <c r="B11" s="1">
        <v>18.5</v>
      </c>
      <c r="C11" s="1">
        <v>30</v>
      </c>
      <c r="D11" s="1">
        <v>4</v>
      </c>
      <c r="E11" s="2">
        <v>6</v>
      </c>
      <c r="F11" s="1">
        <v>0.6</v>
      </c>
      <c r="G11" s="2"/>
      <c r="H11" s="3">
        <f t="shared" si="0"/>
        <v>0.37494416354519833</v>
      </c>
      <c r="I11" s="3">
        <f t="shared" si="1"/>
        <v>0.01</v>
      </c>
      <c r="J11" s="5">
        <f>0.215+LOG((1-(I11/F11))^(2.341)*(I11/F11)^(-1.438))</f>
        <v>2.7548939801578287</v>
      </c>
      <c r="K11" s="2">
        <f t="shared" si="2"/>
        <v>5.6871407958124101</v>
      </c>
      <c r="L11">
        <f t="shared" si="3"/>
        <v>1.1743183974269635</v>
      </c>
      <c r="M11">
        <f t="shared" si="4"/>
        <v>1.6666666666666666E-2</v>
      </c>
    </row>
    <row r="12" spans="1:13" x14ac:dyDescent="0.25">
      <c r="A12" s="1">
        <v>20</v>
      </c>
      <c r="B12" s="1">
        <v>19.5</v>
      </c>
      <c r="C12" s="1">
        <v>32</v>
      </c>
      <c r="D12" s="1">
        <v>6</v>
      </c>
      <c r="E12" s="2">
        <v>2</v>
      </c>
      <c r="F12" s="1">
        <v>0.5</v>
      </c>
      <c r="G12" s="2"/>
      <c r="H12" s="3">
        <f t="shared" si="0"/>
        <v>2.1666304960436733</v>
      </c>
      <c r="I12" s="3">
        <f t="shared" si="1"/>
        <v>0.39901112946495315</v>
      </c>
      <c r="J12" s="5">
        <f>0.215+LOG((1-(I12/F12))^(2.341)*(I12/F12)^(-1.438))</f>
        <v>-1.270382058784514</v>
      </c>
      <c r="K12" s="2">
        <f t="shared" si="2"/>
        <v>5.3655956496827056E-4</v>
      </c>
      <c r="L12">
        <f t="shared" si="3"/>
        <v>1.1743183974269635</v>
      </c>
      <c r="M12">
        <f t="shared" si="4"/>
        <v>0.7980222589299063</v>
      </c>
    </row>
    <row r="13" spans="1:13" x14ac:dyDescent="0.25">
      <c r="A13" s="1">
        <v>25</v>
      </c>
      <c r="B13" s="1">
        <v>20.5</v>
      </c>
      <c r="C13" s="1">
        <v>34</v>
      </c>
      <c r="D13" s="1">
        <v>8</v>
      </c>
      <c r="E13" s="2">
        <v>2.5</v>
      </c>
      <c r="F13" s="1">
        <v>0.4</v>
      </c>
      <c r="G13" s="2"/>
      <c r="H13" s="3">
        <f t="shared" si="0"/>
        <v>1.8158464782179538</v>
      </c>
      <c r="I13" s="3">
        <f t="shared" si="1"/>
        <v>0.344791620471743</v>
      </c>
      <c r="J13" s="5">
        <f>0.215+LOG((1-(I13/F13))^(2.341)*(I13/F13)^(-1.438))</f>
        <v>-1.7056330055482989</v>
      </c>
      <c r="K13" s="2">
        <f t="shared" si="2"/>
        <v>1.9695499271921835E-4</v>
      </c>
      <c r="L13">
        <f t="shared" si="3"/>
        <v>1.1743183974269635</v>
      </c>
      <c r="M13">
        <f t="shared" si="4"/>
        <v>0.86197905117935747</v>
      </c>
    </row>
    <row r="14" spans="1:13" x14ac:dyDescent="0.25">
      <c r="A14" s="1">
        <v>30</v>
      </c>
      <c r="B14" s="1">
        <v>21.5</v>
      </c>
      <c r="C14" s="1">
        <v>36</v>
      </c>
      <c r="D14" s="1">
        <v>10</v>
      </c>
      <c r="E14" s="2">
        <v>3</v>
      </c>
      <c r="F14" s="1">
        <v>0.3</v>
      </c>
      <c r="G14" s="2"/>
      <c r="H14" s="3">
        <f t="shared" si="0"/>
        <v>1.5684860917446641</v>
      </c>
      <c r="I14" s="3">
        <f t="shared" si="1"/>
        <v>0.28424304587233201</v>
      </c>
      <c r="J14" s="5">
        <f>0.215+LOG((1-(I14/F14))^(2.341)*(I14/F14)^(-1.438))</f>
        <v>-2.7469639091912965</v>
      </c>
      <c r="K14" s="2">
        <f t="shared" si="2"/>
        <v>1.7907546634292013E-5</v>
      </c>
      <c r="L14">
        <f t="shared" si="3"/>
        <v>1.1743183974269635</v>
      </c>
      <c r="M14">
        <f t="shared" si="4"/>
        <v>0.94747681957444008</v>
      </c>
    </row>
    <row r="15" spans="1:13" x14ac:dyDescent="0.25">
      <c r="A15" s="1">
        <v>35</v>
      </c>
      <c r="B15" s="1">
        <v>22.5</v>
      </c>
      <c r="C15" s="1">
        <v>38</v>
      </c>
      <c r="D15" s="1">
        <v>0</v>
      </c>
      <c r="E15" s="2">
        <v>3.5</v>
      </c>
      <c r="F15" s="1">
        <v>0.2</v>
      </c>
      <c r="G15" s="2"/>
      <c r="H15" s="3">
        <f t="shared" si="0"/>
        <v>1.1157915101918328</v>
      </c>
      <c r="I15" s="3">
        <f t="shared" si="1"/>
        <v>6.6415281775537266E-2</v>
      </c>
      <c r="J15" s="5">
        <f>0.215+LOG((1-(I15/F15))^(2.341)*(I15/F15)^(-1.438))</f>
        <v>0.49314512080646056</v>
      </c>
      <c r="K15" s="2">
        <f t="shared" si="2"/>
        <v>3.1127563002164821E-2</v>
      </c>
      <c r="L15">
        <f t="shared" si="3"/>
        <v>1.1743183974269635</v>
      </c>
      <c r="M15">
        <f t="shared" si="4"/>
        <v>0.3320764088776863</v>
      </c>
    </row>
    <row r="16" spans="1:13" x14ac:dyDescent="0.25">
      <c r="A16" s="1">
        <v>40</v>
      </c>
      <c r="B16" s="1">
        <v>24.5</v>
      </c>
      <c r="C16" s="1">
        <v>40</v>
      </c>
      <c r="D16" s="1">
        <v>2</v>
      </c>
      <c r="E16" s="2">
        <v>4</v>
      </c>
      <c r="F16" s="1">
        <v>0.1</v>
      </c>
      <c r="G16" s="2"/>
      <c r="H16" s="3">
        <f t="shared" si="0"/>
        <v>1.0317494658542941</v>
      </c>
      <c r="I16" s="3">
        <f t="shared" si="1"/>
        <v>2.0408163265306072E-2</v>
      </c>
      <c r="J16" s="5">
        <f>0.215+LOG((1-(I16/F16))^(2.341)*(I16/F16)^(-1.438))</f>
        <v>0.97543518478328883</v>
      </c>
      <c r="K16" s="2">
        <f t="shared" si="2"/>
        <v>9.4500734660809549E-2</v>
      </c>
      <c r="L16">
        <f t="shared" si="3"/>
        <v>1.1743183974269635</v>
      </c>
      <c r="M16">
        <f t="shared" si="4"/>
        <v>0.2040816326530607</v>
      </c>
    </row>
    <row r="17" spans="1:13" x14ac:dyDescent="0.25">
      <c r="A17" s="1">
        <v>45</v>
      </c>
      <c r="B17" s="1">
        <v>17.5</v>
      </c>
      <c r="C17" s="1">
        <v>42</v>
      </c>
      <c r="D17" s="1">
        <v>4</v>
      </c>
      <c r="E17" s="2">
        <v>4.5</v>
      </c>
      <c r="F17" s="1">
        <v>0.8</v>
      </c>
      <c r="G17" s="2"/>
      <c r="H17" s="3">
        <f t="shared" si="0"/>
        <v>0.97223711413266389</v>
      </c>
      <c r="I17" s="3">
        <f t="shared" si="1"/>
        <v>0.01</v>
      </c>
      <c r="J17" s="5">
        <f>0.215+LOG((1-(I17/F17))^(2.341)*(I17/F17)^(-1.438))</f>
        <v>2.9388547624571983</v>
      </c>
      <c r="K17" s="2">
        <f t="shared" si="2"/>
        <v>8.6866987856050066</v>
      </c>
      <c r="L17">
        <f t="shared" si="3"/>
        <v>1.1743183974269635</v>
      </c>
      <c r="M17">
        <f t="shared" si="4"/>
        <v>1.2499999999999999E-2</v>
      </c>
    </row>
    <row r="18" spans="1:13" x14ac:dyDescent="0.25">
      <c r="A18" s="1">
        <v>50</v>
      </c>
      <c r="B18" s="1">
        <v>18.5</v>
      </c>
      <c r="C18" s="1">
        <v>44</v>
      </c>
      <c r="D18" s="1">
        <v>6</v>
      </c>
      <c r="E18" s="2">
        <v>5</v>
      </c>
      <c r="F18" s="1">
        <v>0.6</v>
      </c>
      <c r="G18" s="2"/>
      <c r="H18" s="3">
        <f t="shared" si="0"/>
        <v>0.89498416218880295</v>
      </c>
      <c r="I18" s="3">
        <f t="shared" si="1"/>
        <v>0.01</v>
      </c>
      <c r="J18" s="5">
        <f>0.215+LOG((1-(I18/F18))^(2.341)*(I18/F18)^(-1.438))</f>
        <v>2.7548939801578287</v>
      </c>
      <c r="K18" s="2">
        <f t="shared" si="2"/>
        <v>5.6871407958124101</v>
      </c>
      <c r="L18">
        <f t="shared" si="3"/>
        <v>1.1743183974269635</v>
      </c>
      <c r="M18">
        <f t="shared" si="4"/>
        <v>1.6666666666666666E-2</v>
      </c>
    </row>
    <row r="19" spans="1:13" x14ac:dyDescent="0.25">
      <c r="A19" s="1">
        <v>55</v>
      </c>
      <c r="B19" s="1">
        <v>19.5</v>
      </c>
      <c r="C19" s="1">
        <v>30</v>
      </c>
      <c r="D19" s="1">
        <v>8</v>
      </c>
      <c r="E19" s="2">
        <v>5.5</v>
      </c>
      <c r="F19" s="1">
        <v>0.5</v>
      </c>
      <c r="G19" s="2"/>
      <c r="H19" s="3">
        <f t="shared" si="0"/>
        <v>0.49532511985898486</v>
      </c>
      <c r="I19" s="3">
        <f t="shared" si="1"/>
        <v>0.01</v>
      </c>
      <c r="J19" s="5">
        <f>0.215+LOG((1-(I19/F19))^(2.341)*(I19/F19)^(-1.438))</f>
        <v>2.637579109431325</v>
      </c>
      <c r="K19" s="2">
        <f t="shared" si="2"/>
        <v>4.3408932850481037</v>
      </c>
      <c r="L19">
        <f t="shared" si="3"/>
        <v>1.1743183974269635</v>
      </c>
      <c r="M19">
        <f t="shared" si="4"/>
        <v>0.02</v>
      </c>
    </row>
    <row r="20" spans="1:13" x14ac:dyDescent="0.25">
      <c r="A20" s="1">
        <v>60</v>
      </c>
      <c r="B20" s="1">
        <v>20.5</v>
      </c>
      <c r="C20" s="1">
        <v>32</v>
      </c>
      <c r="D20" s="1">
        <v>10</v>
      </c>
      <c r="E20" s="2">
        <v>6</v>
      </c>
      <c r="F20" s="1">
        <v>0.4</v>
      </c>
      <c r="G20" s="2"/>
      <c r="H20" s="3">
        <f t="shared" si="0"/>
        <v>0.45464658108435596</v>
      </c>
      <c r="I20" s="3">
        <f t="shared" si="1"/>
        <v>0.01</v>
      </c>
      <c r="J20" s="5">
        <f>0.215+LOG((1-(I20/F20))^(2.341)*(I20/F20)^(-1.438))</f>
        <v>2.4930220728798842</v>
      </c>
      <c r="K20" s="2">
        <f t="shared" si="2"/>
        <v>3.111874493125192</v>
      </c>
      <c r="L20">
        <f t="shared" si="3"/>
        <v>1.1743183974269635</v>
      </c>
      <c r="M20">
        <f t="shared" si="4"/>
        <v>2.4999999999999998E-2</v>
      </c>
    </row>
    <row r="21" spans="1:13" x14ac:dyDescent="0.25">
      <c r="A21" s="1">
        <v>20</v>
      </c>
      <c r="B21" s="1">
        <v>21.5</v>
      </c>
      <c r="C21" s="1">
        <v>34</v>
      </c>
      <c r="D21" s="1">
        <v>0</v>
      </c>
      <c r="E21" s="2">
        <v>2</v>
      </c>
      <c r="F21" s="1">
        <v>0.3</v>
      </c>
      <c r="G21" s="2"/>
      <c r="H21" s="3">
        <f t="shared" si="0"/>
        <v>1.8531969192543953</v>
      </c>
      <c r="I21" s="3">
        <f t="shared" si="1"/>
        <v>0.29181053260840728</v>
      </c>
      <c r="J21" s="5">
        <f>0.215+LOG((1-(I21/F21))^(2.341)*(I21/F21)^(-1.438))</f>
        <v>-3.4287241828119699</v>
      </c>
      <c r="K21" s="2">
        <f t="shared" si="2"/>
        <v>3.7262828456784469E-6</v>
      </c>
      <c r="L21">
        <f t="shared" si="3"/>
        <v>1.1743183974269635</v>
      </c>
      <c r="M21">
        <f t="shared" si="4"/>
        <v>0.9727017753613576</v>
      </c>
    </row>
    <row r="22" spans="1:13" x14ac:dyDescent="0.25">
      <c r="A22" s="1">
        <v>25</v>
      </c>
      <c r="B22" s="1">
        <v>22.5</v>
      </c>
      <c r="C22" s="1">
        <v>36</v>
      </c>
      <c r="D22" s="1">
        <v>2</v>
      </c>
      <c r="E22" s="2">
        <v>2.5</v>
      </c>
      <c r="F22" s="1">
        <v>0.6</v>
      </c>
      <c r="G22" s="2"/>
      <c r="H22" s="3">
        <f t="shared" si="0"/>
        <v>1.6422070911974282</v>
      </c>
      <c r="I22" s="3">
        <f t="shared" si="1"/>
        <v>0.27140844455940799</v>
      </c>
      <c r="J22" s="5">
        <f>0.215+LOG((1-(I22/F22))^(2.341)*(I22/F22)^(-1.438))</f>
        <v>9.8271663003667686E-2</v>
      </c>
      <c r="K22" s="2">
        <f t="shared" si="2"/>
        <v>1.2539252940282648E-2</v>
      </c>
      <c r="L22">
        <f t="shared" si="3"/>
        <v>1.1743183974269635</v>
      </c>
      <c r="M22">
        <f t="shared" si="4"/>
        <v>0.45234740759901332</v>
      </c>
    </row>
    <row r="23" spans="1:13" x14ac:dyDescent="0.25">
      <c r="A23" s="1">
        <v>30</v>
      </c>
      <c r="B23" s="1">
        <v>24.5</v>
      </c>
      <c r="C23" s="1">
        <v>38</v>
      </c>
      <c r="D23" s="1">
        <v>4</v>
      </c>
      <c r="E23" s="2">
        <v>3</v>
      </c>
      <c r="F23" s="1">
        <v>0.5</v>
      </c>
      <c r="G23" s="2"/>
      <c r="H23" s="3">
        <f t="shared" si="0"/>
        <v>1.4620699377478823</v>
      </c>
      <c r="I23" s="3">
        <f t="shared" si="1"/>
        <v>0.23103496887394112</v>
      </c>
      <c r="J23" s="5">
        <f>0.215+LOG((1-(I23/F23))^(2.341)*(I23/F23)^(-1.438))</f>
        <v>6.6779441060319522E-2</v>
      </c>
      <c r="K23" s="2">
        <f t="shared" si="2"/>
        <v>1.1662171965598505E-2</v>
      </c>
      <c r="L23">
        <f t="shared" si="3"/>
        <v>1.1743183974269635</v>
      </c>
      <c r="M23">
        <f t="shared" si="4"/>
        <v>0.46206993774788224</v>
      </c>
    </row>
    <row r="24" spans="1:13" x14ac:dyDescent="0.25">
      <c r="A24" s="1">
        <v>20</v>
      </c>
      <c r="B24" s="1">
        <v>17.5</v>
      </c>
      <c r="C24" s="1">
        <v>30</v>
      </c>
      <c r="D24" s="1">
        <v>0</v>
      </c>
      <c r="E24" s="2">
        <v>2</v>
      </c>
      <c r="F24" s="1">
        <v>0.8</v>
      </c>
      <c r="G24" s="2">
        <v>7.6</v>
      </c>
      <c r="H24" s="3">
        <f>(D24/(B24*E24*SIN(A24*(PI()/180))))+(TAN(C24*(PI()/180))/TAN(A24*(PI()/180)))</f>
        <v>1.5862568277145446</v>
      </c>
      <c r="I24" s="3">
        <f t="shared" si="1"/>
        <v>0.20051164424058041</v>
      </c>
      <c r="J24" s="5">
        <f t="shared" ref="J24:J44" si="5">-2.71+LOG((1-(I24/F24))^(2.335)*(I24/F24)^(-1.478))+0.424*G24</f>
        <v>1.1080076106195804</v>
      </c>
      <c r="K24" s="2">
        <f t="shared" si="2"/>
        <v>0.12823530545412512</v>
      </c>
      <c r="L24">
        <f>0.454*LN(10)</f>
        <v>1.0453736322192968</v>
      </c>
      <c r="M24">
        <f t="shared" si="4"/>
        <v>0.25063955530072551</v>
      </c>
    </row>
    <row r="25" spans="1:13" x14ac:dyDescent="0.25">
      <c r="A25" s="1">
        <v>25</v>
      </c>
      <c r="B25" s="1">
        <v>18.5</v>
      </c>
      <c r="C25" s="1">
        <v>32</v>
      </c>
      <c r="D25" s="1">
        <v>2</v>
      </c>
      <c r="E25" s="2">
        <v>2.5</v>
      </c>
      <c r="F25" s="1">
        <v>0.6</v>
      </c>
      <c r="G25" s="2">
        <v>7</v>
      </c>
      <c r="H25" s="3">
        <f t="shared" ref="H25:H44" si="6">(D25/(B25*E25*SIN(A25*(PI()/180))))+(TAN(C25*(PI()/180))/TAN(A25*(PI()/180)))</f>
        <v>1.4423588802066862</v>
      </c>
      <c r="I25" s="3">
        <f t="shared" si="1"/>
        <v>0.18694894101851203</v>
      </c>
      <c r="J25" s="5">
        <f t="shared" si="5"/>
        <v>0.62788650327848927</v>
      </c>
      <c r="K25" s="2">
        <f t="shared" si="2"/>
        <v>4.2450861012653524E-2</v>
      </c>
      <c r="L25">
        <f t="shared" ref="L25:L44" si="7">0.454*LN(10)</f>
        <v>1.0453736322192968</v>
      </c>
      <c r="M25">
        <f t="shared" si="4"/>
        <v>0.31158156836418671</v>
      </c>
    </row>
    <row r="26" spans="1:13" x14ac:dyDescent="0.25">
      <c r="A26" s="1">
        <v>30</v>
      </c>
      <c r="B26" s="1">
        <v>19.5</v>
      </c>
      <c r="C26" s="1">
        <v>34</v>
      </c>
      <c r="D26" s="1">
        <v>4</v>
      </c>
      <c r="E26" s="2">
        <v>3</v>
      </c>
      <c r="F26" s="1">
        <v>0.5</v>
      </c>
      <c r="G26" s="2">
        <v>6.5</v>
      </c>
      <c r="H26" s="3">
        <f t="shared" si="6"/>
        <v>1.3050351580611477</v>
      </c>
      <c r="I26" s="3">
        <f t="shared" si="1"/>
        <v>0.15251757903057381</v>
      </c>
      <c r="J26" s="5">
        <f t="shared" si="5"/>
        <v>0.43911406800615715</v>
      </c>
      <c r="K26" s="2">
        <f t="shared" si="2"/>
        <v>2.7486159858390459E-2</v>
      </c>
      <c r="L26">
        <f t="shared" si="7"/>
        <v>1.0453736322192968</v>
      </c>
      <c r="M26">
        <f t="shared" si="4"/>
        <v>0.30503515806114762</v>
      </c>
    </row>
    <row r="27" spans="1:13" x14ac:dyDescent="0.25">
      <c r="A27" s="1">
        <v>35</v>
      </c>
      <c r="B27" s="1">
        <v>20.5</v>
      </c>
      <c r="C27" s="1">
        <v>36</v>
      </c>
      <c r="D27" s="1">
        <v>6</v>
      </c>
      <c r="E27" s="2">
        <v>3.5</v>
      </c>
      <c r="F27" s="1">
        <v>0.4</v>
      </c>
      <c r="G27" s="2">
        <v>6</v>
      </c>
      <c r="H27" s="3">
        <f t="shared" si="6"/>
        <v>1.183403723445231</v>
      </c>
      <c r="I27" s="3">
        <f t="shared" si="1"/>
        <v>0.10519605410722842</v>
      </c>
      <c r="J27" s="5">
        <f t="shared" si="5"/>
        <v>0.3818796378736069</v>
      </c>
      <c r="K27" s="2">
        <f t="shared" si="2"/>
        <v>2.4092376303073499E-2</v>
      </c>
      <c r="L27">
        <f t="shared" si="7"/>
        <v>1.0453736322192968</v>
      </c>
      <c r="M27">
        <f t="shared" si="4"/>
        <v>0.26299013526807102</v>
      </c>
    </row>
    <row r="28" spans="1:13" x14ac:dyDescent="0.25">
      <c r="A28" s="1">
        <v>40</v>
      </c>
      <c r="B28" s="1">
        <v>21.5</v>
      </c>
      <c r="C28" s="1">
        <v>38</v>
      </c>
      <c r="D28" s="1">
        <v>8</v>
      </c>
      <c r="E28" s="2">
        <v>4</v>
      </c>
      <c r="F28" s="1">
        <v>0.3</v>
      </c>
      <c r="G28" s="2">
        <v>7.6</v>
      </c>
      <c r="H28" s="3">
        <f t="shared" si="6"/>
        <v>1.0758184477534976</v>
      </c>
      <c r="I28" s="3">
        <f t="shared" si="1"/>
        <v>4.8735158801614456E-2</v>
      </c>
      <c r="J28" s="5">
        <f t="shared" si="5"/>
        <v>1.4991836125699178</v>
      </c>
      <c r="K28" s="2">
        <f t="shared" si="2"/>
        <v>0.31563387894931222</v>
      </c>
      <c r="L28">
        <f t="shared" si="7"/>
        <v>1.0453736322192968</v>
      </c>
      <c r="M28">
        <f t="shared" si="4"/>
        <v>0.16245052933871487</v>
      </c>
    </row>
    <row r="29" spans="1:13" x14ac:dyDescent="0.25">
      <c r="A29" s="1">
        <v>45</v>
      </c>
      <c r="B29" s="1">
        <v>22.5</v>
      </c>
      <c r="C29" s="1">
        <v>40</v>
      </c>
      <c r="D29" s="1">
        <v>10</v>
      </c>
      <c r="E29" s="2">
        <v>4.5</v>
      </c>
      <c r="F29" s="1">
        <v>0.2</v>
      </c>
      <c r="G29" s="2">
        <v>7</v>
      </c>
      <c r="H29" s="3">
        <f t="shared" si="6"/>
        <v>0.97877504474499311</v>
      </c>
      <c r="I29" s="3">
        <f t="shared" si="1"/>
        <v>0.01</v>
      </c>
      <c r="J29" s="5">
        <f t="shared" si="5"/>
        <v>2.1289069519408237</v>
      </c>
      <c r="K29" s="2">
        <f t="shared" si="2"/>
        <v>1.3455720329173093</v>
      </c>
      <c r="L29">
        <f t="shared" si="7"/>
        <v>1.0453736322192968</v>
      </c>
      <c r="M29">
        <f t="shared" si="4"/>
        <v>4.9999999999999996E-2</v>
      </c>
    </row>
    <row r="30" spans="1:13" x14ac:dyDescent="0.25">
      <c r="A30" s="1">
        <v>50</v>
      </c>
      <c r="B30" s="1">
        <v>24.5</v>
      </c>
      <c r="C30" s="1">
        <v>42</v>
      </c>
      <c r="D30" s="1">
        <v>0</v>
      </c>
      <c r="E30" s="2">
        <v>5</v>
      </c>
      <c r="F30" s="1">
        <v>0.1</v>
      </c>
      <c r="G30" s="2">
        <v>6.5</v>
      </c>
      <c r="H30" s="3">
        <f t="shared" si="6"/>
        <v>0.75552870148084872</v>
      </c>
      <c r="I30" s="3">
        <f t="shared" si="1"/>
        <v>0.01</v>
      </c>
      <c r="J30" s="5">
        <f t="shared" si="5"/>
        <v>1.4171562595408236</v>
      </c>
      <c r="K30" s="2">
        <f t="shared" si="2"/>
        <v>0.2613101381478764</v>
      </c>
      <c r="L30">
        <f t="shared" si="7"/>
        <v>1.0453736322192968</v>
      </c>
      <c r="M30">
        <f t="shared" si="4"/>
        <v>9.9999999999999992E-2</v>
      </c>
    </row>
    <row r="31" spans="1:13" x14ac:dyDescent="0.25">
      <c r="A31" s="1">
        <v>55</v>
      </c>
      <c r="B31" s="1">
        <v>17.5</v>
      </c>
      <c r="C31" s="1">
        <v>44</v>
      </c>
      <c r="D31" s="1">
        <v>2</v>
      </c>
      <c r="E31" s="2">
        <v>5.5</v>
      </c>
      <c r="F31" s="1">
        <v>0.8</v>
      </c>
      <c r="G31" s="2">
        <v>6</v>
      </c>
      <c r="H31" s="3">
        <f t="shared" si="6"/>
        <v>0.70154930438594887</v>
      </c>
      <c r="I31" s="3">
        <f t="shared" si="1"/>
        <v>0.01</v>
      </c>
      <c r="J31" s="5">
        <f t="shared" si="5"/>
        <v>2.6340111393110854</v>
      </c>
      <c r="K31" s="2">
        <f t="shared" si="2"/>
        <v>4.3053765330148419</v>
      </c>
      <c r="L31">
        <f t="shared" si="7"/>
        <v>1.0453736322192968</v>
      </c>
      <c r="M31">
        <f t="shared" si="4"/>
        <v>1.2499999999999999E-2</v>
      </c>
    </row>
    <row r="32" spans="1:13" x14ac:dyDescent="0.25">
      <c r="A32" s="1">
        <v>60</v>
      </c>
      <c r="B32" s="1">
        <v>18.5</v>
      </c>
      <c r="C32" s="1">
        <v>30</v>
      </c>
      <c r="D32" s="1">
        <v>4</v>
      </c>
      <c r="E32" s="2">
        <v>6</v>
      </c>
      <c r="F32" s="1">
        <v>0.6</v>
      </c>
      <c r="G32" s="2">
        <v>7.6</v>
      </c>
      <c r="H32" s="3">
        <f t="shared" si="6"/>
        <v>0.37494416354519833</v>
      </c>
      <c r="I32" s="3">
        <f t="shared" si="1"/>
        <v>0.01</v>
      </c>
      <c r="J32" s="5">
        <f t="shared" si="5"/>
        <v>3.123463825605624</v>
      </c>
      <c r="K32" s="2">
        <f t="shared" si="2"/>
        <v>13.288128695522152</v>
      </c>
      <c r="L32">
        <f t="shared" si="7"/>
        <v>1.0453736322192968</v>
      </c>
      <c r="M32">
        <f t="shared" si="4"/>
        <v>1.6666666666666666E-2</v>
      </c>
    </row>
    <row r="33" spans="1:13" x14ac:dyDescent="0.25">
      <c r="A33" s="1">
        <v>20</v>
      </c>
      <c r="B33" s="1">
        <v>19.5</v>
      </c>
      <c r="C33" s="1">
        <v>32</v>
      </c>
      <c r="D33" s="1">
        <v>6</v>
      </c>
      <c r="E33" s="2">
        <v>2</v>
      </c>
      <c r="F33" s="1">
        <v>0.5</v>
      </c>
      <c r="G33" s="2">
        <v>7</v>
      </c>
      <c r="H33" s="3">
        <f t="shared" si="6"/>
        <v>2.1666304960436733</v>
      </c>
      <c r="I33" s="3">
        <f t="shared" si="1"/>
        <v>0.39901112946495315</v>
      </c>
      <c r="J33" s="5">
        <f t="shared" si="5"/>
        <v>-1.2192944800540122</v>
      </c>
      <c r="K33" s="2">
        <f t="shared" si="2"/>
        <v>6.0353925152611867E-4</v>
      </c>
      <c r="L33">
        <f t="shared" si="7"/>
        <v>1.0453736322192968</v>
      </c>
      <c r="M33">
        <f t="shared" si="4"/>
        <v>0.7980222589299063</v>
      </c>
    </row>
    <row r="34" spans="1:13" x14ac:dyDescent="0.25">
      <c r="A34" s="1">
        <v>25</v>
      </c>
      <c r="B34" s="1">
        <v>20.5</v>
      </c>
      <c r="C34" s="1">
        <v>34</v>
      </c>
      <c r="D34" s="1">
        <v>8</v>
      </c>
      <c r="E34" s="2">
        <v>2.5</v>
      </c>
      <c r="F34" s="1">
        <v>0.4</v>
      </c>
      <c r="G34" s="2">
        <v>6.5</v>
      </c>
      <c r="H34" s="3">
        <f t="shared" si="6"/>
        <v>1.8158464782179538</v>
      </c>
      <c r="I34" s="3">
        <f t="shared" si="1"/>
        <v>0.344791620471743</v>
      </c>
      <c r="J34" s="5">
        <f t="shared" si="5"/>
        <v>-1.8668925440489121</v>
      </c>
      <c r="K34" s="2">
        <f t="shared" si="2"/>
        <v>1.3586495708712369E-4</v>
      </c>
      <c r="L34">
        <f t="shared" si="7"/>
        <v>1.0453736322192968</v>
      </c>
      <c r="M34">
        <f t="shared" si="4"/>
        <v>0.86197905117935747</v>
      </c>
    </row>
    <row r="35" spans="1:13" x14ac:dyDescent="0.25">
      <c r="A35" s="1">
        <v>30</v>
      </c>
      <c r="B35" s="1">
        <v>21.5</v>
      </c>
      <c r="C35" s="1">
        <v>36</v>
      </c>
      <c r="D35" s="1">
        <v>10</v>
      </c>
      <c r="E35" s="2">
        <v>3</v>
      </c>
      <c r="F35" s="1">
        <v>0.3</v>
      </c>
      <c r="G35" s="2">
        <v>6</v>
      </c>
      <c r="H35" s="3">
        <f t="shared" si="6"/>
        <v>1.5684860917446641</v>
      </c>
      <c r="I35" s="3">
        <f t="shared" si="1"/>
        <v>0.28424304587233201</v>
      </c>
      <c r="J35" s="5">
        <f t="shared" si="5"/>
        <v>-3.1193487590298505</v>
      </c>
      <c r="K35" s="2">
        <f t="shared" si="2"/>
        <v>7.5971594403944049E-6</v>
      </c>
      <c r="L35">
        <f t="shared" si="7"/>
        <v>1.0453736322192968</v>
      </c>
      <c r="M35">
        <f t="shared" si="4"/>
        <v>0.94747681957444008</v>
      </c>
    </row>
    <row r="36" spans="1:13" x14ac:dyDescent="0.25">
      <c r="A36" s="1">
        <v>35</v>
      </c>
      <c r="B36" s="1">
        <v>22.5</v>
      </c>
      <c r="C36" s="1">
        <v>38</v>
      </c>
      <c r="D36" s="1">
        <v>0</v>
      </c>
      <c r="E36" s="2">
        <v>3.5</v>
      </c>
      <c r="F36" s="1">
        <v>0.2</v>
      </c>
      <c r="G36" s="2">
        <v>7.6</v>
      </c>
      <c r="H36" s="3">
        <f t="shared" si="6"/>
        <v>1.1157915101918328</v>
      </c>
      <c r="I36" s="3">
        <f t="shared" si="1"/>
        <v>6.6415281775537266E-2</v>
      </c>
      <c r="J36" s="5">
        <f t="shared" si="5"/>
        <v>0.81074723915322133</v>
      </c>
      <c r="K36" s="2">
        <f t="shared" si="2"/>
        <v>6.4676608615455947E-2</v>
      </c>
      <c r="L36">
        <f t="shared" si="7"/>
        <v>1.0453736322192968</v>
      </c>
      <c r="M36">
        <f t="shared" si="4"/>
        <v>0.3320764088776863</v>
      </c>
    </row>
    <row r="37" spans="1:13" x14ac:dyDescent="0.25">
      <c r="A37" s="1">
        <v>40</v>
      </c>
      <c r="B37" s="1">
        <v>24.5</v>
      </c>
      <c r="C37" s="1">
        <v>40</v>
      </c>
      <c r="D37" s="1">
        <v>2</v>
      </c>
      <c r="E37" s="2">
        <v>4</v>
      </c>
      <c r="F37" s="1">
        <v>0.1</v>
      </c>
      <c r="G37" s="2">
        <v>7</v>
      </c>
      <c r="H37" s="3">
        <f t="shared" si="6"/>
        <v>1.0317494658542941</v>
      </c>
      <c r="I37" s="3">
        <f t="shared" si="1"/>
        <v>2.0408163265306072E-2</v>
      </c>
      <c r="J37" s="5">
        <f t="shared" si="5"/>
        <v>1.0466378168224417</v>
      </c>
      <c r="K37" s="2">
        <f t="shared" si="2"/>
        <v>0.11133656465928875</v>
      </c>
      <c r="L37">
        <f t="shared" si="7"/>
        <v>1.0453736322192968</v>
      </c>
      <c r="M37">
        <f t="shared" si="4"/>
        <v>0.2040816326530607</v>
      </c>
    </row>
    <row r="38" spans="1:13" x14ac:dyDescent="0.25">
      <c r="A38" s="1">
        <v>45</v>
      </c>
      <c r="B38" s="1">
        <v>17.5</v>
      </c>
      <c r="C38" s="1">
        <v>42</v>
      </c>
      <c r="D38" s="1">
        <v>4</v>
      </c>
      <c r="E38" s="2">
        <v>4.5</v>
      </c>
      <c r="F38" s="1">
        <v>0.8</v>
      </c>
      <c r="G38" s="2">
        <v>6.5</v>
      </c>
      <c r="H38" s="3">
        <f t="shared" si="6"/>
        <v>0.97223711413266389</v>
      </c>
      <c r="I38" s="3">
        <f t="shared" si="1"/>
        <v>0.01</v>
      </c>
      <c r="J38" s="5">
        <f t="shared" si="5"/>
        <v>2.8460111393110852</v>
      </c>
      <c r="K38" s="2">
        <f t="shared" si="2"/>
        <v>7.0147329042612396</v>
      </c>
      <c r="L38">
        <f t="shared" si="7"/>
        <v>1.0453736322192968</v>
      </c>
      <c r="M38">
        <f t="shared" si="4"/>
        <v>1.2499999999999999E-2</v>
      </c>
    </row>
    <row r="39" spans="1:13" x14ac:dyDescent="0.25">
      <c r="A39" s="1">
        <v>50</v>
      </c>
      <c r="B39" s="1">
        <v>18.5</v>
      </c>
      <c r="C39" s="1">
        <v>44</v>
      </c>
      <c r="D39" s="1">
        <v>6</v>
      </c>
      <c r="E39" s="2">
        <v>5</v>
      </c>
      <c r="F39" s="1">
        <v>0.6</v>
      </c>
      <c r="G39" s="2">
        <v>6</v>
      </c>
      <c r="H39" s="3">
        <f t="shared" si="6"/>
        <v>0.89498416218880295</v>
      </c>
      <c r="I39" s="3">
        <f t="shared" si="1"/>
        <v>0.01</v>
      </c>
      <c r="J39" s="5">
        <f t="shared" si="5"/>
        <v>2.4450638256056241</v>
      </c>
      <c r="K39" s="2">
        <f t="shared" si="2"/>
        <v>2.7865306579186546</v>
      </c>
      <c r="L39">
        <f t="shared" si="7"/>
        <v>1.0453736322192968</v>
      </c>
      <c r="M39">
        <f t="shared" si="4"/>
        <v>1.6666666666666666E-2</v>
      </c>
    </row>
    <row r="40" spans="1:13" x14ac:dyDescent="0.25">
      <c r="A40" s="1">
        <v>55</v>
      </c>
      <c r="B40" s="1">
        <v>19.5</v>
      </c>
      <c r="C40" s="1">
        <v>30</v>
      </c>
      <c r="D40" s="1">
        <v>8</v>
      </c>
      <c r="E40" s="2">
        <v>5.5</v>
      </c>
      <c r="F40" s="1">
        <v>0.5</v>
      </c>
      <c r="G40" s="2">
        <v>7.6</v>
      </c>
      <c r="H40" s="3">
        <f t="shared" si="6"/>
        <v>0.49532511985898486</v>
      </c>
      <c r="I40" s="3">
        <f t="shared" si="1"/>
        <v>0.01</v>
      </c>
      <c r="J40" s="5">
        <f t="shared" si="5"/>
        <v>3.0029905531506111</v>
      </c>
      <c r="K40" s="2">
        <f t="shared" si="2"/>
        <v>10.069097661365721</v>
      </c>
      <c r="L40">
        <f t="shared" si="7"/>
        <v>1.0453736322192968</v>
      </c>
      <c r="M40">
        <f t="shared" si="4"/>
        <v>0.02</v>
      </c>
    </row>
    <row r="41" spans="1:13" x14ac:dyDescent="0.25">
      <c r="A41" s="1">
        <v>60</v>
      </c>
      <c r="B41" s="1">
        <v>20.5</v>
      </c>
      <c r="C41" s="1">
        <v>32</v>
      </c>
      <c r="D41" s="1">
        <v>10</v>
      </c>
      <c r="E41" s="2">
        <v>6</v>
      </c>
      <c r="F41" s="1">
        <v>0.4</v>
      </c>
      <c r="G41" s="2">
        <v>7</v>
      </c>
      <c r="H41" s="3">
        <f t="shared" si="6"/>
        <v>0.45464658108435596</v>
      </c>
      <c r="I41" s="3">
        <f t="shared" si="1"/>
        <v>0.01</v>
      </c>
      <c r="J41" s="5">
        <f t="shared" si="5"/>
        <v>2.6001704448388119</v>
      </c>
      <c r="K41" s="2">
        <f t="shared" si="2"/>
        <v>3.9826344384836982</v>
      </c>
      <c r="L41">
        <f t="shared" si="7"/>
        <v>1.0453736322192968</v>
      </c>
      <c r="M41">
        <f t="shared" si="4"/>
        <v>2.4999999999999998E-2</v>
      </c>
    </row>
    <row r="42" spans="1:13" x14ac:dyDescent="0.25">
      <c r="A42" s="1">
        <v>20</v>
      </c>
      <c r="B42" s="1">
        <v>21.5</v>
      </c>
      <c r="C42" s="1">
        <v>34</v>
      </c>
      <c r="D42" s="1">
        <v>0</v>
      </c>
      <c r="E42" s="2">
        <v>2</v>
      </c>
      <c r="F42" s="1">
        <v>0.3</v>
      </c>
      <c r="G42" s="2">
        <v>6.5</v>
      </c>
      <c r="H42" s="3">
        <f t="shared" si="6"/>
        <v>1.8531969192543953</v>
      </c>
      <c r="I42" s="3">
        <f t="shared" si="1"/>
        <v>0.29181053260840728</v>
      </c>
      <c r="J42" s="5">
        <f t="shared" si="5"/>
        <v>-3.5878601775734116</v>
      </c>
      <c r="K42" s="2">
        <f t="shared" si="2"/>
        <v>2.5830916909853094E-6</v>
      </c>
      <c r="L42">
        <f t="shared" si="7"/>
        <v>1.0453736322192968</v>
      </c>
      <c r="M42">
        <f t="shared" si="4"/>
        <v>0.9727017753613576</v>
      </c>
    </row>
    <row r="43" spans="1:13" x14ac:dyDescent="0.25">
      <c r="A43" s="1">
        <v>25</v>
      </c>
      <c r="B43" s="1">
        <v>22.5</v>
      </c>
      <c r="C43" s="1">
        <v>36</v>
      </c>
      <c r="D43" s="1">
        <v>2</v>
      </c>
      <c r="E43" s="2">
        <v>2.5</v>
      </c>
      <c r="F43" s="1">
        <v>0.6</v>
      </c>
      <c r="G43" s="2">
        <v>6</v>
      </c>
      <c r="H43" s="3">
        <f t="shared" si="6"/>
        <v>1.6422070911974282</v>
      </c>
      <c r="I43" s="3">
        <f t="shared" si="1"/>
        <v>0.27140844455940799</v>
      </c>
      <c r="J43" s="5">
        <f t="shared" si="5"/>
        <v>-0.26737825211201161</v>
      </c>
      <c r="K43" s="2">
        <f t="shared" si="2"/>
        <v>5.4028355385772027E-3</v>
      </c>
      <c r="L43">
        <f t="shared" si="7"/>
        <v>1.0453736322192968</v>
      </c>
      <c r="M43">
        <f t="shared" si="4"/>
        <v>0.45234740759901332</v>
      </c>
    </row>
    <row r="44" spans="1:13" x14ac:dyDescent="0.25">
      <c r="A44" s="1">
        <v>30</v>
      </c>
      <c r="B44" s="1">
        <v>24.5</v>
      </c>
      <c r="C44" s="1">
        <v>38</v>
      </c>
      <c r="D44" s="1">
        <v>4</v>
      </c>
      <c r="E44" s="2">
        <v>3</v>
      </c>
      <c r="F44" s="1">
        <v>0.5</v>
      </c>
      <c r="G44" s="2">
        <v>7.6</v>
      </c>
      <c r="H44" s="3">
        <f t="shared" si="6"/>
        <v>1.4620699377478823</v>
      </c>
      <c r="I44" s="3">
        <f t="shared" si="1"/>
        <v>0.23103496887394112</v>
      </c>
      <c r="J44" s="5">
        <f t="shared" si="5"/>
        <v>0.37920677759689791</v>
      </c>
      <c r="K44" s="2">
        <f t="shared" si="2"/>
        <v>2.3944555404296006E-2</v>
      </c>
      <c r="L44">
        <f t="shared" si="7"/>
        <v>1.0453736322192968</v>
      </c>
      <c r="M44">
        <f t="shared" si="4"/>
        <v>0.46206993774788224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0754-D6EE-40B7-BA3B-B5C0175A2A30}">
  <dimension ref="A1:N44"/>
  <sheetViews>
    <sheetView tabSelected="1" workbookViewId="0">
      <selection activeCell="K11" sqref="K11"/>
    </sheetView>
  </sheetViews>
  <sheetFormatPr defaultRowHeight="15" x14ac:dyDescent="0.25"/>
  <cols>
    <col min="5" max="5" width="12.5703125" bestFit="1" customWidth="1"/>
    <col min="12" max="12" width="9.140625" customWidth="1"/>
    <col min="13" max="13" width="12" bestFit="1" customWidth="1"/>
  </cols>
  <sheetData>
    <row r="1" spans="1:14" ht="18" x14ac:dyDescent="0.25">
      <c r="A1" s="4" t="s">
        <v>2</v>
      </c>
      <c r="B1" s="4" t="s">
        <v>3</v>
      </c>
      <c r="C1" s="4" t="s">
        <v>4</v>
      </c>
      <c r="D1" s="4" t="s">
        <v>5</v>
      </c>
      <c r="E1" s="1" t="s">
        <v>6</v>
      </c>
      <c r="F1" s="1" t="s">
        <v>1</v>
      </c>
      <c r="G1" s="1" t="s">
        <v>0</v>
      </c>
      <c r="H1" s="1" t="s">
        <v>23</v>
      </c>
      <c r="I1" s="1" t="s">
        <v>24</v>
      </c>
      <c r="J1" s="1" t="s">
        <v>8</v>
      </c>
      <c r="K1" s="1" t="s">
        <v>9</v>
      </c>
      <c r="L1" s="1" t="s">
        <v>10</v>
      </c>
    </row>
    <row r="2" spans="1:14" x14ac:dyDescent="0.25">
      <c r="A2" s="4" t="s">
        <v>11</v>
      </c>
      <c r="B2" s="4" t="s">
        <v>12</v>
      </c>
      <c r="C2" s="4" t="s">
        <v>13</v>
      </c>
      <c r="D2" s="4" t="s">
        <v>14</v>
      </c>
      <c r="E2" s="1" t="s">
        <v>15</v>
      </c>
      <c r="F2" s="1" t="s">
        <v>16</v>
      </c>
      <c r="G2" s="1" t="s">
        <v>17</v>
      </c>
      <c r="H2" s="1" t="s">
        <v>23</v>
      </c>
      <c r="I2" s="1" t="s">
        <v>24</v>
      </c>
      <c r="J2" s="1" t="s">
        <v>19</v>
      </c>
      <c r="K2" s="1" t="s">
        <v>21</v>
      </c>
      <c r="L2" s="1" t="s">
        <v>20</v>
      </c>
      <c r="M2" s="1" t="s">
        <v>22</v>
      </c>
    </row>
    <row r="3" spans="1:14" x14ac:dyDescent="0.25">
      <c r="A3" s="1">
        <v>20</v>
      </c>
      <c r="B3" s="1">
        <v>17.5</v>
      </c>
      <c r="C3" s="1">
        <v>30</v>
      </c>
      <c r="D3" s="1">
        <v>0</v>
      </c>
      <c r="E3" s="2">
        <v>2</v>
      </c>
      <c r="F3" s="1">
        <v>0.8</v>
      </c>
      <c r="G3" s="2"/>
      <c r="H3" s="2">
        <f>RADIANS(C3)</f>
        <v>0.52359877559829882</v>
      </c>
      <c r="I3" s="2">
        <f>RADIANS(A3)</f>
        <v>0.3490658503988659</v>
      </c>
      <c r="J3" s="3">
        <f>MAX(TAN(H3-I3)+D3/(B3*E3*(COS(I3))^2*(1+TAN(H3)*TAN(I3))),0.01)</f>
        <v>0.17632698070846495</v>
      </c>
      <c r="K3" s="5">
        <f>0.215+LOG((1-(J3/F3))^(2.341)*(J3/F3)^(-1.438))</f>
        <v>0.9062975840399442</v>
      </c>
      <c r="L3" s="2">
        <f>10^(K3)/100</f>
        <v>8.0593048574637047E-2</v>
      </c>
      <c r="M3">
        <f>0.51*LN(10)</f>
        <v>1.1743183974269635</v>
      </c>
      <c r="N3">
        <f>J3/F3</f>
        <v>0.22040872588558116</v>
      </c>
    </row>
    <row r="4" spans="1:14" x14ac:dyDescent="0.25">
      <c r="A4" s="1">
        <v>25</v>
      </c>
      <c r="B4" s="1">
        <v>18.5</v>
      </c>
      <c r="C4" s="1">
        <v>32</v>
      </c>
      <c r="D4" s="1">
        <v>2</v>
      </c>
      <c r="E4" s="2">
        <v>2.5</v>
      </c>
      <c r="F4" s="1">
        <v>0.6</v>
      </c>
      <c r="G4" s="2"/>
      <c r="H4" s="2">
        <f t="shared" ref="H4:H44" si="0">RADIANS(C4)</f>
        <v>0.55850536063818546</v>
      </c>
      <c r="I4" s="2">
        <f t="shared" ref="I4:I44" si="1">RADIANS(A4)</f>
        <v>0.43633231299858238</v>
      </c>
      <c r="J4" s="3">
        <f>MAX(TAN(H4-I4)+D4/(B4*E4*(COS(I4))^2*(1+TAN(H4)*TAN(I4))),0.01)</f>
        <v>0.16355189577632198</v>
      </c>
      <c r="K4" s="5">
        <f>0.215+LOG((1-(J4/F4))^(2.341)*(J4/F4)^(-1.438))</f>
        <v>0.70317493655269803</v>
      </c>
      <c r="L4" s="2">
        <f t="shared" ref="L4:L44" si="2">10^(K4)/100</f>
        <v>5.0486461925965787E-2</v>
      </c>
      <c r="M4">
        <f t="shared" ref="M4:M23" si="3">0.51*LN(10)</f>
        <v>1.1743183974269635</v>
      </c>
      <c r="N4">
        <f>J4/F4</f>
        <v>0.27258649296053666</v>
      </c>
    </row>
    <row r="5" spans="1:14" x14ac:dyDescent="0.25">
      <c r="A5" s="1">
        <v>30</v>
      </c>
      <c r="B5" s="1">
        <v>19.5</v>
      </c>
      <c r="C5" s="1">
        <v>34</v>
      </c>
      <c r="D5" s="1">
        <v>4</v>
      </c>
      <c r="E5" s="2">
        <v>3</v>
      </c>
      <c r="F5" s="1">
        <v>0.5</v>
      </c>
      <c r="G5" s="2"/>
      <c r="H5" s="2">
        <f t="shared" si="0"/>
        <v>0.59341194567807209</v>
      </c>
      <c r="I5" s="2">
        <f t="shared" si="1"/>
        <v>0.52359877559829882</v>
      </c>
      <c r="J5" s="3">
        <f>MAX(TAN(H5-I5)+D5/(B5*E5*(COS(I5))^2*(1+TAN(H5)*TAN(I5))),0.01)</f>
        <v>0.1355423836563886</v>
      </c>
      <c r="K5" s="5">
        <f>0.215+LOG((1-(J5/F5))^(2.341)*(J5/F5)^(-1.438))</f>
        <v>0.7087217633582662</v>
      </c>
      <c r="L5" s="2">
        <f t="shared" si="2"/>
        <v>5.1135412462979014E-2</v>
      </c>
      <c r="M5">
        <f t="shared" si="3"/>
        <v>1.1743183974269635</v>
      </c>
      <c r="N5">
        <f>J5/F5</f>
        <v>0.2710847673127772</v>
      </c>
    </row>
    <row r="6" spans="1:14" x14ac:dyDescent="0.25">
      <c r="A6" s="1">
        <v>35</v>
      </c>
      <c r="B6" s="1">
        <v>20.5</v>
      </c>
      <c r="C6" s="1">
        <v>36</v>
      </c>
      <c r="D6" s="1">
        <v>6</v>
      </c>
      <c r="E6" s="2">
        <v>3.5</v>
      </c>
      <c r="F6" s="1">
        <v>0.4</v>
      </c>
      <c r="G6" s="2"/>
      <c r="H6" s="2">
        <f t="shared" si="0"/>
        <v>0.62831853071795862</v>
      </c>
      <c r="I6" s="2">
        <f t="shared" si="1"/>
        <v>0.6108652381980153</v>
      </c>
      <c r="J6" s="3">
        <f>MAX(TAN(H6-I6)+D6/(B6*E6*(COS(I6))^2*(1+TAN(H6)*TAN(I6))),0.01)</f>
        <v>0.10005669547517138</v>
      </c>
      <c r="K6" s="5">
        <f>0.215+LOG((1-(J6/F6))^(2.341)*(J6/F6)^(-1.438))</f>
        <v>0.787734557469982</v>
      </c>
      <c r="L6" s="2">
        <f t="shared" si="2"/>
        <v>6.1338698598270479E-2</v>
      </c>
      <c r="M6">
        <f t="shared" si="3"/>
        <v>1.1743183974269635</v>
      </c>
      <c r="N6">
        <f>J6/F6</f>
        <v>0.25014173868792844</v>
      </c>
    </row>
    <row r="7" spans="1:14" x14ac:dyDescent="0.25">
      <c r="A7" s="1">
        <v>40</v>
      </c>
      <c r="B7" s="1">
        <v>21.5</v>
      </c>
      <c r="C7" s="1">
        <v>38</v>
      </c>
      <c r="D7" s="1">
        <v>8</v>
      </c>
      <c r="E7" s="2">
        <v>4</v>
      </c>
      <c r="F7" s="1">
        <v>0.3</v>
      </c>
      <c r="G7" s="2"/>
      <c r="H7" s="2">
        <f t="shared" si="0"/>
        <v>0.66322511575784526</v>
      </c>
      <c r="I7" s="2">
        <f t="shared" si="1"/>
        <v>0.69813170079773179</v>
      </c>
      <c r="J7" s="3">
        <f>MAX(TAN(H7-I7)+D7/(B7*E7*(COS(I7))^2*(1+TAN(H7)*TAN(I7))),0.01)</f>
        <v>6.0828254210666503E-2</v>
      </c>
      <c r="K7" s="5">
        <f>0.215+LOG((1-(J7/F7))^(2.341)*(J7/F7)^(-1.438))</f>
        <v>0.98117582451856522</v>
      </c>
      <c r="L7" s="2">
        <f t="shared" si="2"/>
        <v>9.5758167064553548E-2</v>
      </c>
      <c r="M7">
        <f t="shared" si="3"/>
        <v>1.1743183974269635</v>
      </c>
      <c r="N7">
        <f>J7/F7</f>
        <v>0.20276084736888836</v>
      </c>
    </row>
    <row r="8" spans="1:14" x14ac:dyDescent="0.25">
      <c r="A8" s="1">
        <v>45</v>
      </c>
      <c r="B8" s="1">
        <v>22.5</v>
      </c>
      <c r="C8" s="1">
        <v>40</v>
      </c>
      <c r="D8" s="1">
        <v>10</v>
      </c>
      <c r="E8" s="2">
        <v>4.5</v>
      </c>
      <c r="F8" s="1">
        <v>0.2</v>
      </c>
      <c r="G8" s="2"/>
      <c r="H8" s="2">
        <f t="shared" si="0"/>
        <v>0.69813170079773179</v>
      </c>
      <c r="I8" s="2">
        <f t="shared" si="1"/>
        <v>0.78539816339744828</v>
      </c>
      <c r="J8" s="3">
        <f>MAX(TAN(H8-I8)+D8/(B8*E8*(COS(I8))^2*(1+TAN(H8)*TAN(I8))),0.01)</f>
        <v>1.9917624229722763E-2</v>
      </c>
      <c r="K8" s="5">
        <f>0.215+LOG((1-(J8/F8))^(2.341)*(J8/F8)^(-1.438))</f>
        <v>1.5489244453537689</v>
      </c>
      <c r="L8" s="2">
        <f t="shared" si="2"/>
        <v>0.35393576116797454</v>
      </c>
      <c r="M8">
        <f t="shared" si="3"/>
        <v>1.1743183974269635</v>
      </c>
      <c r="N8">
        <f>J8/F8</f>
        <v>9.9588121148613817E-2</v>
      </c>
    </row>
    <row r="9" spans="1:14" x14ac:dyDescent="0.25">
      <c r="A9" s="1">
        <v>50</v>
      </c>
      <c r="B9" s="1">
        <v>24.5</v>
      </c>
      <c r="C9" s="1">
        <v>42</v>
      </c>
      <c r="D9" s="1">
        <v>0</v>
      </c>
      <c r="E9" s="2">
        <v>5</v>
      </c>
      <c r="F9" s="1">
        <v>0.1</v>
      </c>
      <c r="G9" s="2"/>
      <c r="H9" s="2">
        <f t="shared" si="0"/>
        <v>0.73303828583761843</v>
      </c>
      <c r="I9" s="2">
        <f t="shared" si="1"/>
        <v>0.87266462599716477</v>
      </c>
      <c r="J9" s="3">
        <f>MAX(TAN(H9-I9)+D9/(B9*E9*(COS(I9))^2*(1+TAN(H9)*TAN(I9))),0.01)</f>
        <v>0.01</v>
      </c>
      <c r="K9" s="5">
        <f>0.215+LOG((1-(J9/F9))^(2.341)*(J9/F9)^(-1.438))</f>
        <v>1.5458817145974597</v>
      </c>
      <c r="L9" s="2">
        <f t="shared" si="2"/>
        <v>0.35146470179006173</v>
      </c>
      <c r="M9">
        <f t="shared" si="3"/>
        <v>1.1743183974269635</v>
      </c>
      <c r="N9">
        <f>J9/F9</f>
        <v>9.9999999999999992E-2</v>
      </c>
    </row>
    <row r="10" spans="1:14" x14ac:dyDescent="0.25">
      <c r="A10" s="1">
        <v>55</v>
      </c>
      <c r="B10" s="1">
        <v>17.5</v>
      </c>
      <c r="C10" s="1">
        <v>44</v>
      </c>
      <c r="D10" s="1">
        <v>2</v>
      </c>
      <c r="E10" s="2">
        <v>5.5</v>
      </c>
      <c r="F10" s="1">
        <v>0.8</v>
      </c>
      <c r="G10" s="2"/>
      <c r="H10" s="2">
        <f t="shared" si="0"/>
        <v>0.76794487087750496</v>
      </c>
      <c r="I10" s="2">
        <f t="shared" si="1"/>
        <v>0.95993108859688125</v>
      </c>
      <c r="J10" s="3">
        <f>MAX(TAN(H10-I10)+D10/(B10*E10*(COS(I10))^2*(1+TAN(H10)*TAN(I10))),0.01)</f>
        <v>0.01</v>
      </c>
      <c r="K10" s="5">
        <f>0.215+LOG((1-(J10/F10))^(2.341)*(J10/F10)^(-1.438))</f>
        <v>2.9388547624571983</v>
      </c>
      <c r="L10" s="2">
        <f t="shared" si="2"/>
        <v>8.6866987856050066</v>
      </c>
      <c r="M10">
        <f t="shared" si="3"/>
        <v>1.1743183974269635</v>
      </c>
      <c r="N10">
        <f>J10/F10</f>
        <v>1.2499999999999999E-2</v>
      </c>
    </row>
    <row r="11" spans="1:14" x14ac:dyDescent="0.25">
      <c r="A11" s="1">
        <v>60</v>
      </c>
      <c r="B11" s="1">
        <v>18.5</v>
      </c>
      <c r="C11" s="1">
        <v>30</v>
      </c>
      <c r="D11" s="1">
        <v>4</v>
      </c>
      <c r="E11" s="2">
        <v>6</v>
      </c>
      <c r="F11" s="1">
        <v>0.6</v>
      </c>
      <c r="G11" s="2"/>
      <c r="H11" s="2">
        <f t="shared" si="0"/>
        <v>0.52359877559829882</v>
      </c>
      <c r="I11" s="2">
        <f t="shared" si="1"/>
        <v>1.0471975511965976</v>
      </c>
      <c r="J11" s="3">
        <f>MAX(TAN(H11-I11)+D11/(B11*E11*(COS(I11))^2*(1+TAN(H11)*TAN(I11))),0.01)</f>
        <v>0.01</v>
      </c>
      <c r="K11" s="5">
        <f>0.215+LOG((1-(J11/F11))^(2.341)*(J11/F11)^(-1.438))</f>
        <v>2.7548939801578287</v>
      </c>
      <c r="L11" s="2">
        <f t="shared" si="2"/>
        <v>5.6871407958124101</v>
      </c>
      <c r="M11">
        <f t="shared" si="3"/>
        <v>1.1743183974269635</v>
      </c>
      <c r="N11">
        <f>J11/F11</f>
        <v>1.6666666666666666E-2</v>
      </c>
    </row>
    <row r="12" spans="1:14" x14ac:dyDescent="0.25">
      <c r="A12" s="1">
        <v>20</v>
      </c>
      <c r="B12" s="1">
        <v>19.5</v>
      </c>
      <c r="C12" s="1">
        <v>32</v>
      </c>
      <c r="D12" s="1">
        <v>6</v>
      </c>
      <c r="E12" s="2">
        <v>2</v>
      </c>
      <c r="F12" s="1">
        <v>0.5</v>
      </c>
      <c r="G12" s="2"/>
      <c r="H12" s="2">
        <f t="shared" si="0"/>
        <v>0.55850536063818546</v>
      </c>
      <c r="I12" s="2">
        <f t="shared" si="1"/>
        <v>0.3490658503988659</v>
      </c>
      <c r="J12" s="3">
        <f>MAX(TAN(H12-I12)+D12/(B12*E12*(COS(I12))^2*(1+TAN(H12)*TAN(I12))),0.01)</f>
        <v>0.35450052143219801</v>
      </c>
      <c r="K12" s="5">
        <f>0.215+LOG((1-(J12/F12))^(2.341)*(J12/F12)^(-1.438))</f>
        <v>-0.82526036109475343</v>
      </c>
      <c r="L12" s="2">
        <f t="shared" si="2"/>
        <v>1.4953389262919209E-3</v>
      </c>
      <c r="M12">
        <f t="shared" si="3"/>
        <v>1.1743183974269635</v>
      </c>
      <c r="N12">
        <f>J12/F12</f>
        <v>0.70900104286439602</v>
      </c>
    </row>
    <row r="13" spans="1:14" x14ac:dyDescent="0.25">
      <c r="A13" s="1">
        <v>25</v>
      </c>
      <c r="B13" s="1">
        <v>20.5</v>
      </c>
      <c r="C13" s="1">
        <v>34</v>
      </c>
      <c r="D13" s="1">
        <v>8</v>
      </c>
      <c r="E13" s="2">
        <v>2.5</v>
      </c>
      <c r="F13" s="1">
        <v>0.4</v>
      </c>
      <c r="G13" s="2"/>
      <c r="H13" s="2">
        <f t="shared" si="0"/>
        <v>0.59341194567807209</v>
      </c>
      <c r="I13" s="2">
        <f t="shared" si="1"/>
        <v>0.43633231299858238</v>
      </c>
      <c r="J13" s="3">
        <f>MAX(TAN(H13-I13)+D13/(B13*E13*(COS(I13))^2*(1+TAN(H13)*TAN(I13))),0.01)</f>
        <v>0.30295327896556279</v>
      </c>
      <c r="K13" s="5">
        <f>0.215+LOG((1-(J13/F13))^(2.341)*(J13/F13)^(-1.438))</f>
        <v>-1.051356159581738</v>
      </c>
      <c r="L13" s="2">
        <f t="shared" si="2"/>
        <v>8.8847219385123927E-4</v>
      </c>
      <c r="M13">
        <f t="shared" si="3"/>
        <v>1.1743183974269635</v>
      </c>
      <c r="N13">
        <f>J13/F13</f>
        <v>0.75738319741390692</v>
      </c>
    </row>
    <row r="14" spans="1:14" x14ac:dyDescent="0.25">
      <c r="A14" s="1">
        <v>30</v>
      </c>
      <c r="B14" s="1">
        <v>21.5</v>
      </c>
      <c r="C14" s="1">
        <v>36</v>
      </c>
      <c r="D14" s="1">
        <v>10</v>
      </c>
      <c r="E14" s="2">
        <v>3</v>
      </c>
      <c r="F14" s="1">
        <v>0.3</v>
      </c>
      <c r="G14" s="2"/>
      <c r="H14" s="2">
        <f t="shared" si="0"/>
        <v>0.62831853071795862</v>
      </c>
      <c r="I14" s="2">
        <f t="shared" si="1"/>
        <v>0.52359877559829882</v>
      </c>
      <c r="J14" s="3">
        <f>MAX(TAN(H14-I14)+D14/(B14*E14*(COS(I14))^2*(1+TAN(H14)*TAN(I14))),0.01)</f>
        <v>0.25073493937054347</v>
      </c>
      <c r="K14" s="5">
        <f>0.215+LOG((1-(J14/F14))^(2.341)*(J14/F14)^(-1.438))</f>
        <v>-1.5096776066119912</v>
      </c>
      <c r="L14" s="2">
        <f t="shared" si="2"/>
        <v>3.0925903285803285E-4</v>
      </c>
      <c r="M14">
        <f t="shared" si="3"/>
        <v>1.1743183974269635</v>
      </c>
      <c r="N14">
        <f>J14/F14</f>
        <v>0.83578313123514492</v>
      </c>
    </row>
    <row r="15" spans="1:14" x14ac:dyDescent="0.25">
      <c r="A15" s="1">
        <v>35</v>
      </c>
      <c r="B15" s="1">
        <v>22.5</v>
      </c>
      <c r="C15" s="1">
        <v>38</v>
      </c>
      <c r="D15" s="1">
        <v>0</v>
      </c>
      <c r="E15" s="2">
        <v>3.5</v>
      </c>
      <c r="F15" s="1">
        <v>0.2</v>
      </c>
      <c r="G15" s="2"/>
      <c r="H15" s="2">
        <f t="shared" si="0"/>
        <v>0.66322511575784526</v>
      </c>
      <c r="I15" s="2">
        <f t="shared" si="1"/>
        <v>0.6108652381980153</v>
      </c>
      <c r="J15" s="3">
        <f>MAX(TAN(H15-I15)+D15/(B15*E15*(COS(I15))^2*(1+TAN(H15)*TAN(I15))),0.01)</f>
        <v>5.2407779283041279E-2</v>
      </c>
      <c r="K15" s="5">
        <f>0.215+LOG((1-(J15/F15))^(2.341)*(J15/F15)^(-1.438))</f>
        <v>0.74245639179308387</v>
      </c>
      <c r="L15" s="2">
        <f t="shared" si="2"/>
        <v>5.5265791188910549E-2</v>
      </c>
      <c r="M15">
        <f t="shared" si="3"/>
        <v>1.1743183974269635</v>
      </c>
      <c r="N15">
        <f>J15/F15</f>
        <v>0.26203889641520639</v>
      </c>
    </row>
    <row r="16" spans="1:14" x14ac:dyDescent="0.25">
      <c r="A16" s="1">
        <v>40</v>
      </c>
      <c r="B16" s="1">
        <v>24.5</v>
      </c>
      <c r="C16" s="1">
        <v>40</v>
      </c>
      <c r="D16" s="1">
        <v>2</v>
      </c>
      <c r="E16" s="2">
        <v>4</v>
      </c>
      <c r="F16" s="1">
        <v>0.1</v>
      </c>
      <c r="G16" s="2"/>
      <c r="H16" s="2">
        <f t="shared" si="0"/>
        <v>0.69813170079773179</v>
      </c>
      <c r="I16" s="2">
        <f t="shared" si="1"/>
        <v>0.69813170079773179</v>
      </c>
      <c r="J16" s="3">
        <f>MAX(TAN(H16-I16)+D16/(B16*E16*(COS(I16))^2*(1+TAN(H16)*TAN(I16))),0.01)</f>
        <v>2.0408163265306124E-2</v>
      </c>
      <c r="K16" s="5">
        <f>0.215+LOG((1-(J16/F16))^(2.341)*(J16/F16)^(-1.438))</f>
        <v>0.97543518478328672</v>
      </c>
      <c r="L16" s="2">
        <f t="shared" si="2"/>
        <v>9.4500734660809091E-2</v>
      </c>
      <c r="M16">
        <f t="shared" si="3"/>
        <v>1.1743183974269635</v>
      </c>
      <c r="N16">
        <f>J16/F16</f>
        <v>0.20408163265306123</v>
      </c>
    </row>
    <row r="17" spans="1:14" x14ac:dyDescent="0.25">
      <c r="A17" s="1">
        <v>45</v>
      </c>
      <c r="B17" s="1">
        <v>17.5</v>
      </c>
      <c r="C17" s="1">
        <v>42</v>
      </c>
      <c r="D17" s="1">
        <v>4</v>
      </c>
      <c r="E17" s="2">
        <v>4.5</v>
      </c>
      <c r="F17" s="1">
        <v>0.8</v>
      </c>
      <c r="G17" s="2"/>
      <c r="H17" s="2">
        <f t="shared" si="0"/>
        <v>0.73303828583761843</v>
      </c>
      <c r="I17" s="2">
        <f t="shared" si="1"/>
        <v>0.78539816339744828</v>
      </c>
      <c r="J17" s="3">
        <f>MAX(TAN(H17-I17)+D17/(B17*E17*(COS(I17))^2*(1+TAN(H17)*TAN(I17))),0.01)</f>
        <v>0.01</v>
      </c>
      <c r="K17" s="5">
        <f>0.215+LOG((1-(J17/F17))^(2.341)*(J17/F17)^(-1.438))</f>
        <v>2.9388547624571983</v>
      </c>
      <c r="L17" s="2">
        <f t="shared" si="2"/>
        <v>8.6866987856050066</v>
      </c>
      <c r="M17">
        <f t="shared" si="3"/>
        <v>1.1743183974269635</v>
      </c>
      <c r="N17">
        <f>J17/F17</f>
        <v>1.2499999999999999E-2</v>
      </c>
    </row>
    <row r="18" spans="1:14" x14ac:dyDescent="0.25">
      <c r="A18" s="1">
        <v>50</v>
      </c>
      <c r="B18" s="1">
        <v>18.5</v>
      </c>
      <c r="C18" s="1">
        <v>44</v>
      </c>
      <c r="D18" s="1">
        <v>6</v>
      </c>
      <c r="E18" s="2">
        <v>5</v>
      </c>
      <c r="F18" s="1">
        <v>0.6</v>
      </c>
      <c r="G18" s="2"/>
      <c r="H18" s="2">
        <f t="shared" si="0"/>
        <v>0.76794487087750496</v>
      </c>
      <c r="I18" s="2">
        <f t="shared" si="1"/>
        <v>0.87266462599716477</v>
      </c>
      <c r="J18" s="3">
        <f>MAX(TAN(H18-I18)+D18/(B18*E18*(COS(I18))^2*(1+TAN(H18)*TAN(I18))),0.01)</f>
        <v>0.01</v>
      </c>
      <c r="K18" s="5">
        <f>0.215+LOG((1-(J18/F18))^(2.341)*(J18/F18)^(-1.438))</f>
        <v>2.7548939801578287</v>
      </c>
      <c r="L18" s="2">
        <f t="shared" si="2"/>
        <v>5.6871407958124101</v>
      </c>
      <c r="M18">
        <f t="shared" si="3"/>
        <v>1.1743183974269635</v>
      </c>
      <c r="N18">
        <f>J18/F18</f>
        <v>1.6666666666666666E-2</v>
      </c>
    </row>
    <row r="19" spans="1:14" x14ac:dyDescent="0.25">
      <c r="A19" s="1">
        <v>55</v>
      </c>
      <c r="B19" s="1">
        <v>19.5</v>
      </c>
      <c r="C19" s="1">
        <v>30</v>
      </c>
      <c r="D19" s="1">
        <v>8</v>
      </c>
      <c r="E19" s="2">
        <v>5.5</v>
      </c>
      <c r="F19" s="1">
        <v>0.5</v>
      </c>
      <c r="G19" s="2"/>
      <c r="H19" s="2">
        <f t="shared" si="0"/>
        <v>0.52359877559829882</v>
      </c>
      <c r="I19" s="2">
        <f t="shared" si="1"/>
        <v>0.95993108859688125</v>
      </c>
      <c r="J19" s="3">
        <f>MAX(TAN(H19-I19)+D19/(B19*E19*(COS(I19))^2*(1+TAN(H19)*TAN(I19))),0.01)</f>
        <v>0.01</v>
      </c>
      <c r="K19" s="5">
        <f>0.215+LOG((1-(J19/F19))^(2.341)*(J19/F19)^(-1.438))</f>
        <v>2.637579109431325</v>
      </c>
      <c r="L19" s="2">
        <f t="shared" si="2"/>
        <v>4.3408932850481037</v>
      </c>
      <c r="M19">
        <f t="shared" si="3"/>
        <v>1.1743183974269635</v>
      </c>
      <c r="N19">
        <f>J19/F19</f>
        <v>0.02</v>
      </c>
    </row>
    <row r="20" spans="1:14" x14ac:dyDescent="0.25">
      <c r="A20" s="1">
        <v>60</v>
      </c>
      <c r="B20" s="1">
        <v>20.5</v>
      </c>
      <c r="C20" s="1">
        <v>32</v>
      </c>
      <c r="D20" s="1">
        <v>10</v>
      </c>
      <c r="E20" s="2">
        <v>6</v>
      </c>
      <c r="F20" s="1">
        <v>0.4</v>
      </c>
      <c r="G20" s="2"/>
      <c r="H20" s="2">
        <f t="shared" si="0"/>
        <v>0.55850536063818546</v>
      </c>
      <c r="I20" s="2">
        <f t="shared" si="1"/>
        <v>1.0471975511965976</v>
      </c>
      <c r="J20" s="3">
        <f>MAX(TAN(H20-I20)+D20/(B20*E20*(COS(I20))^2*(1+TAN(H20)*TAN(I20))),0.01)</f>
        <v>0.01</v>
      </c>
      <c r="K20" s="5">
        <f>0.215+LOG((1-(J20/F20))^(2.341)*(J20/F20)^(-1.438))</f>
        <v>2.4930220728798842</v>
      </c>
      <c r="L20" s="2">
        <f t="shared" si="2"/>
        <v>3.111874493125192</v>
      </c>
      <c r="M20">
        <f t="shared" si="3"/>
        <v>1.1743183974269635</v>
      </c>
      <c r="N20">
        <f>J20/F20</f>
        <v>2.4999999999999998E-2</v>
      </c>
    </row>
    <row r="21" spans="1:14" x14ac:dyDescent="0.25">
      <c r="A21" s="1">
        <v>20</v>
      </c>
      <c r="B21" s="1">
        <v>21.5</v>
      </c>
      <c r="C21" s="1">
        <v>34</v>
      </c>
      <c r="D21" s="1">
        <v>0</v>
      </c>
      <c r="E21" s="2">
        <v>2</v>
      </c>
      <c r="F21" s="1">
        <v>0.3</v>
      </c>
      <c r="G21" s="2"/>
      <c r="H21" s="2">
        <f t="shared" si="0"/>
        <v>0.59341194567807209</v>
      </c>
      <c r="I21" s="2">
        <f t="shared" si="1"/>
        <v>0.3490658503988659</v>
      </c>
      <c r="J21" s="3">
        <f>MAX(TAN(H21-I21)+D21/(B21*E21*(COS(I21))^2*(1+TAN(H21)*TAN(I21))),0.01)</f>
        <v>0.24932800284318074</v>
      </c>
      <c r="K21" s="5">
        <f>0.215+LOG((1-(J21/F21))^(2.341)*(J21/F21)^(-1.438))</f>
        <v>-1.4775353361076491</v>
      </c>
      <c r="L21" s="2">
        <f t="shared" si="2"/>
        <v>3.3301566558834516E-4</v>
      </c>
      <c r="M21">
        <f t="shared" si="3"/>
        <v>1.1743183974269635</v>
      </c>
      <c r="N21">
        <f>J21/F21</f>
        <v>0.83109334281060254</v>
      </c>
    </row>
    <row r="22" spans="1:14" x14ac:dyDescent="0.25">
      <c r="A22" s="1">
        <v>25</v>
      </c>
      <c r="B22" s="1">
        <v>22.5</v>
      </c>
      <c r="C22" s="1">
        <v>36</v>
      </c>
      <c r="D22" s="1">
        <v>2</v>
      </c>
      <c r="E22" s="2">
        <v>2.5</v>
      </c>
      <c r="F22" s="1">
        <v>0.6</v>
      </c>
      <c r="G22" s="2"/>
      <c r="H22" s="2">
        <f t="shared" si="0"/>
        <v>0.62831853071795862</v>
      </c>
      <c r="I22" s="2">
        <f t="shared" si="1"/>
        <v>0.43633231299858238</v>
      </c>
      <c r="J22" s="3">
        <f>MAX(TAN(H22-I22)+D22/(B22*E22*(COS(I22))^2*(1+TAN(H22)*TAN(I22))),0.01)</f>
        <v>0.22671307263121343</v>
      </c>
      <c r="K22" s="5">
        <f>0.215+LOG((1-(J22/F22))^(2.341)*(J22/F22)^(-1.438))</f>
        <v>0.34030627383636192</v>
      </c>
      <c r="L22" s="2">
        <f t="shared" si="2"/>
        <v>2.1893050247925556E-2</v>
      </c>
      <c r="M22">
        <f t="shared" si="3"/>
        <v>1.1743183974269635</v>
      </c>
      <c r="N22">
        <f>J22/F22</f>
        <v>0.3778551210520224</v>
      </c>
    </row>
    <row r="23" spans="1:14" x14ac:dyDescent="0.25">
      <c r="A23" s="1">
        <v>30</v>
      </c>
      <c r="B23" s="1">
        <v>24.5</v>
      </c>
      <c r="C23" s="1">
        <v>38</v>
      </c>
      <c r="D23" s="1">
        <v>4</v>
      </c>
      <c r="E23" s="2">
        <v>3</v>
      </c>
      <c r="F23" s="1">
        <v>0.5</v>
      </c>
      <c r="G23" s="2"/>
      <c r="H23" s="2">
        <f t="shared" si="0"/>
        <v>0.66322511575784526</v>
      </c>
      <c r="I23" s="2">
        <f t="shared" si="1"/>
        <v>0.52359877559829882</v>
      </c>
      <c r="J23" s="3">
        <f>MAX(TAN(H23-I23)+D23/(B23*E23*(COS(I23))^2*(1+TAN(H23)*TAN(I23))),0.01)</f>
        <v>0.19054675096102769</v>
      </c>
      <c r="K23" s="5">
        <f>0.215+LOG((1-(J23/F23))^(2.341)*(J23/F23)^(-1.438))</f>
        <v>0.32967086476646768</v>
      </c>
      <c r="L23" s="2">
        <f t="shared" si="2"/>
        <v>2.1363424233479155E-2</v>
      </c>
      <c r="M23">
        <f t="shared" si="3"/>
        <v>1.1743183974269635</v>
      </c>
      <c r="N23">
        <f>J23/F23</f>
        <v>0.38109350192205538</v>
      </c>
    </row>
    <row r="24" spans="1:14" x14ac:dyDescent="0.25">
      <c r="A24" s="1">
        <v>20</v>
      </c>
      <c r="B24" s="1">
        <v>17.5</v>
      </c>
      <c r="C24" s="1">
        <v>30</v>
      </c>
      <c r="D24" s="1">
        <v>0</v>
      </c>
      <c r="E24" s="2">
        <v>2</v>
      </c>
      <c r="F24" s="1">
        <v>0.8</v>
      </c>
      <c r="G24" s="2">
        <v>7.6</v>
      </c>
      <c r="H24" s="2">
        <f t="shared" si="0"/>
        <v>0.52359877559829882</v>
      </c>
      <c r="I24" s="2">
        <f t="shared" si="1"/>
        <v>0.3490658503988659</v>
      </c>
      <c r="J24" s="3">
        <f>MAX(TAN(H24-I24)+D24/(B24*E24*(COS(I24))^2*(1+TAN(H24)*TAN(I24))),0.01)</f>
        <v>0.17632698070846495</v>
      </c>
      <c r="K24" s="5">
        <f>-2.71+LOG((1-(J24/F24))^(2.335)*(J24/F24)^(-1.478))+0.424*G24</f>
        <v>1.2306172308612016</v>
      </c>
      <c r="L24" s="2">
        <f t="shared" si="2"/>
        <v>0.17006589574210854</v>
      </c>
      <c r="M24">
        <f>0.454*LN(10)</f>
        <v>1.0453736322192968</v>
      </c>
      <c r="N24">
        <f>J24/F24</f>
        <v>0.22040872588558116</v>
      </c>
    </row>
    <row r="25" spans="1:14" x14ac:dyDescent="0.25">
      <c r="A25" s="1">
        <v>25</v>
      </c>
      <c r="B25" s="1">
        <v>18.5</v>
      </c>
      <c r="C25" s="1">
        <v>32</v>
      </c>
      <c r="D25" s="1">
        <v>2</v>
      </c>
      <c r="E25" s="2">
        <v>2.5</v>
      </c>
      <c r="F25" s="1">
        <v>0.6</v>
      </c>
      <c r="G25" s="2">
        <v>7</v>
      </c>
      <c r="H25" s="2">
        <f t="shared" si="0"/>
        <v>0.55850536063818546</v>
      </c>
      <c r="I25" s="2">
        <f t="shared" si="1"/>
        <v>0.43633231299858238</v>
      </c>
      <c r="J25" s="3">
        <f>MAX(TAN(H25-I25)+D25/(B25*E25*(COS(I25))^2*(1+TAN(H25)*TAN(I25))),0.01)</f>
        <v>0.16355189577632198</v>
      </c>
      <c r="K25" s="5">
        <f>-2.71+LOG((1-(J25/F25))^(2.335)*(J25/F25)^(-1.478))+0.424*G25</f>
        <v>0.76958407510106053</v>
      </c>
      <c r="L25" s="2">
        <f t="shared" si="2"/>
        <v>5.8827998828692808E-2</v>
      </c>
      <c r="M25">
        <f t="shared" ref="M25:M44" si="4">0.454*LN(10)</f>
        <v>1.0453736322192968</v>
      </c>
      <c r="N25">
        <f>J25/F25</f>
        <v>0.27258649296053666</v>
      </c>
    </row>
    <row r="26" spans="1:14" x14ac:dyDescent="0.25">
      <c r="A26" s="1">
        <v>30</v>
      </c>
      <c r="B26" s="1">
        <v>19.5</v>
      </c>
      <c r="C26" s="1">
        <v>34</v>
      </c>
      <c r="D26" s="1">
        <v>4</v>
      </c>
      <c r="E26" s="2">
        <v>3</v>
      </c>
      <c r="F26" s="1">
        <v>0.5</v>
      </c>
      <c r="G26" s="2">
        <v>6.5</v>
      </c>
      <c r="H26" s="2">
        <f t="shared" si="0"/>
        <v>0.59341194567807209</v>
      </c>
      <c r="I26" s="2">
        <f t="shared" si="1"/>
        <v>0.52359877559829882</v>
      </c>
      <c r="J26" s="3">
        <f>MAX(TAN(H26-I26)+D26/(B26*E26*(COS(I26))^2*(1+TAN(H26)*TAN(I26))),0.01)</f>
        <v>0.1355423836563886</v>
      </c>
      <c r="K26" s="5">
        <f>-2.71+LOG((1-(J26/F26))^(2.335)*(J26/F26)^(-1.478))+0.424*G26</f>
        <v>0.56322149661911913</v>
      </c>
      <c r="L26" s="2">
        <f t="shared" si="2"/>
        <v>3.6578129792897394E-2</v>
      </c>
      <c r="M26">
        <f t="shared" si="4"/>
        <v>1.0453736322192968</v>
      </c>
      <c r="N26">
        <f>J26/F26</f>
        <v>0.2710847673127772</v>
      </c>
    </row>
    <row r="27" spans="1:14" x14ac:dyDescent="0.25">
      <c r="A27" s="1">
        <v>35</v>
      </c>
      <c r="B27" s="1">
        <v>20.5</v>
      </c>
      <c r="C27" s="1">
        <v>36</v>
      </c>
      <c r="D27" s="1">
        <v>6</v>
      </c>
      <c r="E27" s="2">
        <v>3.5</v>
      </c>
      <c r="F27" s="1">
        <v>0.4</v>
      </c>
      <c r="G27" s="2">
        <v>6</v>
      </c>
      <c r="H27" s="2">
        <f t="shared" si="0"/>
        <v>0.62831853071795862</v>
      </c>
      <c r="I27" s="2">
        <f t="shared" si="1"/>
        <v>0.6108652381980153</v>
      </c>
      <c r="J27" s="3">
        <f>MAX(TAN(H27-I27)+D27/(B27*E27*(COS(I27))^2*(1+TAN(H27)*TAN(I27))),0.01)</f>
        <v>0.10005669547517138</v>
      </c>
      <c r="K27" s="5">
        <f>-2.71+LOG((1-(J27/F27))^(2.335)*(J27/F27)^(-1.478))+0.424*G27</f>
        <v>0.43155723581804084</v>
      </c>
      <c r="L27" s="2">
        <f t="shared" si="2"/>
        <v>2.7012030773432779E-2</v>
      </c>
      <c r="M27">
        <f t="shared" si="4"/>
        <v>1.0453736322192968</v>
      </c>
      <c r="N27">
        <f>J27/F27</f>
        <v>0.25014173868792844</v>
      </c>
    </row>
    <row r="28" spans="1:14" x14ac:dyDescent="0.25">
      <c r="A28" s="1">
        <v>40</v>
      </c>
      <c r="B28" s="1">
        <v>21.5</v>
      </c>
      <c r="C28" s="1">
        <v>38</v>
      </c>
      <c r="D28" s="1">
        <v>8</v>
      </c>
      <c r="E28" s="2">
        <v>4</v>
      </c>
      <c r="F28" s="1">
        <v>0.3</v>
      </c>
      <c r="G28" s="2">
        <v>7.6</v>
      </c>
      <c r="H28" s="2">
        <f t="shared" si="0"/>
        <v>0.66322511575784526</v>
      </c>
      <c r="I28" s="2">
        <f t="shared" si="1"/>
        <v>0.69813170079773179</v>
      </c>
      <c r="J28" s="3">
        <f>MAX(TAN(H28-I28)+D28/(B28*E28*(COS(I28))^2*(1+TAN(H28)*TAN(I28))),0.01)</f>
        <v>6.0828254210666503E-2</v>
      </c>
      <c r="K28" s="5">
        <f>-2.71+LOG((1-(J28/F28))^(2.335)*(J28/F28)^(-1.478))+0.424*G28</f>
        <v>1.306886928903779</v>
      </c>
      <c r="L28" s="2">
        <f t="shared" si="2"/>
        <v>0.20271548692403396</v>
      </c>
      <c r="M28">
        <f t="shared" si="4"/>
        <v>1.0453736322192968</v>
      </c>
      <c r="N28">
        <f>J28/F28</f>
        <v>0.20276084736888836</v>
      </c>
    </row>
    <row r="29" spans="1:14" x14ac:dyDescent="0.25">
      <c r="A29" s="1">
        <v>45</v>
      </c>
      <c r="B29" s="1">
        <v>22.5</v>
      </c>
      <c r="C29" s="1">
        <v>40</v>
      </c>
      <c r="D29" s="1">
        <v>10</v>
      </c>
      <c r="E29" s="2">
        <v>4.5</v>
      </c>
      <c r="F29" s="1">
        <v>0.2</v>
      </c>
      <c r="G29" s="2">
        <v>7</v>
      </c>
      <c r="H29" s="2">
        <f t="shared" si="0"/>
        <v>0.69813170079773179</v>
      </c>
      <c r="I29" s="2">
        <f t="shared" si="1"/>
        <v>0.78539816339744828</v>
      </c>
      <c r="J29" s="3">
        <f>MAX(TAN(H29-I29)+D29/(B29*E29*(COS(I29))^2*(1+TAN(H29)*TAN(I29))),0.01)</f>
        <v>1.9917624229722763E-2</v>
      </c>
      <c r="K29" s="5">
        <f>-2.71+LOG((1-(J29/F29))^(2.335)*(J29/F29)^(-1.478))+0.424*G29</f>
        <v>1.6322694965003832</v>
      </c>
      <c r="L29" s="2">
        <f t="shared" si="2"/>
        <v>0.42881453383404411</v>
      </c>
      <c r="M29">
        <f t="shared" si="4"/>
        <v>1.0453736322192968</v>
      </c>
      <c r="N29">
        <f>J29/F29</f>
        <v>9.9588121148613817E-2</v>
      </c>
    </row>
    <row r="30" spans="1:14" x14ac:dyDescent="0.25">
      <c r="A30" s="1">
        <v>50</v>
      </c>
      <c r="B30" s="1">
        <v>24.5</v>
      </c>
      <c r="C30" s="1">
        <v>42</v>
      </c>
      <c r="D30" s="1">
        <v>0</v>
      </c>
      <c r="E30" s="2">
        <v>5</v>
      </c>
      <c r="F30" s="1">
        <v>0.1</v>
      </c>
      <c r="G30" s="2">
        <v>6.5</v>
      </c>
      <c r="H30" s="2">
        <f t="shared" si="0"/>
        <v>0.73303828583761843</v>
      </c>
      <c r="I30" s="2">
        <f t="shared" si="1"/>
        <v>0.87266462599716477</v>
      </c>
      <c r="J30" s="3">
        <f>MAX(TAN(H30-I30)+D30/(B30*E30*(COS(I30))^2*(1+TAN(H30)*TAN(I30))),0.01)</f>
        <v>0.01</v>
      </c>
      <c r="K30" s="5">
        <f>-2.71+LOG((1-(J30/F30))^(2.335)*(J30/F30)^(-1.478))+0.424*G30</f>
        <v>1.4171562595408236</v>
      </c>
      <c r="L30" s="2">
        <f t="shared" si="2"/>
        <v>0.2613101381478764</v>
      </c>
      <c r="M30">
        <f t="shared" si="4"/>
        <v>1.0453736322192968</v>
      </c>
      <c r="N30">
        <f>J30/F30</f>
        <v>9.9999999999999992E-2</v>
      </c>
    </row>
    <row r="31" spans="1:14" x14ac:dyDescent="0.25">
      <c r="A31" s="1">
        <v>55</v>
      </c>
      <c r="B31" s="1">
        <v>17.5</v>
      </c>
      <c r="C31" s="1">
        <v>44</v>
      </c>
      <c r="D31" s="1">
        <v>2</v>
      </c>
      <c r="E31" s="2">
        <v>5.5</v>
      </c>
      <c r="F31" s="1">
        <v>0.8</v>
      </c>
      <c r="G31" s="2">
        <v>6</v>
      </c>
      <c r="H31" s="2">
        <f t="shared" si="0"/>
        <v>0.76794487087750496</v>
      </c>
      <c r="I31" s="2">
        <f t="shared" si="1"/>
        <v>0.95993108859688125</v>
      </c>
      <c r="J31" s="3">
        <f>MAX(TAN(H31-I31)+D31/(B31*E31*(COS(I31))^2*(1+TAN(H31)*TAN(I31))),0.01)</f>
        <v>0.01</v>
      </c>
      <c r="K31" s="5">
        <f>-2.71+LOG((1-(J31/F31))^(2.335)*(J31/F31)^(-1.478))+0.424*G31</f>
        <v>2.6340111393110854</v>
      </c>
      <c r="L31" s="2">
        <f t="shared" si="2"/>
        <v>4.3053765330148419</v>
      </c>
      <c r="M31">
        <f t="shared" si="4"/>
        <v>1.0453736322192968</v>
      </c>
      <c r="N31">
        <f>J31/F31</f>
        <v>1.2499999999999999E-2</v>
      </c>
    </row>
    <row r="32" spans="1:14" x14ac:dyDescent="0.25">
      <c r="A32" s="1">
        <v>60</v>
      </c>
      <c r="B32" s="1">
        <v>18.5</v>
      </c>
      <c r="C32" s="1">
        <v>30</v>
      </c>
      <c r="D32" s="1">
        <v>4</v>
      </c>
      <c r="E32" s="2">
        <v>6</v>
      </c>
      <c r="F32" s="1">
        <v>0.6</v>
      </c>
      <c r="G32" s="2">
        <v>7.6</v>
      </c>
      <c r="H32" s="2">
        <f t="shared" si="0"/>
        <v>0.52359877559829882</v>
      </c>
      <c r="I32" s="2">
        <f t="shared" si="1"/>
        <v>1.0471975511965976</v>
      </c>
      <c r="J32" s="3">
        <f>MAX(TAN(H32-I32)+D32/(B32*E32*(COS(I32))^2*(1+TAN(H32)*TAN(I32))),0.01)</f>
        <v>0.01</v>
      </c>
      <c r="K32" s="5">
        <f>-2.71+LOG((1-(J32/F32))^(2.335)*(J32/F32)^(-1.478))+0.424*G32</f>
        <v>3.123463825605624</v>
      </c>
      <c r="L32" s="2">
        <f t="shared" si="2"/>
        <v>13.288128695522152</v>
      </c>
      <c r="M32">
        <f t="shared" si="4"/>
        <v>1.0453736322192968</v>
      </c>
      <c r="N32">
        <f>J32/F32</f>
        <v>1.6666666666666666E-2</v>
      </c>
    </row>
    <row r="33" spans="1:14" x14ac:dyDescent="0.25">
      <c r="A33" s="1">
        <v>20</v>
      </c>
      <c r="B33" s="1">
        <v>19.5</v>
      </c>
      <c r="C33" s="1">
        <v>32</v>
      </c>
      <c r="D33" s="1">
        <v>6</v>
      </c>
      <c r="E33" s="2">
        <v>2</v>
      </c>
      <c r="F33" s="1">
        <v>0.5</v>
      </c>
      <c r="G33" s="2">
        <v>7</v>
      </c>
      <c r="H33" s="2">
        <f t="shared" si="0"/>
        <v>0.55850536063818546</v>
      </c>
      <c r="I33" s="2">
        <f t="shared" si="1"/>
        <v>0.3490658503988659</v>
      </c>
      <c r="J33" s="3">
        <f>MAX(TAN(H33-I33)+D33/(B33*E33*(COS(I33))^2*(1+TAN(H33)*TAN(I33))),0.01)</f>
        <v>0.35450052143219801</v>
      </c>
      <c r="K33" s="5">
        <f>-2.71+LOG((1-(J33/F33))^(2.335)*(J33/F33)^(-1.478))+0.424*G33</f>
        <v>-0.77306958464965936</v>
      </c>
      <c r="L33" s="2">
        <f t="shared" si="2"/>
        <v>1.6862828197910151E-3</v>
      </c>
      <c r="M33">
        <f t="shared" si="4"/>
        <v>1.0453736322192968</v>
      </c>
      <c r="N33">
        <f>J33/F33</f>
        <v>0.70900104286439602</v>
      </c>
    </row>
    <row r="34" spans="1:14" x14ac:dyDescent="0.25">
      <c r="A34" s="1">
        <v>25</v>
      </c>
      <c r="B34" s="1">
        <v>20.5</v>
      </c>
      <c r="C34" s="1">
        <v>34</v>
      </c>
      <c r="D34" s="1">
        <v>8</v>
      </c>
      <c r="E34" s="2">
        <v>2.5</v>
      </c>
      <c r="F34" s="1">
        <v>0.4</v>
      </c>
      <c r="G34" s="2">
        <v>6.5</v>
      </c>
      <c r="H34" s="2">
        <f t="shared" si="0"/>
        <v>0.59341194567807209</v>
      </c>
      <c r="I34" s="2">
        <f t="shared" si="1"/>
        <v>0.43633231299858238</v>
      </c>
      <c r="J34" s="3">
        <f>MAX(TAN(H34-I34)+D34/(B34*E34*(COS(I34))^2*(1+TAN(H34)*TAN(I34))),0.01)</f>
        <v>0.30295327896556279</v>
      </c>
      <c r="K34" s="5">
        <f>-2.71+LOG((1-(J34/F34))^(2.335)*(J34/F34)^(-1.478))+0.424*G34</f>
        <v>-1.2118383114730991</v>
      </c>
      <c r="L34" s="2">
        <f t="shared" si="2"/>
        <v>6.1399055227785997E-4</v>
      </c>
      <c r="M34">
        <f t="shared" si="4"/>
        <v>1.0453736322192968</v>
      </c>
      <c r="N34">
        <f>J34/F34</f>
        <v>0.75738319741390692</v>
      </c>
    </row>
    <row r="35" spans="1:14" x14ac:dyDescent="0.25">
      <c r="A35" s="1">
        <v>30</v>
      </c>
      <c r="B35" s="1">
        <v>21.5</v>
      </c>
      <c r="C35" s="1">
        <v>36</v>
      </c>
      <c r="D35" s="1">
        <v>10</v>
      </c>
      <c r="E35" s="2">
        <v>3</v>
      </c>
      <c r="F35" s="1">
        <v>0.3</v>
      </c>
      <c r="G35" s="2">
        <v>6</v>
      </c>
      <c r="H35" s="2">
        <f t="shared" si="0"/>
        <v>0.62831853071795862</v>
      </c>
      <c r="I35" s="2">
        <f t="shared" si="1"/>
        <v>0.52359877559829882</v>
      </c>
      <c r="J35" s="3">
        <f>MAX(TAN(H35-I35)+D35/(B35*E35*(COS(I35))^2*(1+TAN(H35)*TAN(I35))),0.01)</f>
        <v>0.25073493937054347</v>
      </c>
      <c r="K35" s="5">
        <f>-2.71+LOG((1-(J35/F35))^(2.335)*(J35/F35)^(-1.478))+0.424*G35</f>
        <v>-1.8828538572713138</v>
      </c>
      <c r="L35" s="2">
        <f t="shared" si="2"/>
        <v>1.3096225447930916E-4</v>
      </c>
      <c r="M35">
        <f t="shared" si="4"/>
        <v>1.0453736322192968</v>
      </c>
      <c r="N35">
        <f>J35/F35</f>
        <v>0.83578313123514492</v>
      </c>
    </row>
    <row r="36" spans="1:14" x14ac:dyDescent="0.25">
      <c r="A36" s="1">
        <v>35</v>
      </c>
      <c r="B36" s="1">
        <v>22.5</v>
      </c>
      <c r="C36" s="1">
        <v>38</v>
      </c>
      <c r="D36" s="1">
        <v>0</v>
      </c>
      <c r="E36" s="2">
        <v>3.5</v>
      </c>
      <c r="F36" s="1">
        <v>0.2</v>
      </c>
      <c r="G36" s="2">
        <v>7.6</v>
      </c>
      <c r="H36" s="2">
        <f t="shared" si="0"/>
        <v>0.66322511575784526</v>
      </c>
      <c r="I36" s="2">
        <f t="shared" si="1"/>
        <v>0.6108652381980153</v>
      </c>
      <c r="J36" s="3">
        <f>MAX(TAN(H36-I36)+D36/(B36*E36*(COS(I36))^2*(1+TAN(H36)*TAN(I36))),0.01)</f>
        <v>5.2407779283041279E-2</v>
      </c>
      <c r="K36" s="5">
        <f>-2.71+LOG((1-(J36/F36))^(2.335)*(J36/F36)^(-1.478))+0.424*G36</f>
        <v>1.0639135604943784</v>
      </c>
      <c r="L36" s="2">
        <f t="shared" si="2"/>
        <v>0.11585467426461467</v>
      </c>
      <c r="M36">
        <f t="shared" si="4"/>
        <v>1.0453736322192968</v>
      </c>
      <c r="N36">
        <f>J36/F36</f>
        <v>0.26203889641520639</v>
      </c>
    </row>
    <row r="37" spans="1:14" x14ac:dyDescent="0.25">
      <c r="A37" s="1">
        <v>40</v>
      </c>
      <c r="B37" s="1">
        <v>24.5</v>
      </c>
      <c r="C37" s="1">
        <v>40</v>
      </c>
      <c r="D37" s="1">
        <v>2</v>
      </c>
      <c r="E37" s="2">
        <v>4</v>
      </c>
      <c r="F37" s="1">
        <v>0.1</v>
      </c>
      <c r="G37" s="2">
        <v>7</v>
      </c>
      <c r="H37" s="2">
        <f t="shared" si="0"/>
        <v>0.69813170079773179</v>
      </c>
      <c r="I37" s="2">
        <f t="shared" si="1"/>
        <v>0.69813170079773179</v>
      </c>
      <c r="J37" s="3">
        <f>MAX(TAN(H37-I37)+D37/(B37*E37*(COS(I37))^2*(1+TAN(H37)*TAN(I37))),0.01)</f>
        <v>2.0408163265306124E-2</v>
      </c>
      <c r="K37" s="5">
        <f>-2.71+LOG((1-(J37/F37))^(2.335)*(J37/F37)^(-1.478))+0.424*G37</f>
        <v>1.0466378168224395</v>
      </c>
      <c r="L37" s="2">
        <f t="shared" si="2"/>
        <v>0.11133656465928814</v>
      </c>
      <c r="M37">
        <f t="shared" si="4"/>
        <v>1.0453736322192968</v>
      </c>
      <c r="N37">
        <f>J37/F37</f>
        <v>0.20408163265306123</v>
      </c>
    </row>
    <row r="38" spans="1:14" x14ac:dyDescent="0.25">
      <c r="A38" s="1">
        <v>45</v>
      </c>
      <c r="B38" s="1">
        <v>17.5</v>
      </c>
      <c r="C38" s="1">
        <v>42</v>
      </c>
      <c r="D38" s="1">
        <v>4</v>
      </c>
      <c r="E38" s="2">
        <v>4.5</v>
      </c>
      <c r="F38" s="1">
        <v>0.8</v>
      </c>
      <c r="G38" s="2">
        <v>6.5</v>
      </c>
      <c r="H38" s="2">
        <f t="shared" si="0"/>
        <v>0.73303828583761843</v>
      </c>
      <c r="I38" s="2">
        <f t="shared" si="1"/>
        <v>0.78539816339744828</v>
      </c>
      <c r="J38" s="3">
        <f>MAX(TAN(H38-I38)+D38/(B38*E38*(COS(I38))^2*(1+TAN(H38)*TAN(I38))),0.01)</f>
        <v>0.01</v>
      </c>
      <c r="K38" s="5">
        <f>-2.71+LOG((1-(J38/F38))^(2.335)*(J38/F38)^(-1.478))+0.424*G38</f>
        <v>2.8460111393110852</v>
      </c>
      <c r="L38" s="2">
        <f t="shared" si="2"/>
        <v>7.0147329042612396</v>
      </c>
      <c r="M38">
        <f t="shared" si="4"/>
        <v>1.0453736322192968</v>
      </c>
      <c r="N38">
        <f>J38/F38</f>
        <v>1.2499999999999999E-2</v>
      </c>
    </row>
    <row r="39" spans="1:14" x14ac:dyDescent="0.25">
      <c r="A39" s="1">
        <v>50</v>
      </c>
      <c r="B39" s="1">
        <v>18.5</v>
      </c>
      <c r="C39" s="1">
        <v>44</v>
      </c>
      <c r="D39" s="1">
        <v>6</v>
      </c>
      <c r="E39" s="2">
        <v>5</v>
      </c>
      <c r="F39" s="1">
        <v>0.6</v>
      </c>
      <c r="G39" s="2">
        <v>6</v>
      </c>
      <c r="H39" s="2">
        <f t="shared" si="0"/>
        <v>0.76794487087750496</v>
      </c>
      <c r="I39" s="2">
        <f t="shared" si="1"/>
        <v>0.87266462599716477</v>
      </c>
      <c r="J39" s="3">
        <f>MAX(TAN(H39-I39)+D39/(B39*E39*(COS(I39))^2*(1+TAN(H39)*TAN(I39))),0.01)</f>
        <v>0.01</v>
      </c>
      <c r="K39" s="5">
        <f>-2.71+LOG((1-(J39/F39))^(2.335)*(J39/F39)^(-1.478))+0.424*G39</f>
        <v>2.4450638256056241</v>
      </c>
      <c r="L39" s="2">
        <f t="shared" si="2"/>
        <v>2.7865306579186546</v>
      </c>
      <c r="M39">
        <f t="shared" si="4"/>
        <v>1.0453736322192968</v>
      </c>
      <c r="N39">
        <f>J39/F39</f>
        <v>1.6666666666666666E-2</v>
      </c>
    </row>
    <row r="40" spans="1:14" x14ac:dyDescent="0.25">
      <c r="A40" s="1">
        <v>55</v>
      </c>
      <c r="B40" s="1">
        <v>19.5</v>
      </c>
      <c r="C40" s="1">
        <v>30</v>
      </c>
      <c r="D40" s="1">
        <v>8</v>
      </c>
      <c r="E40" s="2">
        <v>5.5</v>
      </c>
      <c r="F40" s="1">
        <v>0.5</v>
      </c>
      <c r="G40" s="2">
        <v>7.6</v>
      </c>
      <c r="H40" s="2">
        <f t="shared" si="0"/>
        <v>0.52359877559829882</v>
      </c>
      <c r="I40" s="2">
        <f t="shared" si="1"/>
        <v>0.95993108859688125</v>
      </c>
      <c r="J40" s="3">
        <f>MAX(TAN(H40-I40)+D40/(B40*E40*(COS(I40))^2*(1+TAN(H40)*TAN(I40))),0.01)</f>
        <v>0.01</v>
      </c>
      <c r="K40" s="5">
        <f>-2.71+LOG((1-(J40/F40))^(2.335)*(J40/F40)^(-1.478))+0.424*G40</f>
        <v>3.0029905531506111</v>
      </c>
      <c r="L40" s="2">
        <f t="shared" si="2"/>
        <v>10.069097661365721</v>
      </c>
      <c r="M40">
        <f t="shared" si="4"/>
        <v>1.0453736322192968</v>
      </c>
      <c r="N40">
        <f>J40/F40</f>
        <v>0.02</v>
      </c>
    </row>
    <row r="41" spans="1:14" x14ac:dyDescent="0.25">
      <c r="A41" s="1">
        <v>60</v>
      </c>
      <c r="B41" s="1">
        <v>20.5</v>
      </c>
      <c r="C41" s="1">
        <v>32</v>
      </c>
      <c r="D41" s="1">
        <v>10</v>
      </c>
      <c r="E41" s="2">
        <v>6</v>
      </c>
      <c r="F41" s="1">
        <v>0.4</v>
      </c>
      <c r="G41" s="2">
        <v>7</v>
      </c>
      <c r="H41" s="2">
        <f t="shared" si="0"/>
        <v>0.55850536063818546</v>
      </c>
      <c r="I41" s="2">
        <f t="shared" si="1"/>
        <v>1.0471975511965976</v>
      </c>
      <c r="J41" s="3">
        <f>MAX(TAN(H41-I41)+D41/(B41*E41*(COS(I41))^2*(1+TAN(H41)*TAN(I41))),0.01)</f>
        <v>0.01</v>
      </c>
      <c r="K41" s="5">
        <f>-2.71+LOG((1-(J41/F41))^(2.335)*(J41/F41)^(-1.478))+0.424*G41</f>
        <v>2.6001704448388119</v>
      </c>
      <c r="L41" s="2">
        <f t="shared" si="2"/>
        <v>3.9826344384836982</v>
      </c>
      <c r="M41">
        <f t="shared" si="4"/>
        <v>1.0453736322192968</v>
      </c>
      <c r="N41">
        <f>J41/F41</f>
        <v>2.4999999999999998E-2</v>
      </c>
    </row>
    <row r="42" spans="1:14" x14ac:dyDescent="0.25">
      <c r="A42" s="1">
        <v>20</v>
      </c>
      <c r="B42" s="1">
        <v>21.5</v>
      </c>
      <c r="C42" s="1">
        <v>34</v>
      </c>
      <c r="D42" s="1">
        <v>0</v>
      </c>
      <c r="E42" s="2">
        <v>2</v>
      </c>
      <c r="F42" s="1">
        <v>0.3</v>
      </c>
      <c r="G42" s="2">
        <v>6.5</v>
      </c>
      <c r="H42" s="2">
        <f t="shared" si="0"/>
        <v>0.59341194567807209</v>
      </c>
      <c r="I42" s="2">
        <f t="shared" si="1"/>
        <v>0.3490658503988659</v>
      </c>
      <c r="J42" s="3">
        <f>MAX(TAN(H42-I42)+D42/(B42*E42*(COS(I42))^2*(1+TAN(H42)*TAN(I42))),0.01)</f>
        <v>0.24932800284318074</v>
      </c>
      <c r="K42" s="5">
        <f>-2.71+LOG((1-(J42/F42))^(2.335)*(J42/F42)^(-1.478))+0.424*G42</f>
        <v>-1.6386872088515569</v>
      </c>
      <c r="L42" s="2">
        <f t="shared" si="2"/>
        <v>2.2978029948840403E-4</v>
      </c>
      <c r="M42">
        <f t="shared" si="4"/>
        <v>1.0453736322192968</v>
      </c>
      <c r="N42">
        <f>J42/F42</f>
        <v>0.83109334281060254</v>
      </c>
    </row>
    <row r="43" spans="1:14" x14ac:dyDescent="0.25">
      <c r="A43" s="1">
        <v>25</v>
      </c>
      <c r="B43" s="1">
        <v>22.5</v>
      </c>
      <c r="C43" s="1">
        <v>36</v>
      </c>
      <c r="D43" s="1">
        <v>2</v>
      </c>
      <c r="E43" s="2">
        <v>2.5</v>
      </c>
      <c r="F43" s="1">
        <v>0.6</v>
      </c>
      <c r="G43" s="2">
        <v>6</v>
      </c>
      <c r="H43" s="2">
        <f t="shared" si="0"/>
        <v>0.62831853071795862</v>
      </c>
      <c r="I43" s="2">
        <f t="shared" si="1"/>
        <v>0.43633231299858238</v>
      </c>
      <c r="J43" s="3">
        <f>MAX(TAN(H43-I43)+D43/(B43*E43*(COS(I43))^2*(1+TAN(H43)*TAN(I43))),0.01)</f>
        <v>0.22671307263121343</v>
      </c>
      <c r="K43" s="5">
        <f>-2.71+LOG((1-(J43/F43))^(2.335)*(J43/F43)^(-1.478))+0.424*G43</f>
        <v>-2.255008785030066E-2</v>
      </c>
      <c r="L43" s="2">
        <f t="shared" si="2"/>
        <v>9.4940149695349457E-3</v>
      </c>
      <c r="M43">
        <f t="shared" si="4"/>
        <v>1.0453736322192968</v>
      </c>
      <c r="N43">
        <f>J43/F43</f>
        <v>0.3778551210520224</v>
      </c>
    </row>
    <row r="44" spans="1:14" x14ac:dyDescent="0.25">
      <c r="A44" s="1">
        <v>30</v>
      </c>
      <c r="B44" s="1">
        <v>24.5</v>
      </c>
      <c r="C44" s="1">
        <v>38</v>
      </c>
      <c r="D44" s="1">
        <v>4</v>
      </c>
      <c r="E44" s="2">
        <v>3</v>
      </c>
      <c r="F44" s="1">
        <v>0.5</v>
      </c>
      <c r="G44" s="2">
        <v>7.6</v>
      </c>
      <c r="H44" s="2">
        <f t="shared" si="0"/>
        <v>0.66322511575784526</v>
      </c>
      <c r="I44" s="2">
        <f t="shared" si="1"/>
        <v>0.52359877559829882</v>
      </c>
      <c r="J44" s="3">
        <f>MAX(TAN(H44-I44)+D44/(B44*E44*(COS(I44))^2*(1+TAN(H44)*TAN(I44))),0.01)</f>
        <v>0.19054675096102769</v>
      </c>
      <c r="K44" s="5">
        <f>-2.71+LOG((1-(J44/F44))^(2.335)*(J44/F44)^(-1.478))+0.424*G44</f>
        <v>0.6450798527666648</v>
      </c>
      <c r="L44" s="2">
        <f t="shared" si="2"/>
        <v>4.416516454002898E-2</v>
      </c>
      <c r="M44">
        <f t="shared" si="4"/>
        <v>1.0453736322192968</v>
      </c>
      <c r="N44">
        <f>J44/F44</f>
        <v>0.38109350192205538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ky_orig</vt:lpstr>
      <vt:lpstr>ky_bray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2015-06-05T18:17:20Z</dcterms:created>
  <dcterms:modified xsi:type="dcterms:W3CDTF">2023-12-05T23:49:17Z</dcterms:modified>
</cp:coreProperties>
</file>