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lategeotech-my.sharepoint.com/personal/bzheng_slategeotech_com/Documents/CEC/Structure/test/dm/pipe_strain/"/>
    </mc:Choice>
  </mc:AlternateContent>
  <xr:revisionPtr revIDLastSave="162" documentId="13_ncr:40009_{17A712BA-3D20-4FC7-9574-FDD8E5CF450C}" xr6:coauthVersionLast="47" xr6:coauthVersionMax="47" xr10:uidLastSave="{B47FC931-F4D3-42DA-9793-9E1A09E858F7}"/>
  <bookViews>
    <workbookView xWindow="-27660" yWindow="-120" windowWidth="27780" windowHeight="16440" xr2:uid="{00000000-000D-0000-FFFF-FFFF00000000}"/>
  </bookViews>
  <sheets>
    <sheet name="HutabaratEtal2022" sheetId="1" r:id="rId1"/>
  </sheets>
  <calcPr calcId="191029" iterate="1" iterateCount="1000" iterateDelta="9.9999999999999995E-7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2" i="1" l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2" i="1"/>
  <c r="AL3" i="1"/>
  <c r="AM3" i="1"/>
  <c r="AN3" i="1"/>
  <c r="AO3" i="1"/>
  <c r="AP3" i="1"/>
  <c r="AQ3" i="1"/>
  <c r="AR3" i="1"/>
  <c r="AS3" i="1"/>
  <c r="AT3" i="1"/>
  <c r="AU3" i="1"/>
  <c r="AL4" i="1"/>
  <c r="AM4" i="1"/>
  <c r="AN4" i="1"/>
  <c r="AO4" i="1"/>
  <c r="AP4" i="1"/>
  <c r="AQ4" i="1"/>
  <c r="AR4" i="1"/>
  <c r="AS4" i="1"/>
  <c r="AT4" i="1"/>
  <c r="AU4" i="1"/>
  <c r="AL5" i="1"/>
  <c r="AM5" i="1"/>
  <c r="AN5" i="1"/>
  <c r="AO5" i="1"/>
  <c r="AP5" i="1"/>
  <c r="AQ5" i="1"/>
  <c r="AR5" i="1"/>
  <c r="AS5" i="1"/>
  <c r="AT5" i="1"/>
  <c r="AU5" i="1"/>
  <c r="AL6" i="1"/>
  <c r="AM6" i="1"/>
  <c r="AN6" i="1"/>
  <c r="AO6" i="1"/>
  <c r="AP6" i="1"/>
  <c r="AQ6" i="1"/>
  <c r="AR6" i="1"/>
  <c r="AS6" i="1"/>
  <c r="AT6" i="1"/>
  <c r="AU6" i="1"/>
  <c r="AL7" i="1"/>
  <c r="AM7" i="1"/>
  <c r="AN7" i="1"/>
  <c r="AO7" i="1"/>
  <c r="AP7" i="1"/>
  <c r="AQ7" i="1"/>
  <c r="AR7" i="1"/>
  <c r="AS7" i="1"/>
  <c r="AT7" i="1"/>
  <c r="AU7" i="1"/>
  <c r="AL8" i="1"/>
  <c r="AM8" i="1"/>
  <c r="AN8" i="1"/>
  <c r="AO8" i="1"/>
  <c r="AP8" i="1"/>
  <c r="AQ8" i="1"/>
  <c r="AR8" i="1"/>
  <c r="AS8" i="1"/>
  <c r="AT8" i="1"/>
  <c r="AU8" i="1"/>
  <c r="AL9" i="1"/>
  <c r="AM9" i="1"/>
  <c r="AN9" i="1"/>
  <c r="AO9" i="1"/>
  <c r="AP9" i="1"/>
  <c r="AQ9" i="1"/>
  <c r="AR9" i="1"/>
  <c r="AS9" i="1"/>
  <c r="AT9" i="1"/>
  <c r="AU9" i="1"/>
  <c r="AL10" i="1"/>
  <c r="AM10" i="1"/>
  <c r="AN10" i="1"/>
  <c r="AO10" i="1"/>
  <c r="AP10" i="1"/>
  <c r="AQ10" i="1"/>
  <c r="AR10" i="1"/>
  <c r="AS10" i="1"/>
  <c r="AT10" i="1"/>
  <c r="AU10" i="1"/>
  <c r="AL11" i="1"/>
  <c r="AM11" i="1"/>
  <c r="AN11" i="1"/>
  <c r="AO11" i="1"/>
  <c r="AP11" i="1"/>
  <c r="AQ11" i="1"/>
  <c r="AR11" i="1"/>
  <c r="AS11" i="1"/>
  <c r="AT11" i="1"/>
  <c r="AU11" i="1"/>
  <c r="AL12" i="1"/>
  <c r="AM12" i="1"/>
  <c r="AN12" i="1"/>
  <c r="AO12" i="1"/>
  <c r="AP12" i="1"/>
  <c r="AQ12" i="1"/>
  <c r="AR12" i="1"/>
  <c r="AS12" i="1"/>
  <c r="AT12" i="1"/>
  <c r="AU12" i="1"/>
  <c r="AL13" i="1"/>
  <c r="AM13" i="1"/>
  <c r="AN13" i="1"/>
  <c r="AO13" i="1"/>
  <c r="AP13" i="1"/>
  <c r="AQ13" i="1"/>
  <c r="AR13" i="1"/>
  <c r="AS13" i="1"/>
  <c r="AT13" i="1"/>
  <c r="AU13" i="1"/>
  <c r="AL14" i="1"/>
  <c r="AM14" i="1"/>
  <c r="AN14" i="1"/>
  <c r="AO14" i="1"/>
  <c r="AP14" i="1"/>
  <c r="AQ14" i="1"/>
  <c r="AR14" i="1"/>
  <c r="AS14" i="1"/>
  <c r="AT14" i="1"/>
  <c r="AU14" i="1"/>
  <c r="AL15" i="1"/>
  <c r="AM15" i="1"/>
  <c r="AN15" i="1"/>
  <c r="AO15" i="1"/>
  <c r="AP15" i="1"/>
  <c r="AQ15" i="1"/>
  <c r="AR15" i="1"/>
  <c r="AS15" i="1"/>
  <c r="AT15" i="1"/>
  <c r="AU15" i="1"/>
  <c r="AL16" i="1"/>
  <c r="AM16" i="1"/>
  <c r="AN16" i="1"/>
  <c r="AO16" i="1"/>
  <c r="AP16" i="1"/>
  <c r="AQ16" i="1"/>
  <c r="AR16" i="1"/>
  <c r="AS16" i="1"/>
  <c r="AT16" i="1"/>
  <c r="AU16" i="1"/>
  <c r="AL17" i="1"/>
  <c r="AM17" i="1"/>
  <c r="AN17" i="1"/>
  <c r="AO17" i="1"/>
  <c r="AP17" i="1"/>
  <c r="AQ17" i="1"/>
  <c r="AR17" i="1"/>
  <c r="AS17" i="1"/>
  <c r="AT17" i="1"/>
  <c r="AU17" i="1"/>
  <c r="AL18" i="1"/>
  <c r="AM18" i="1"/>
  <c r="AN18" i="1"/>
  <c r="AO18" i="1"/>
  <c r="AP18" i="1"/>
  <c r="AQ18" i="1"/>
  <c r="AR18" i="1"/>
  <c r="AS18" i="1"/>
  <c r="AT18" i="1"/>
  <c r="AU18" i="1"/>
  <c r="AL19" i="1"/>
  <c r="AM19" i="1"/>
  <c r="AN19" i="1"/>
  <c r="AO19" i="1"/>
  <c r="AP19" i="1"/>
  <c r="AQ19" i="1"/>
  <c r="AR19" i="1"/>
  <c r="AS19" i="1"/>
  <c r="AT19" i="1"/>
  <c r="AU19" i="1"/>
  <c r="AL20" i="1"/>
  <c r="AM20" i="1"/>
  <c r="AN20" i="1"/>
  <c r="AO20" i="1"/>
  <c r="AP20" i="1"/>
  <c r="AQ20" i="1"/>
  <c r="AR20" i="1"/>
  <c r="AS20" i="1"/>
  <c r="AT20" i="1"/>
  <c r="AU20" i="1"/>
  <c r="AL21" i="1"/>
  <c r="AM21" i="1"/>
  <c r="AN21" i="1"/>
  <c r="AO21" i="1"/>
  <c r="AP21" i="1"/>
  <c r="AQ21" i="1"/>
  <c r="AR21" i="1"/>
  <c r="AS21" i="1"/>
  <c r="AT21" i="1"/>
  <c r="AU21" i="1"/>
  <c r="AL22" i="1"/>
  <c r="AM22" i="1"/>
  <c r="AN22" i="1"/>
  <c r="AO22" i="1"/>
  <c r="AP22" i="1"/>
  <c r="AQ22" i="1"/>
  <c r="AR22" i="1"/>
  <c r="AS22" i="1"/>
  <c r="AT22" i="1"/>
  <c r="AU22" i="1"/>
  <c r="AL23" i="1"/>
  <c r="AM23" i="1"/>
  <c r="AN23" i="1"/>
  <c r="AO23" i="1"/>
  <c r="AP23" i="1"/>
  <c r="AQ23" i="1"/>
  <c r="AR23" i="1"/>
  <c r="AS23" i="1"/>
  <c r="AT23" i="1"/>
  <c r="AU23" i="1"/>
  <c r="AL24" i="1"/>
  <c r="AM24" i="1"/>
  <c r="AN24" i="1"/>
  <c r="AO24" i="1"/>
  <c r="AP24" i="1"/>
  <c r="AQ24" i="1"/>
  <c r="AR24" i="1"/>
  <c r="AS24" i="1"/>
  <c r="AT24" i="1"/>
  <c r="AU24" i="1"/>
  <c r="AL25" i="1"/>
  <c r="AM25" i="1"/>
  <c r="AN25" i="1"/>
  <c r="AO25" i="1"/>
  <c r="AP25" i="1"/>
  <c r="AQ25" i="1"/>
  <c r="AR25" i="1"/>
  <c r="AS25" i="1"/>
  <c r="AT25" i="1"/>
  <c r="AU25" i="1"/>
  <c r="AL26" i="1"/>
  <c r="AM26" i="1"/>
  <c r="AN26" i="1"/>
  <c r="AO26" i="1"/>
  <c r="AP26" i="1"/>
  <c r="AQ26" i="1"/>
  <c r="AR26" i="1"/>
  <c r="AS26" i="1"/>
  <c r="AT26" i="1"/>
  <c r="AU26" i="1"/>
  <c r="AL27" i="1"/>
  <c r="AM27" i="1"/>
  <c r="AN27" i="1"/>
  <c r="AO27" i="1"/>
  <c r="AP27" i="1"/>
  <c r="AQ27" i="1"/>
  <c r="AR27" i="1"/>
  <c r="AS27" i="1"/>
  <c r="AT27" i="1"/>
  <c r="AU27" i="1"/>
  <c r="AL28" i="1"/>
  <c r="AM28" i="1"/>
  <c r="AN28" i="1"/>
  <c r="AO28" i="1"/>
  <c r="AP28" i="1"/>
  <c r="AQ28" i="1"/>
  <c r="AR28" i="1"/>
  <c r="AS28" i="1"/>
  <c r="AT28" i="1"/>
  <c r="AU28" i="1"/>
  <c r="AL29" i="1"/>
  <c r="AM29" i="1"/>
  <c r="AN29" i="1"/>
  <c r="AO29" i="1"/>
  <c r="AP29" i="1"/>
  <c r="AQ29" i="1"/>
  <c r="AR29" i="1"/>
  <c r="AS29" i="1"/>
  <c r="AT29" i="1"/>
  <c r="AU29" i="1"/>
  <c r="AL30" i="1"/>
  <c r="AM30" i="1"/>
  <c r="AN30" i="1"/>
  <c r="AO30" i="1"/>
  <c r="AP30" i="1"/>
  <c r="AQ30" i="1"/>
  <c r="AR30" i="1"/>
  <c r="AS30" i="1"/>
  <c r="AT30" i="1"/>
  <c r="AU30" i="1"/>
  <c r="AL31" i="1"/>
  <c r="AM31" i="1"/>
  <c r="AN31" i="1"/>
  <c r="AO31" i="1"/>
  <c r="AP31" i="1"/>
  <c r="AQ31" i="1"/>
  <c r="AR31" i="1"/>
  <c r="AS31" i="1"/>
  <c r="AT31" i="1"/>
  <c r="AU31" i="1"/>
  <c r="AL32" i="1"/>
  <c r="AM32" i="1"/>
  <c r="AN32" i="1"/>
  <c r="AO32" i="1"/>
  <c r="AP32" i="1"/>
  <c r="AQ32" i="1"/>
  <c r="AR32" i="1"/>
  <c r="AS32" i="1"/>
  <c r="AT32" i="1"/>
  <c r="AU32" i="1"/>
  <c r="AL33" i="1"/>
  <c r="AM33" i="1"/>
  <c r="AN33" i="1"/>
  <c r="AO33" i="1"/>
  <c r="AP33" i="1"/>
  <c r="AQ33" i="1"/>
  <c r="AR33" i="1"/>
  <c r="AS33" i="1"/>
  <c r="AT33" i="1"/>
  <c r="AU33" i="1"/>
  <c r="AL34" i="1"/>
  <c r="AM34" i="1"/>
  <c r="AN34" i="1"/>
  <c r="AO34" i="1"/>
  <c r="AP34" i="1"/>
  <c r="AQ34" i="1"/>
  <c r="AR34" i="1"/>
  <c r="AS34" i="1"/>
  <c r="AT34" i="1"/>
  <c r="AU34" i="1"/>
  <c r="AL35" i="1"/>
  <c r="AM35" i="1"/>
  <c r="AN35" i="1"/>
  <c r="AO35" i="1"/>
  <c r="AP35" i="1"/>
  <c r="AQ35" i="1"/>
  <c r="AR35" i="1"/>
  <c r="AS35" i="1"/>
  <c r="AT35" i="1"/>
  <c r="AU35" i="1"/>
  <c r="AL36" i="1"/>
  <c r="AM36" i="1"/>
  <c r="AN36" i="1"/>
  <c r="AO36" i="1"/>
  <c r="AP36" i="1"/>
  <c r="AQ36" i="1"/>
  <c r="AR36" i="1"/>
  <c r="AS36" i="1"/>
  <c r="AT36" i="1"/>
  <c r="AU36" i="1"/>
  <c r="AL37" i="1"/>
  <c r="AM37" i="1"/>
  <c r="AN37" i="1"/>
  <c r="AO37" i="1"/>
  <c r="AP37" i="1"/>
  <c r="AQ37" i="1"/>
  <c r="AR37" i="1"/>
  <c r="AS37" i="1"/>
  <c r="AT37" i="1"/>
  <c r="AU37" i="1"/>
  <c r="AL38" i="1"/>
  <c r="AM38" i="1"/>
  <c r="AN38" i="1"/>
  <c r="AO38" i="1"/>
  <c r="AP38" i="1"/>
  <c r="AQ38" i="1"/>
  <c r="AR38" i="1"/>
  <c r="AS38" i="1"/>
  <c r="AT38" i="1"/>
  <c r="AU38" i="1"/>
  <c r="AL39" i="1"/>
  <c r="AM39" i="1"/>
  <c r="AN39" i="1"/>
  <c r="AO39" i="1"/>
  <c r="AP39" i="1"/>
  <c r="AQ39" i="1"/>
  <c r="AR39" i="1"/>
  <c r="AS39" i="1"/>
  <c r="AT39" i="1"/>
  <c r="AU39" i="1"/>
  <c r="AL40" i="1"/>
  <c r="AM40" i="1"/>
  <c r="AN40" i="1"/>
  <c r="AO40" i="1"/>
  <c r="AP40" i="1"/>
  <c r="AQ40" i="1"/>
  <c r="AR40" i="1"/>
  <c r="AS40" i="1"/>
  <c r="AT40" i="1"/>
  <c r="AU40" i="1"/>
  <c r="AL41" i="1"/>
  <c r="AM41" i="1"/>
  <c r="AN41" i="1"/>
  <c r="AO41" i="1"/>
  <c r="AP41" i="1"/>
  <c r="AQ41" i="1"/>
  <c r="AR41" i="1"/>
  <c r="AS41" i="1"/>
  <c r="AT41" i="1"/>
  <c r="AU41" i="1"/>
  <c r="AL42" i="1"/>
  <c r="AM42" i="1"/>
  <c r="AN42" i="1"/>
  <c r="AO42" i="1"/>
  <c r="AP42" i="1"/>
  <c r="AQ42" i="1"/>
  <c r="AR42" i="1"/>
  <c r="AS42" i="1"/>
  <c r="AT42" i="1"/>
  <c r="AU42" i="1"/>
  <c r="AL43" i="1"/>
  <c r="AM43" i="1"/>
  <c r="AN43" i="1"/>
  <c r="AO43" i="1"/>
  <c r="AP43" i="1"/>
  <c r="AQ43" i="1"/>
  <c r="AR43" i="1"/>
  <c r="AS43" i="1"/>
  <c r="AT43" i="1"/>
  <c r="AU43" i="1"/>
  <c r="AL44" i="1"/>
  <c r="AM44" i="1"/>
  <c r="AN44" i="1"/>
  <c r="AO44" i="1"/>
  <c r="AP44" i="1"/>
  <c r="AQ44" i="1"/>
  <c r="AR44" i="1"/>
  <c r="AS44" i="1"/>
  <c r="AT44" i="1"/>
  <c r="AU44" i="1"/>
  <c r="AL45" i="1"/>
  <c r="AM45" i="1"/>
  <c r="AN45" i="1"/>
  <c r="AO45" i="1"/>
  <c r="AP45" i="1"/>
  <c r="AQ45" i="1"/>
  <c r="AR45" i="1"/>
  <c r="AS45" i="1"/>
  <c r="AT45" i="1"/>
  <c r="AU45" i="1"/>
  <c r="AU2" i="1"/>
  <c r="AT2" i="1"/>
  <c r="AS2" i="1"/>
  <c r="AR2" i="1"/>
  <c r="AQ2" i="1"/>
  <c r="AP2" i="1"/>
  <c r="AO2" i="1"/>
  <c r="AN2" i="1"/>
  <c r="AM2" i="1"/>
  <c r="AL2" i="1"/>
  <c r="Y3" i="1"/>
  <c r="AA3" i="1"/>
  <c r="AB3" i="1"/>
  <c r="AC3" i="1"/>
  <c r="AD3" i="1"/>
  <c r="AE3" i="1"/>
  <c r="Y4" i="1"/>
  <c r="AA4" i="1"/>
  <c r="AB4" i="1"/>
  <c r="AC4" i="1"/>
  <c r="AD4" i="1"/>
  <c r="AE4" i="1"/>
  <c r="Y5" i="1"/>
  <c r="AA5" i="1"/>
  <c r="AB5" i="1"/>
  <c r="AC5" i="1"/>
  <c r="AD5" i="1"/>
  <c r="AE5" i="1"/>
  <c r="Y6" i="1"/>
  <c r="AA6" i="1"/>
  <c r="AB6" i="1"/>
  <c r="AC6" i="1"/>
  <c r="AD6" i="1"/>
  <c r="AE6" i="1"/>
  <c r="Y7" i="1"/>
  <c r="AA7" i="1"/>
  <c r="AB7" i="1"/>
  <c r="AC7" i="1"/>
  <c r="AD7" i="1"/>
  <c r="AE7" i="1"/>
  <c r="Y8" i="1"/>
  <c r="AA8" i="1"/>
  <c r="AB8" i="1"/>
  <c r="AC8" i="1"/>
  <c r="AD8" i="1"/>
  <c r="AE8" i="1"/>
  <c r="Y9" i="1"/>
  <c r="AA9" i="1"/>
  <c r="AB9" i="1"/>
  <c r="AC9" i="1"/>
  <c r="AD9" i="1"/>
  <c r="AE9" i="1"/>
  <c r="Y10" i="1"/>
  <c r="AA10" i="1"/>
  <c r="AB10" i="1"/>
  <c r="AC10" i="1"/>
  <c r="AD10" i="1"/>
  <c r="AE10" i="1"/>
  <c r="Y11" i="1"/>
  <c r="AA11" i="1"/>
  <c r="AB11" i="1"/>
  <c r="AC11" i="1"/>
  <c r="AD11" i="1"/>
  <c r="AE11" i="1"/>
  <c r="Y12" i="1"/>
  <c r="AA12" i="1"/>
  <c r="AB12" i="1"/>
  <c r="AC12" i="1"/>
  <c r="AD12" i="1"/>
  <c r="AE12" i="1"/>
  <c r="Y13" i="1"/>
  <c r="AA13" i="1"/>
  <c r="AB13" i="1"/>
  <c r="AC13" i="1"/>
  <c r="AD13" i="1"/>
  <c r="AE13" i="1"/>
  <c r="Y14" i="1"/>
  <c r="AA14" i="1"/>
  <c r="AB14" i="1"/>
  <c r="AC14" i="1"/>
  <c r="AD14" i="1"/>
  <c r="AE14" i="1"/>
  <c r="Y15" i="1"/>
  <c r="AA15" i="1"/>
  <c r="AB15" i="1"/>
  <c r="AC15" i="1"/>
  <c r="AD15" i="1"/>
  <c r="AE15" i="1"/>
  <c r="Y16" i="1"/>
  <c r="AA16" i="1"/>
  <c r="AB16" i="1"/>
  <c r="AC16" i="1"/>
  <c r="AD16" i="1"/>
  <c r="AE16" i="1"/>
  <c r="Y17" i="1"/>
  <c r="AA17" i="1"/>
  <c r="AB17" i="1"/>
  <c r="AC17" i="1"/>
  <c r="AD17" i="1"/>
  <c r="AE17" i="1"/>
  <c r="Y18" i="1"/>
  <c r="AA18" i="1"/>
  <c r="AB18" i="1"/>
  <c r="AC18" i="1"/>
  <c r="AD18" i="1"/>
  <c r="AE18" i="1"/>
  <c r="Y19" i="1"/>
  <c r="AA19" i="1"/>
  <c r="AB19" i="1"/>
  <c r="AC19" i="1"/>
  <c r="AD19" i="1"/>
  <c r="AE19" i="1"/>
  <c r="Y20" i="1"/>
  <c r="AA20" i="1"/>
  <c r="AB20" i="1"/>
  <c r="AC20" i="1"/>
  <c r="AD20" i="1"/>
  <c r="AE20" i="1"/>
  <c r="Y21" i="1"/>
  <c r="AA21" i="1"/>
  <c r="AB21" i="1"/>
  <c r="AC21" i="1"/>
  <c r="AD21" i="1"/>
  <c r="AE21" i="1"/>
  <c r="Y22" i="1"/>
  <c r="AA22" i="1"/>
  <c r="AB22" i="1"/>
  <c r="AC22" i="1"/>
  <c r="AD22" i="1"/>
  <c r="AE22" i="1"/>
  <c r="Y23" i="1"/>
  <c r="AA23" i="1"/>
  <c r="AB23" i="1"/>
  <c r="AC23" i="1"/>
  <c r="AD23" i="1"/>
  <c r="AE23" i="1"/>
  <c r="Y24" i="1"/>
  <c r="AA24" i="1"/>
  <c r="AB24" i="1"/>
  <c r="AC24" i="1"/>
  <c r="AD24" i="1"/>
  <c r="AE24" i="1"/>
  <c r="Y25" i="1"/>
  <c r="AA25" i="1"/>
  <c r="AB25" i="1"/>
  <c r="AC25" i="1"/>
  <c r="AD25" i="1"/>
  <c r="AE25" i="1"/>
  <c r="Y26" i="1"/>
  <c r="AA26" i="1"/>
  <c r="AB26" i="1"/>
  <c r="AC26" i="1"/>
  <c r="AD26" i="1"/>
  <c r="AE26" i="1"/>
  <c r="Y27" i="1"/>
  <c r="AA27" i="1"/>
  <c r="AB27" i="1"/>
  <c r="AC27" i="1"/>
  <c r="AD27" i="1"/>
  <c r="AE27" i="1"/>
  <c r="Y28" i="1"/>
  <c r="AA28" i="1"/>
  <c r="AB28" i="1"/>
  <c r="AC28" i="1"/>
  <c r="AD28" i="1"/>
  <c r="AE28" i="1"/>
  <c r="Y29" i="1"/>
  <c r="AA29" i="1"/>
  <c r="AB29" i="1"/>
  <c r="AC29" i="1"/>
  <c r="AD29" i="1"/>
  <c r="AE29" i="1"/>
  <c r="Y30" i="1"/>
  <c r="AA30" i="1"/>
  <c r="AB30" i="1"/>
  <c r="AC30" i="1"/>
  <c r="AD30" i="1"/>
  <c r="AE30" i="1"/>
  <c r="Y31" i="1"/>
  <c r="AA31" i="1"/>
  <c r="AB31" i="1"/>
  <c r="AC31" i="1"/>
  <c r="AD31" i="1"/>
  <c r="AE31" i="1"/>
  <c r="Y32" i="1"/>
  <c r="AA32" i="1"/>
  <c r="AB32" i="1"/>
  <c r="AC32" i="1"/>
  <c r="AD32" i="1"/>
  <c r="AE32" i="1"/>
  <c r="Y33" i="1"/>
  <c r="AA33" i="1"/>
  <c r="AB33" i="1"/>
  <c r="AC33" i="1"/>
  <c r="AD33" i="1"/>
  <c r="AE33" i="1"/>
  <c r="Y34" i="1"/>
  <c r="AA34" i="1"/>
  <c r="AB34" i="1"/>
  <c r="AC34" i="1"/>
  <c r="AD34" i="1"/>
  <c r="AE34" i="1"/>
  <c r="Y35" i="1"/>
  <c r="AA35" i="1"/>
  <c r="AB35" i="1"/>
  <c r="AC35" i="1"/>
  <c r="AD35" i="1"/>
  <c r="AE35" i="1"/>
  <c r="Y36" i="1"/>
  <c r="AA36" i="1"/>
  <c r="AB36" i="1"/>
  <c r="AC36" i="1"/>
  <c r="AD36" i="1"/>
  <c r="AE36" i="1"/>
  <c r="Y37" i="1"/>
  <c r="AA37" i="1"/>
  <c r="AB37" i="1"/>
  <c r="AC37" i="1"/>
  <c r="AD37" i="1"/>
  <c r="AE37" i="1"/>
  <c r="Y38" i="1"/>
  <c r="AA38" i="1"/>
  <c r="AB38" i="1"/>
  <c r="AC38" i="1"/>
  <c r="AD38" i="1"/>
  <c r="AE38" i="1"/>
  <c r="Y39" i="1"/>
  <c r="AA39" i="1"/>
  <c r="AB39" i="1"/>
  <c r="AC39" i="1"/>
  <c r="AD39" i="1"/>
  <c r="AE39" i="1"/>
  <c r="Y40" i="1"/>
  <c r="AA40" i="1"/>
  <c r="AB40" i="1"/>
  <c r="AC40" i="1"/>
  <c r="AD40" i="1"/>
  <c r="AE40" i="1"/>
  <c r="Y41" i="1"/>
  <c r="AA41" i="1"/>
  <c r="AB41" i="1"/>
  <c r="AC41" i="1"/>
  <c r="AD41" i="1"/>
  <c r="AE41" i="1"/>
  <c r="Y42" i="1"/>
  <c r="AA42" i="1"/>
  <c r="AB42" i="1"/>
  <c r="AC42" i="1"/>
  <c r="AD42" i="1"/>
  <c r="AE42" i="1"/>
  <c r="Y43" i="1"/>
  <c r="AA43" i="1"/>
  <c r="AB43" i="1"/>
  <c r="AC43" i="1"/>
  <c r="AD43" i="1"/>
  <c r="AE43" i="1"/>
  <c r="Y44" i="1"/>
  <c r="AA44" i="1"/>
  <c r="AB44" i="1"/>
  <c r="AC44" i="1"/>
  <c r="AD44" i="1"/>
  <c r="AE44" i="1"/>
  <c r="Y45" i="1"/>
  <c r="AA45" i="1"/>
  <c r="AB45" i="1"/>
  <c r="AC45" i="1"/>
  <c r="AD45" i="1"/>
  <c r="AE45" i="1"/>
  <c r="AE2" i="1"/>
  <c r="AD2" i="1"/>
  <c r="AC2" i="1"/>
  <c r="AB2" i="1"/>
  <c r="AA2" i="1"/>
  <c r="S3" i="1"/>
  <c r="T3" i="1" s="1"/>
  <c r="S4" i="1"/>
  <c r="T4" i="1" s="1"/>
  <c r="S5" i="1"/>
  <c r="T5" i="1" s="1"/>
  <c r="S6" i="1"/>
  <c r="T6" i="1" s="1"/>
  <c r="S7" i="1"/>
  <c r="T7" i="1" s="1"/>
  <c r="S8" i="1"/>
  <c r="T8" i="1" s="1"/>
  <c r="S9" i="1"/>
  <c r="T9" i="1" s="1"/>
  <c r="S10" i="1"/>
  <c r="T10" i="1" s="1"/>
  <c r="S11" i="1"/>
  <c r="T11" i="1" s="1"/>
  <c r="S12" i="1"/>
  <c r="T12" i="1" s="1"/>
  <c r="S13" i="1"/>
  <c r="T13" i="1" s="1"/>
  <c r="S14" i="1"/>
  <c r="T14" i="1" s="1"/>
  <c r="S15" i="1"/>
  <c r="T15" i="1" s="1"/>
  <c r="S16" i="1"/>
  <c r="T16" i="1" s="1"/>
  <c r="S17" i="1"/>
  <c r="T17" i="1" s="1"/>
  <c r="S18" i="1"/>
  <c r="T18" i="1" s="1"/>
  <c r="S19" i="1"/>
  <c r="T19" i="1" s="1"/>
  <c r="S20" i="1"/>
  <c r="T20" i="1" s="1"/>
  <c r="S21" i="1"/>
  <c r="T21" i="1" s="1"/>
  <c r="S22" i="1"/>
  <c r="T22" i="1" s="1"/>
  <c r="S23" i="1"/>
  <c r="T23" i="1" s="1"/>
  <c r="S24" i="1"/>
  <c r="T24" i="1" s="1"/>
  <c r="S25" i="1"/>
  <c r="T25" i="1" s="1"/>
  <c r="S26" i="1"/>
  <c r="T26" i="1" s="1"/>
  <c r="S27" i="1"/>
  <c r="T27" i="1" s="1"/>
  <c r="S28" i="1"/>
  <c r="T28" i="1" s="1"/>
  <c r="S29" i="1"/>
  <c r="T29" i="1" s="1"/>
  <c r="S30" i="1"/>
  <c r="T30" i="1" s="1"/>
  <c r="S31" i="1"/>
  <c r="T31" i="1" s="1"/>
  <c r="S32" i="1"/>
  <c r="T32" i="1" s="1"/>
  <c r="S33" i="1"/>
  <c r="T33" i="1" s="1"/>
  <c r="S34" i="1"/>
  <c r="T34" i="1" s="1"/>
  <c r="S35" i="1"/>
  <c r="T35" i="1" s="1"/>
  <c r="S36" i="1"/>
  <c r="T36" i="1" s="1"/>
  <c r="S37" i="1"/>
  <c r="T37" i="1" s="1"/>
  <c r="S38" i="1"/>
  <c r="T38" i="1" s="1"/>
  <c r="S39" i="1"/>
  <c r="T39" i="1" s="1"/>
  <c r="S40" i="1"/>
  <c r="T40" i="1" s="1"/>
  <c r="S41" i="1"/>
  <c r="T41" i="1" s="1"/>
  <c r="S42" i="1"/>
  <c r="T42" i="1" s="1"/>
  <c r="S43" i="1"/>
  <c r="T43" i="1" s="1"/>
  <c r="S44" i="1"/>
  <c r="T44" i="1" s="1"/>
  <c r="S45" i="1"/>
  <c r="T45" i="1" s="1"/>
  <c r="S2" i="1"/>
  <c r="T2" i="1" s="1"/>
  <c r="AI3" i="1" l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2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2" i="1"/>
  <c r="Q3" i="1"/>
  <c r="W3" i="1" s="1"/>
  <c r="Q4" i="1"/>
  <c r="W4" i="1" s="1"/>
  <c r="Q5" i="1"/>
  <c r="W5" i="1" s="1"/>
  <c r="Q6" i="1"/>
  <c r="W6" i="1" s="1"/>
  <c r="Q7" i="1"/>
  <c r="W7" i="1" s="1"/>
  <c r="Q8" i="1"/>
  <c r="W8" i="1" s="1"/>
  <c r="Q9" i="1"/>
  <c r="W9" i="1" s="1"/>
  <c r="Q10" i="1"/>
  <c r="W10" i="1" s="1"/>
  <c r="Q11" i="1"/>
  <c r="W11" i="1" s="1"/>
  <c r="Q12" i="1"/>
  <c r="W12" i="1" s="1"/>
  <c r="Q13" i="1"/>
  <c r="W13" i="1" s="1"/>
  <c r="Q14" i="1"/>
  <c r="W14" i="1" s="1"/>
  <c r="Q15" i="1"/>
  <c r="W15" i="1" s="1"/>
  <c r="Q16" i="1"/>
  <c r="W16" i="1" s="1"/>
  <c r="Q17" i="1"/>
  <c r="W17" i="1" s="1"/>
  <c r="Q18" i="1"/>
  <c r="W18" i="1" s="1"/>
  <c r="Q19" i="1"/>
  <c r="W19" i="1" s="1"/>
  <c r="Q20" i="1"/>
  <c r="W20" i="1" s="1"/>
  <c r="Q21" i="1"/>
  <c r="W21" i="1" s="1"/>
  <c r="Q22" i="1"/>
  <c r="W22" i="1" s="1"/>
  <c r="Q23" i="1"/>
  <c r="W23" i="1" s="1"/>
  <c r="Q24" i="1"/>
  <c r="W24" i="1" s="1"/>
  <c r="Q25" i="1"/>
  <c r="W25" i="1" s="1"/>
  <c r="Q26" i="1"/>
  <c r="W26" i="1" s="1"/>
  <c r="Q27" i="1"/>
  <c r="W27" i="1" s="1"/>
  <c r="Q28" i="1"/>
  <c r="W28" i="1" s="1"/>
  <c r="Q29" i="1"/>
  <c r="W29" i="1" s="1"/>
  <c r="Q30" i="1"/>
  <c r="W30" i="1" s="1"/>
  <c r="Q31" i="1"/>
  <c r="W31" i="1" s="1"/>
  <c r="Q32" i="1"/>
  <c r="W32" i="1" s="1"/>
  <c r="Q33" i="1"/>
  <c r="W33" i="1" s="1"/>
  <c r="Q34" i="1"/>
  <c r="W34" i="1" s="1"/>
  <c r="Q35" i="1"/>
  <c r="W35" i="1" s="1"/>
  <c r="Q36" i="1"/>
  <c r="W36" i="1" s="1"/>
  <c r="Q37" i="1"/>
  <c r="W37" i="1" s="1"/>
  <c r="Q38" i="1"/>
  <c r="W38" i="1" s="1"/>
  <c r="Q39" i="1"/>
  <c r="W39" i="1" s="1"/>
  <c r="Q40" i="1"/>
  <c r="W40" i="1" s="1"/>
  <c r="Q41" i="1"/>
  <c r="W41" i="1" s="1"/>
  <c r="Q42" i="1"/>
  <c r="W42" i="1" s="1"/>
  <c r="Q43" i="1"/>
  <c r="W43" i="1" s="1"/>
  <c r="Q44" i="1"/>
  <c r="W44" i="1" s="1"/>
  <c r="Q45" i="1"/>
  <c r="W45" i="1" s="1"/>
  <c r="Q2" i="1"/>
  <c r="X2" i="1" s="1"/>
  <c r="X41" i="1" l="1"/>
  <c r="AF41" i="1" s="1"/>
  <c r="AG41" i="1" s="1"/>
  <c r="X38" i="1"/>
  <c r="AF38" i="1" s="1"/>
  <c r="AG38" i="1" s="1"/>
  <c r="X25" i="1"/>
  <c r="AF25" i="1" s="1"/>
  <c r="AG25" i="1" s="1"/>
  <c r="X21" i="1"/>
  <c r="AF21" i="1" s="1"/>
  <c r="AG21" i="1" s="1"/>
  <c r="X17" i="1"/>
  <c r="AF17" i="1" s="1"/>
  <c r="AG17" i="1" s="1"/>
  <c r="W2" i="1"/>
  <c r="AF2" i="1" s="1"/>
  <c r="AG2" i="1" s="1"/>
  <c r="X45" i="1"/>
  <c r="AF45" i="1" s="1"/>
  <c r="AG45" i="1" s="1"/>
  <c r="X22" i="1"/>
  <c r="AF22" i="1" s="1"/>
  <c r="AG22" i="1" s="1"/>
  <c r="X37" i="1"/>
  <c r="AF37" i="1" s="1"/>
  <c r="AG37" i="1" s="1"/>
  <c r="X14" i="1"/>
  <c r="AF14" i="1" s="1"/>
  <c r="AG14" i="1" s="1"/>
  <c r="X33" i="1"/>
  <c r="AF33" i="1" s="1"/>
  <c r="AG33" i="1" s="1"/>
  <c r="X13" i="1"/>
  <c r="AF13" i="1" s="1"/>
  <c r="AG13" i="1" s="1"/>
  <c r="X30" i="1"/>
  <c r="AF30" i="1" s="1"/>
  <c r="AG30" i="1" s="1"/>
  <c r="X9" i="1"/>
  <c r="AF9" i="1" s="1"/>
  <c r="AG9" i="1" s="1"/>
  <c r="X29" i="1"/>
  <c r="AF29" i="1" s="1"/>
  <c r="AG29" i="1" s="1"/>
  <c r="X6" i="1"/>
  <c r="AF6" i="1" s="1"/>
  <c r="AG6" i="1" s="1"/>
  <c r="X42" i="1"/>
  <c r="AF42" i="1" s="1"/>
  <c r="AG42" i="1" s="1"/>
  <c r="X34" i="1"/>
  <c r="AF34" i="1" s="1"/>
  <c r="AG34" i="1" s="1"/>
  <c r="X26" i="1"/>
  <c r="AF26" i="1" s="1"/>
  <c r="AG26" i="1" s="1"/>
  <c r="X18" i="1"/>
  <c r="AF18" i="1" s="1"/>
  <c r="AG18" i="1" s="1"/>
  <c r="X10" i="1"/>
  <c r="AF10" i="1" s="1"/>
  <c r="AG10" i="1" s="1"/>
  <c r="X5" i="1"/>
  <c r="AF5" i="1" s="1"/>
  <c r="AG5" i="1" s="1"/>
  <c r="X44" i="1"/>
  <c r="AF44" i="1" s="1"/>
  <c r="AG44" i="1" s="1"/>
  <c r="X40" i="1"/>
  <c r="AF40" i="1" s="1"/>
  <c r="AG40" i="1" s="1"/>
  <c r="X36" i="1"/>
  <c r="AF36" i="1" s="1"/>
  <c r="AG36" i="1" s="1"/>
  <c r="X32" i="1"/>
  <c r="AF32" i="1" s="1"/>
  <c r="AG32" i="1" s="1"/>
  <c r="X28" i="1"/>
  <c r="AF28" i="1" s="1"/>
  <c r="AG28" i="1" s="1"/>
  <c r="X24" i="1"/>
  <c r="AF24" i="1" s="1"/>
  <c r="AG24" i="1" s="1"/>
  <c r="X20" i="1"/>
  <c r="AF20" i="1" s="1"/>
  <c r="AG20" i="1" s="1"/>
  <c r="X16" i="1"/>
  <c r="AF16" i="1" s="1"/>
  <c r="AG16" i="1" s="1"/>
  <c r="X12" i="1"/>
  <c r="AF12" i="1" s="1"/>
  <c r="AG12" i="1" s="1"/>
  <c r="X8" i="1"/>
  <c r="AF8" i="1" s="1"/>
  <c r="AG8" i="1" s="1"/>
  <c r="X4" i="1"/>
  <c r="AF4" i="1" s="1"/>
  <c r="AG4" i="1" s="1"/>
  <c r="X43" i="1"/>
  <c r="AF43" i="1" s="1"/>
  <c r="AG43" i="1" s="1"/>
  <c r="X39" i="1"/>
  <c r="AF39" i="1" s="1"/>
  <c r="AG39" i="1" s="1"/>
  <c r="X35" i="1"/>
  <c r="AF35" i="1" s="1"/>
  <c r="AG35" i="1" s="1"/>
  <c r="X31" i="1"/>
  <c r="AF31" i="1" s="1"/>
  <c r="AG31" i="1" s="1"/>
  <c r="X27" i="1"/>
  <c r="AF27" i="1" s="1"/>
  <c r="AG27" i="1" s="1"/>
  <c r="X23" i="1"/>
  <c r="AF23" i="1" s="1"/>
  <c r="AG23" i="1" s="1"/>
  <c r="X19" i="1"/>
  <c r="AF19" i="1" s="1"/>
  <c r="AG19" i="1" s="1"/>
  <c r="X15" i="1"/>
  <c r="AF15" i="1" s="1"/>
  <c r="AG15" i="1" s="1"/>
  <c r="X11" i="1"/>
  <c r="AF11" i="1" s="1"/>
  <c r="AG11" i="1" s="1"/>
  <c r="X7" i="1"/>
  <c r="AF7" i="1" s="1"/>
  <c r="AG7" i="1" s="1"/>
  <c r="X3" i="1"/>
  <c r="AF3" i="1" s="1"/>
  <c r="AG3" i="1" s="1"/>
  <c r="AK29" i="1" l="1"/>
  <c r="AJ29" i="1"/>
  <c r="AV29" i="1" s="1"/>
  <c r="AW29" i="1" s="1"/>
  <c r="AK9" i="1"/>
  <c r="AJ9" i="1"/>
  <c r="AV9" i="1" s="1"/>
  <c r="AW9" i="1" s="1"/>
  <c r="AJ20" i="1"/>
  <c r="AK20" i="1"/>
  <c r="AJ30" i="1"/>
  <c r="AK30" i="1"/>
  <c r="AJ16" i="1"/>
  <c r="AK16" i="1"/>
  <c r="AK13" i="1"/>
  <c r="AJ13" i="1"/>
  <c r="AV13" i="1" s="1"/>
  <c r="AW13" i="1" s="1"/>
  <c r="AK28" i="1"/>
  <c r="AJ28" i="1"/>
  <c r="AV28" i="1" s="1"/>
  <c r="AW28" i="1" s="1"/>
  <c r="AJ33" i="1"/>
  <c r="AK33" i="1"/>
  <c r="AJ32" i="1"/>
  <c r="AK32" i="1"/>
  <c r="AJ14" i="1"/>
  <c r="AK14" i="1"/>
  <c r="AK12" i="1"/>
  <c r="AJ12" i="1"/>
  <c r="AJ36" i="1"/>
  <c r="AK36" i="1"/>
  <c r="AK37" i="1"/>
  <c r="AJ37" i="1"/>
  <c r="AJ19" i="1"/>
  <c r="AK19" i="1"/>
  <c r="AK40" i="1"/>
  <c r="AJ40" i="1"/>
  <c r="AV40" i="1" s="1"/>
  <c r="AW40" i="1" s="1"/>
  <c r="AK22" i="1"/>
  <c r="AJ22" i="1"/>
  <c r="AK24" i="1"/>
  <c r="AJ24" i="1"/>
  <c r="AV24" i="1" s="1"/>
  <c r="AW24" i="1" s="1"/>
  <c r="AK44" i="1"/>
  <c r="AJ44" i="1"/>
  <c r="AK45" i="1"/>
  <c r="AJ45" i="1"/>
  <c r="AV45" i="1" s="1"/>
  <c r="AW45" i="1" s="1"/>
  <c r="AK23" i="1"/>
  <c r="AJ23" i="1"/>
  <c r="AK27" i="1"/>
  <c r="AJ27" i="1"/>
  <c r="AJ5" i="1"/>
  <c r="AK5" i="1"/>
  <c r="AK6" i="1"/>
  <c r="AJ6" i="1"/>
  <c r="AV6" i="1" s="1"/>
  <c r="AW6" i="1" s="1"/>
  <c r="AJ31" i="1"/>
  <c r="AK31" i="1"/>
  <c r="AK10" i="1"/>
  <c r="AJ10" i="1"/>
  <c r="AJ17" i="1"/>
  <c r="AK17" i="1"/>
  <c r="AK8" i="1"/>
  <c r="AJ8" i="1"/>
  <c r="AJ15" i="1"/>
  <c r="AK15" i="1"/>
  <c r="AJ35" i="1"/>
  <c r="AK35" i="1"/>
  <c r="AJ18" i="1"/>
  <c r="AK18" i="1"/>
  <c r="AJ21" i="1"/>
  <c r="AK21" i="1"/>
  <c r="AJ3" i="1"/>
  <c r="AK3" i="1"/>
  <c r="AK39" i="1"/>
  <c r="AJ39" i="1"/>
  <c r="AV39" i="1" s="1"/>
  <c r="AW39" i="1" s="1"/>
  <c r="AK26" i="1"/>
  <c r="AJ26" i="1"/>
  <c r="AV26" i="1" s="1"/>
  <c r="AW26" i="1" s="1"/>
  <c r="AK25" i="1"/>
  <c r="AJ25" i="1"/>
  <c r="AV25" i="1" s="1"/>
  <c r="AW25" i="1" s="1"/>
  <c r="AK11" i="1"/>
  <c r="AJ11" i="1"/>
  <c r="AK43" i="1"/>
  <c r="AJ43" i="1"/>
  <c r="AJ34" i="1"/>
  <c r="AK34" i="1"/>
  <c r="AK38" i="1"/>
  <c r="AJ38" i="1"/>
  <c r="AV38" i="1" s="1"/>
  <c r="AW38" i="1" s="1"/>
  <c r="AK7" i="1"/>
  <c r="AJ7" i="1"/>
  <c r="AJ4" i="1"/>
  <c r="AK4" i="1"/>
  <c r="AK42" i="1"/>
  <c r="AJ42" i="1"/>
  <c r="AV42" i="1" s="1"/>
  <c r="AW42" i="1" s="1"/>
  <c r="AK41" i="1"/>
  <c r="AJ41" i="1"/>
  <c r="AJ2" i="1"/>
  <c r="AK2" i="1"/>
  <c r="AV31" i="1" l="1"/>
  <c r="AW31" i="1" s="1"/>
  <c r="AV34" i="1"/>
  <c r="AW34" i="1" s="1"/>
  <c r="AV33" i="1"/>
  <c r="AW33" i="1" s="1"/>
  <c r="AV18" i="1"/>
  <c r="AW18" i="1" s="1"/>
  <c r="AV36" i="1"/>
  <c r="AW36" i="1" s="1"/>
  <c r="AV22" i="1"/>
  <c r="AW22" i="1" s="1"/>
  <c r="AV16" i="1"/>
  <c r="AW16" i="1" s="1"/>
  <c r="AV11" i="1"/>
  <c r="AW11" i="1" s="1"/>
  <c r="AV37" i="1"/>
  <c r="AW37" i="1" s="1"/>
  <c r="AV15" i="1"/>
  <c r="AW15" i="1" s="1"/>
  <c r="AV10" i="1"/>
  <c r="AW10" i="1" s="1"/>
  <c r="AV43" i="1"/>
  <c r="AW43" i="1" s="1"/>
  <c r="AV3" i="1"/>
  <c r="AW3" i="1" s="1"/>
  <c r="AV27" i="1"/>
  <c r="AW27" i="1" s="1"/>
  <c r="AV17" i="1"/>
  <c r="AW17" i="1" s="1"/>
  <c r="AV14" i="1"/>
  <c r="AW14" i="1" s="1"/>
  <c r="AV21" i="1"/>
  <c r="AW21" i="1" s="1"/>
  <c r="AV23" i="1"/>
  <c r="AW23" i="1" s="1"/>
  <c r="AV30" i="1"/>
  <c r="AW30" i="1" s="1"/>
  <c r="AV4" i="1"/>
  <c r="AW4" i="1" s="1"/>
  <c r="AV32" i="1"/>
  <c r="AW32" i="1" s="1"/>
  <c r="AV19" i="1"/>
  <c r="AW19" i="1" s="1"/>
  <c r="AV7" i="1"/>
  <c r="AW7" i="1" s="1"/>
  <c r="AV20" i="1"/>
  <c r="AW20" i="1" s="1"/>
  <c r="AV35" i="1"/>
  <c r="AW35" i="1" s="1"/>
  <c r="AV44" i="1"/>
  <c r="AW44" i="1" s="1"/>
  <c r="AV41" i="1"/>
  <c r="AW41" i="1" s="1"/>
  <c r="AV8" i="1"/>
  <c r="AW8" i="1" s="1"/>
  <c r="AV5" i="1"/>
  <c r="AW5" i="1" s="1"/>
  <c r="AV12" i="1"/>
  <c r="AW12" i="1" s="1"/>
  <c r="AV2" i="1"/>
  <c r="AW2" i="1" s="1"/>
</calcChain>
</file>

<file path=xl/sharedStrings.xml><?xml version="1.0" encoding="utf-8"?>
<sst xmlns="http://schemas.openxmlformats.org/spreadsheetml/2006/main" count="93" uniqueCount="51">
  <si>
    <t>soil_type</t>
  </si>
  <si>
    <t>d_pipe</t>
  </si>
  <si>
    <t>t_pipe</t>
  </si>
  <si>
    <t>sigma_y</t>
  </si>
  <si>
    <t>n_param</t>
  </si>
  <si>
    <t>r_param</t>
  </si>
  <si>
    <t>adhesion</t>
  </si>
  <si>
    <t>s_u</t>
  </si>
  <si>
    <t>gamma_t</t>
  </si>
  <si>
    <t>h_cover</t>
  </si>
  <si>
    <t>phi</t>
  </si>
  <si>
    <t>delta</t>
  </si>
  <si>
    <t>pgdef</t>
  </si>
  <si>
    <t>t_u</t>
  </si>
  <si>
    <t>eps_pipe</t>
  </si>
  <si>
    <t>sand</t>
  </si>
  <si>
    <t>clay</t>
  </si>
  <si>
    <t>f_t_u_gt_70</t>
  </si>
  <si>
    <t>beta_cross</t>
  </si>
  <si>
    <t>d_t</t>
  </si>
  <si>
    <t>f_t_u_le_70</t>
  </si>
  <si>
    <t>f_d_t_le_100</t>
  </si>
  <si>
    <t>f_d_t_gt_100</t>
  </si>
  <si>
    <t>f_anc_length_le_50</t>
  </si>
  <si>
    <t>f_anc_length_gt_50</t>
  </si>
  <si>
    <t>a1</t>
  </si>
  <si>
    <t>a2</t>
  </si>
  <si>
    <t>c3</t>
  </si>
  <si>
    <t>c41</t>
  </si>
  <si>
    <t>c42</t>
  </si>
  <si>
    <t>c51</t>
  </si>
  <si>
    <t>c52</t>
  </si>
  <si>
    <t>a0</t>
  </si>
  <si>
    <t>anc_length</t>
  </si>
  <si>
    <t>delta_f_u</t>
  </si>
  <si>
    <t>steel_grade</t>
  </si>
  <si>
    <t>sigma_ult</t>
  </si>
  <si>
    <t>eps_ult</t>
  </si>
  <si>
    <t>b0</t>
  </si>
  <si>
    <t>b1</t>
  </si>
  <si>
    <t>d2</t>
  </si>
  <si>
    <t>d3</t>
  </si>
  <si>
    <t>d41</t>
  </si>
  <si>
    <t>d42</t>
  </si>
  <si>
    <t>d5</t>
  </si>
  <si>
    <t>d6</t>
  </si>
  <si>
    <t>d71</t>
  </si>
  <si>
    <t>d72</t>
  </si>
  <si>
    <t>d8</t>
  </si>
  <si>
    <t>flag_pgdef_le_delta_f_u</t>
  </si>
  <si>
    <t>flag_pgdef_gt_delta_f_u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</si>
</sst>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5"/>
  <sheetViews>
    <sheetView tabSelected="1" zoomScale="115" zoomScaleNormal="115" workbookViewId="0">
      <selection activeCell="C7" sqref="A1:AW45"/>
    </sheetView>
  </sheetViews>
  <sheetFormatPr defaultRowHeight="14.5" x14ac:dyDescent="0.35"/>
  <cols>
    <col min="2" max="2" width="12.453125" customWidth="1"/>
    <col min="16" max="16" width="15.54296875" customWidth="1"/>
    <col min="21" max="21" width="12.81640625" bestFit="1" customWidth="1"/>
    <col min="22" max="22" width="13" bestFit="1" customWidth="1"/>
    <col min="23" max="23" width="13.54296875" bestFit="1" customWidth="1"/>
    <col min="24" max="24" width="13.81640625" bestFit="1" customWidth="1"/>
    <col min="25" max="32" width="9" customWidth="1"/>
    <col min="34" max="35" width="20.1796875" bestFit="1" customWidth="1"/>
    <col min="36" max="37" width="20.1796875" customWidth="1"/>
  </cols>
  <sheetData>
    <row r="1" spans="1:49" x14ac:dyDescent="0.35">
      <c r="A1" t="s">
        <v>0</v>
      </c>
      <c r="B1" t="s">
        <v>35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33</v>
      </c>
      <c r="M1" t="s">
        <v>10</v>
      </c>
      <c r="N1" t="s">
        <v>11</v>
      </c>
      <c r="O1" t="s">
        <v>12</v>
      </c>
      <c r="P1" t="s">
        <v>18</v>
      </c>
      <c r="Q1" t="s">
        <v>19</v>
      </c>
      <c r="R1" t="s">
        <v>13</v>
      </c>
      <c r="S1" t="s">
        <v>36</v>
      </c>
      <c r="T1" t="s">
        <v>37</v>
      </c>
      <c r="U1" t="s">
        <v>20</v>
      </c>
      <c r="V1" t="s">
        <v>17</v>
      </c>
      <c r="W1" t="s">
        <v>21</v>
      </c>
      <c r="X1" t="s">
        <v>22</v>
      </c>
      <c r="Y1" t="s">
        <v>32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25</v>
      </c>
      <c r="AG1" t="s">
        <v>34</v>
      </c>
      <c r="AH1" t="s">
        <v>23</v>
      </c>
      <c r="AI1" t="s">
        <v>24</v>
      </c>
      <c r="AJ1" t="s">
        <v>49</v>
      </c>
      <c r="AK1" t="s">
        <v>50</v>
      </c>
      <c r="AL1" t="s">
        <v>38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39</v>
      </c>
      <c r="AW1" t="s">
        <v>14</v>
      </c>
    </row>
    <row r="2" spans="1:49" x14ac:dyDescent="0.35">
      <c r="A2" t="s">
        <v>15</v>
      </c>
      <c r="C2">
        <v>610</v>
      </c>
      <c r="D2">
        <v>10.199999999999999</v>
      </c>
      <c r="E2">
        <v>359000</v>
      </c>
      <c r="F2">
        <v>14</v>
      </c>
      <c r="G2">
        <v>8.5</v>
      </c>
      <c r="H2">
        <v>0.75</v>
      </c>
      <c r="I2">
        <v>40</v>
      </c>
      <c r="J2">
        <v>19</v>
      </c>
      <c r="K2">
        <v>1.2</v>
      </c>
      <c r="L2">
        <v>100</v>
      </c>
      <c r="M2">
        <v>38</v>
      </c>
      <c r="N2">
        <v>0.75</v>
      </c>
      <c r="O2">
        <v>0.5</v>
      </c>
      <c r="P2" s="1">
        <v>15</v>
      </c>
      <c r="Q2">
        <f>C2/D2</f>
        <v>59.803921568627452</v>
      </c>
      <c r="R2">
        <v>23.723510319999999</v>
      </c>
      <c r="S2">
        <f>E2*1.2</f>
        <v>430800</v>
      </c>
      <c r="T2">
        <f>S2/200000000*(1+(F2/(1+G2))*(S2/E2)^G2)</f>
        <v>1.7105705034911944E-2</v>
      </c>
      <c r="U2">
        <f>IF(R2&lt;=70,1,0)</f>
        <v>1</v>
      </c>
      <c r="V2">
        <f>IF(R2&gt;70,1,0)</f>
        <v>0</v>
      </c>
      <c r="W2">
        <f>IF(Q2&lt;=100,1,0)</f>
        <v>1</v>
      </c>
      <c r="X2">
        <f>IF(Q2&gt;100,1,0)</f>
        <v>0</v>
      </c>
      <c r="Y2">
        <f>IF(AND(P2&gt;5,P2&lt;=45),-1.8283-0.054*(P2-45),IF(AND(P2&gt;45,P2&lt;=85),-1.607+0.0073*(P2-75),IF(AND(P2&gt;85,P2&lt;=95),-1.607+0.0073*(P2-85),IF(P2&gt;95,-1.607+0.0073*(P2-95)))))</f>
        <v>-0.20830000000000015</v>
      </c>
      <c r="Z2">
        <f>IF(P2&lt;=45,0.3766+0.0135*(P2-45),IF(AND(P2&gt;45,P2&lt;=85),0.522+0.0048*(P2-75),IF(AND(P2&gt;85,P2&lt;=95),0.522+0.0048*(P2-85),IF(P2&gt;95,0.522+0.0048*(P2-95)))))</f>
        <v>-2.8399999999999981E-2</v>
      </c>
      <c r="AA2">
        <f t="shared" ref="AA2:AA45" si="0">IF(P2&lt;=45,-0.0159-0.003*(P2-45),IF(AND(P2&gt;45,P2&lt;=85),-0.672-0.0219*(P2-75),IF(AND(P2&gt;85,P2&lt;=95),-0.672-0.0219*(P2-85),IF(P2&gt;95,-0.672-0.0219*(P2-95)))))</f>
        <v>7.4099999999999999E-2</v>
      </c>
      <c r="AB2">
        <f t="shared" ref="AB2:AB45" si="1">IF(P2&lt;=45,0.4949+0.022*(P2-45),IF(AND(P2&gt;45,P2&lt;=85),2.181+0.0562*(P2-75),IF(AND(P2&gt;85,P2&lt;=95),2.181+0.0562*(P2-85),IF(P2&gt;95,2.181+0.0562*(P2-95)))))</f>
        <v>-0.16509999999999991</v>
      </c>
      <c r="AC2">
        <f t="shared" ref="AC2:AC45" si="2">IF(P2&lt;=45,0.47831+0.024*(P2-45),IF(AND(P2&gt;45,P2&lt;=85),2.407+0.0643*(P2-75),IF(AND(P2&gt;85,P2&lt;=95),2.407+0.0643*(P2-85),IF(P2&gt;95,2.407+0.0643*(P2-95)))))</f>
        <v>-0.24168999999999996</v>
      </c>
      <c r="AD2">
        <f t="shared" ref="AD2:AD45" si="3">IF(P2&lt;=45,-0.0016-0.00001*(P2-45),IF(AND(P2&gt;45,P2&lt;=85),-0.00153+0*(P2-75),IF(AND(P2&gt;85,P2&lt;=95),-0.00153+0*(P2-85),IF(P2&gt;95,-0.00153+0*(P2-95)))))</f>
        <v>-1.2999999999999999E-3</v>
      </c>
      <c r="AE2">
        <f t="shared" ref="AE2:AE45" si="4">IF(P2&lt;=45,0.1+0.0023*(P2-45),IF(AND(P2&gt;45,P2&lt;=85),0.1436+0.0014*(P2-75),IF(AND(P2&gt;85,P2&lt;=95),0.1436+0.0014*(P2-85),IF(P2&gt;95,0.1436+0.0014*(P2-95)))))</f>
        <v>3.1E-2</v>
      </c>
      <c r="AF2">
        <f t="shared" ref="AF2:AF45" si="5">AA2*LN(L2)+AB2*U2+AC2*V2+AD2*W2*(Q2-100)+AE2*X2</f>
        <v>0.22839801274250199</v>
      </c>
      <c r="AG2">
        <f t="shared" ref="AG2:AG45" si="6">EXP(Y2+AF2*LN(T2)+Z2*LN(L2))</f>
        <v>0.28131272018708342</v>
      </c>
      <c r="AH2">
        <f t="shared" ref="AH2:AH45" si="7">IF(L2&lt;=50,1,0)</f>
        <v>0</v>
      </c>
      <c r="AI2">
        <f t="shared" ref="AI2:AI45" si="8">IF(L2&gt;50,1,0)</f>
        <v>1</v>
      </c>
      <c r="AJ2">
        <f t="shared" ref="AJ2:AJ45" si="9">IF(O2&lt;=AG2,1,0)</f>
        <v>0</v>
      </c>
      <c r="AK2">
        <f t="shared" ref="AK2:AK45" si="10">IF(O2&gt;AG2,1,0)</f>
        <v>1</v>
      </c>
      <c r="AL2">
        <f t="shared" ref="AL2:AL45" si="11">IF(P2&lt;=45,1.3597-0.0083*(P2-45),IF(AND(P2&gt;45,P2&lt;=85),1.0339-0.0109*(P2-75),IF(AND(P2&gt;85,P2&lt;=95),1.0339-0.0109*(P2-85),IF(P2&gt;95,1.0339-0.0109*(P2-95)))))</f>
        <v>1.6086999999999998</v>
      </c>
      <c r="AM2">
        <f t="shared" ref="AM2:AM45" si="12">IF(P2&lt;=45,1.9844-0.0246*(P2-45),IF(AND(P2&gt;45,P2&lt;=85),2.0379+0.0018*(P2-75),IF(AND(P2&gt;85,P2&lt;=95),2.0379+0.0018*(P2-85),IF(P2&gt;95,2.0379+0.0018*(P2-95)))))</f>
        <v>2.7223999999999999</v>
      </c>
      <c r="AN2">
        <f t="shared" ref="AN2:AN45" si="13">IF(P2&lt;=45,-0.0037-0.0001*(P2-45),IF(AND(P2&gt;45,P2&lt;=85),-0.0047-0.00003*(P2-75),IF(AND(P2&gt;85,P2&lt;=95),-0.0047-0.00003*(P2-85),IF(P2&gt;95,-0.0047-0.00003*(P2-95)))))</f>
        <v>-7.000000000000001E-4</v>
      </c>
      <c r="AO2">
        <f t="shared" ref="AO2:AO45" si="14">IF(P2&lt;=45,0.005-0.0011*(P2-45),IF(AND(P2&gt;45,P2&lt;=85),0.016+0.00037*(P2-75),IF(AND(P2&gt;85,P2&lt;=95),0.016+0.00037*(P2-85),IF(P2&gt;95,0.016+0.00037*(P2-95)))))</f>
        <v>3.7999999999999999E-2</v>
      </c>
      <c r="AP2">
        <f t="shared" ref="AP2:AP45" si="15">IF(P2&lt;=45,-0.1222+0.0143*(P2-45),IF(AND(P2&gt;45,P2&lt;=85),-0.1889-0.00222*(P2-75),IF(AND(P2&gt;85,P2&lt;=95),-0.1889-0.00222*(P2-85),IF(P2&gt;95,-0.1889-0.00222*(P2-95)))))</f>
        <v>-0.55120000000000002</v>
      </c>
      <c r="AQ2">
        <f t="shared" ref="AQ2:AQ45" si="16">IF(P2&lt;=45,-0.0052-0.00004*(P2-45),IF(AND(P2&gt;45,P2&lt;=85),-0.0043+0.00003*(P2-75),IF(AND(P2&gt;85,P2&lt;=95),-0.0043+0.00003*(P2-85),IF(P2&gt;95,-0.0043+0.00003*(P2-95)))))</f>
        <v>-4.0000000000000001E-3</v>
      </c>
      <c r="AR2">
        <f t="shared" ref="AR2:AR45" si="17">IF(P2&lt;=45,1.0299+0.0144*(P2-45),IF(AND(P2&gt;45,P2&lt;=85),0.8156-0.00714*(P2-75),IF(AND(P2&gt;85,P2&lt;=95),0.8156-0.00714*(P2-85),IF(P2&gt;95,0.8156-0.00714*(P2-95)))))</f>
        <v>0.5979000000000001</v>
      </c>
      <c r="AS2">
        <f t="shared" ref="AS2:AS45" si="18">IF(P2&lt;=45,0.0069+0.00063*(P2-45),IF(AND(P2&gt;45,P2&lt;=85),-0.0166-0.00078*(P2-75),IF(AND(P2&gt;85,P2&lt;=95),-0.0166-0.00078*(P2-85),IF(P2&gt;95,-0.0166-0.00078*(P2-95)))))</f>
        <v>-1.2E-2</v>
      </c>
      <c r="AT2">
        <f t="shared" ref="AT2:AT45" si="19">IF(P2&lt;=45,-0.0735-0.0075*(P2-45),IF(AND(P2&gt;45,P2&lt;=85),0.073+0.00488*(P2-75),IF(AND(P2&gt;85,P2&lt;=95),0.073+0.00488*(P2-85),IF(P2&gt;95,0.073+0.00488*(P2-95)))))</f>
        <v>0.15149999999999997</v>
      </c>
      <c r="AU2">
        <f t="shared" ref="AU2:AU45" si="20">IF(P2&lt;=45,0.4549+0.01443*(P2-45),IF(AND(P2&gt;45,P2&lt;=85),0.1603-0.00982*(P2-75),IF(AND(P2&gt;85,P2&lt;=95),0.1603-0.00982*(P2-85),IF(P2&gt;95,0.1603-0.00982*(P2-95)))))</f>
        <v>2.200000000000002E-2</v>
      </c>
      <c r="AV2">
        <f t="shared" ref="AV2:AV45" si="21">AJ2*(AM2+AN2*R2+AO2*AH2*(L2-50)+AP2*AI2+AQ2*Q2)+AK2*(AR2+AS2*AH2*(L2-50)+AT2*AI2+AU2*LN(T2))</f>
        <v>0.65989644864647012</v>
      </c>
      <c r="AW2">
        <f t="shared" ref="AW2:AW45" si="22">AL2+AV2*LN(O2/AG2)</f>
        <v>1.9882336120268065</v>
      </c>
    </row>
    <row r="3" spans="1:49" x14ac:dyDescent="0.35">
      <c r="A3" t="s">
        <v>15</v>
      </c>
      <c r="C3">
        <v>560</v>
      </c>
      <c r="D3">
        <v>7.1</v>
      </c>
      <c r="E3">
        <v>237000</v>
      </c>
      <c r="F3">
        <v>8</v>
      </c>
      <c r="G3">
        <v>50</v>
      </c>
      <c r="H3">
        <v>0.6</v>
      </c>
      <c r="I3">
        <v>33.5</v>
      </c>
      <c r="J3">
        <v>18</v>
      </c>
      <c r="K3">
        <v>1.2</v>
      </c>
      <c r="L3">
        <v>100</v>
      </c>
      <c r="M3">
        <v>32</v>
      </c>
      <c r="N3">
        <v>0.55000000000000004</v>
      </c>
      <c r="O3">
        <v>0.3</v>
      </c>
      <c r="P3" s="1">
        <v>45</v>
      </c>
      <c r="Q3">
        <f t="shared" ref="Q3:Q45" si="23">C3/D3</f>
        <v>78.873239436619727</v>
      </c>
      <c r="R3">
        <v>12.05453361</v>
      </c>
      <c r="S3">
        <f t="shared" ref="S3:S45" si="24">E3*1.2</f>
        <v>284400</v>
      </c>
      <c r="T3">
        <f t="shared" ref="T3:T45" si="25">S3/200000000*(1+(F3/(1+G3))*(S3/E3)^G3)</f>
        <v>2.0313550273416534</v>
      </c>
      <c r="U3">
        <f t="shared" ref="U3:U45" si="26">IF(R3&lt;=70,1,0)</f>
        <v>1</v>
      </c>
      <c r="V3">
        <f t="shared" ref="V3:V45" si="27">IF(R3&gt;70,1,0)</f>
        <v>0</v>
      </c>
      <c r="W3">
        <f t="shared" ref="W3:W45" si="28">IF(Q3&lt;=100,1,0)</f>
        <v>1</v>
      </c>
      <c r="X3">
        <f t="shared" ref="X3:X45" si="29">IF(Q3&gt;100,1,0)</f>
        <v>0</v>
      </c>
      <c r="Y3">
        <f t="shared" ref="Y3:Y45" si="30">IF(AND(P3&gt;5,P3&lt;=45),-1.8283-0.054*(P3-45),IF(AND(P3&gt;45,P3&lt;=85),-1.607+0.0073*(P3-75),IF(AND(P3&gt;85,P3&lt;=95),-1.607+0.0073*(P3-85),IF(P3&gt;95,-1.607+0.0073*(P3-95)))))</f>
        <v>-1.8283</v>
      </c>
      <c r="Z3">
        <f t="shared" ref="Z3:Z45" si="31">IF(P3&lt;=45,0.3766+0.0135*(P3-45),IF(AND(P3&gt;45,P3&lt;=85),0.522+0.0048*(P3-75),IF(AND(P3&gt;85,P3&lt;=95),0.522+0.0048*(P3-85),IF(P3&gt;95,0.522+0.0048*(P3-95)))))</f>
        <v>0.37659999999999999</v>
      </c>
      <c r="AA3">
        <f t="shared" si="0"/>
        <v>-1.5900000000000001E-2</v>
      </c>
      <c r="AB3">
        <f t="shared" si="1"/>
        <v>0.49490000000000001</v>
      </c>
      <c r="AC3">
        <f t="shared" si="2"/>
        <v>0.47831000000000001</v>
      </c>
      <c r="AD3">
        <f t="shared" si="3"/>
        <v>-1.6000000000000001E-3</v>
      </c>
      <c r="AE3">
        <f t="shared" si="4"/>
        <v>0.1</v>
      </c>
      <c r="AF3">
        <f t="shared" si="5"/>
        <v>0.45548061094419778</v>
      </c>
      <c r="AG3">
        <f t="shared" si="6"/>
        <v>1.2571001497228844</v>
      </c>
      <c r="AH3">
        <f t="shared" si="7"/>
        <v>0</v>
      </c>
      <c r="AI3">
        <f t="shared" si="8"/>
        <v>1</v>
      </c>
      <c r="AJ3">
        <f t="shared" si="9"/>
        <v>1</v>
      </c>
      <c r="AK3">
        <f t="shared" si="10"/>
        <v>0</v>
      </c>
      <c r="AL3">
        <f t="shared" si="11"/>
        <v>1.3596999999999999</v>
      </c>
      <c r="AM3">
        <f t="shared" si="12"/>
        <v>1.9843999999999999</v>
      </c>
      <c r="AN3">
        <f t="shared" si="13"/>
        <v>-3.7000000000000002E-3</v>
      </c>
      <c r="AO3">
        <f t="shared" si="14"/>
        <v>5.0000000000000001E-3</v>
      </c>
      <c r="AP3">
        <f t="shared" si="15"/>
        <v>-0.1222</v>
      </c>
      <c r="AQ3">
        <f t="shared" si="16"/>
        <v>-5.1999999999999998E-3</v>
      </c>
      <c r="AR3">
        <f t="shared" si="17"/>
        <v>1.0299</v>
      </c>
      <c r="AS3">
        <f t="shared" si="18"/>
        <v>6.8999999999999999E-3</v>
      </c>
      <c r="AT3">
        <f t="shared" si="19"/>
        <v>-7.3499999999999996E-2</v>
      </c>
      <c r="AU3">
        <f t="shared" si="20"/>
        <v>0.45490000000000003</v>
      </c>
      <c r="AV3">
        <f t="shared" si="21"/>
        <v>1.4074573805725774</v>
      </c>
      <c r="AW3">
        <f t="shared" si="22"/>
        <v>-0.65687735486523269</v>
      </c>
    </row>
    <row r="4" spans="1:49" x14ac:dyDescent="0.35">
      <c r="A4" t="s">
        <v>15</v>
      </c>
      <c r="C4">
        <v>560</v>
      </c>
      <c r="D4">
        <v>7.1</v>
      </c>
      <c r="E4">
        <v>308000</v>
      </c>
      <c r="F4">
        <v>8</v>
      </c>
      <c r="G4">
        <v>50</v>
      </c>
      <c r="H4">
        <v>0.7</v>
      </c>
      <c r="I4">
        <v>48</v>
      </c>
      <c r="J4">
        <v>19</v>
      </c>
      <c r="K4">
        <v>1.8</v>
      </c>
      <c r="L4">
        <v>200</v>
      </c>
      <c r="M4">
        <v>38</v>
      </c>
      <c r="N4">
        <v>0.65</v>
      </c>
      <c r="O4">
        <v>0.6</v>
      </c>
      <c r="P4" s="1">
        <v>75</v>
      </c>
      <c r="Q4">
        <f t="shared" si="23"/>
        <v>78.873239436619727</v>
      </c>
      <c r="R4">
        <v>27.674087950000001</v>
      </c>
      <c r="S4">
        <f t="shared" si="24"/>
        <v>369600</v>
      </c>
      <c r="T4">
        <f t="shared" si="25"/>
        <v>2.6399044237182672</v>
      </c>
      <c r="U4">
        <f t="shared" si="26"/>
        <v>1</v>
      </c>
      <c r="V4">
        <f t="shared" si="27"/>
        <v>0</v>
      </c>
      <c r="W4">
        <f t="shared" si="28"/>
        <v>1</v>
      </c>
      <c r="X4">
        <f t="shared" si="29"/>
        <v>0</v>
      </c>
      <c r="Y4">
        <f t="shared" si="30"/>
        <v>-1.607</v>
      </c>
      <c r="Z4">
        <f t="shared" si="31"/>
        <v>0.52200000000000002</v>
      </c>
      <c r="AA4">
        <f t="shared" si="0"/>
        <v>-0.67200000000000004</v>
      </c>
      <c r="AB4">
        <f t="shared" si="1"/>
        <v>2.181</v>
      </c>
      <c r="AC4">
        <f t="shared" si="2"/>
        <v>2.407</v>
      </c>
      <c r="AD4">
        <f t="shared" si="3"/>
        <v>-1.5299999999999999E-3</v>
      </c>
      <c r="AE4">
        <f t="shared" si="4"/>
        <v>0.14360000000000001</v>
      </c>
      <c r="AF4">
        <f t="shared" si="5"/>
        <v>-1.3471453266583089</v>
      </c>
      <c r="AG4">
        <f t="shared" si="6"/>
        <v>0.86156063334387833</v>
      </c>
      <c r="AH4">
        <f t="shared" si="7"/>
        <v>0</v>
      </c>
      <c r="AI4">
        <f t="shared" si="8"/>
        <v>1</v>
      </c>
      <c r="AJ4">
        <f t="shared" si="9"/>
        <v>1</v>
      </c>
      <c r="AK4">
        <f t="shared" si="10"/>
        <v>0</v>
      </c>
      <c r="AL4">
        <f t="shared" si="11"/>
        <v>1.0339</v>
      </c>
      <c r="AM4">
        <f t="shared" si="12"/>
        <v>2.0379</v>
      </c>
      <c r="AN4">
        <f t="shared" si="13"/>
        <v>-4.7000000000000002E-3</v>
      </c>
      <c r="AO4">
        <f t="shared" si="14"/>
        <v>1.6E-2</v>
      </c>
      <c r="AP4">
        <f t="shared" si="15"/>
        <v>-0.18890000000000001</v>
      </c>
      <c r="AQ4">
        <f t="shared" si="16"/>
        <v>-4.3E-3</v>
      </c>
      <c r="AR4">
        <f t="shared" si="17"/>
        <v>0.81559999999999999</v>
      </c>
      <c r="AS4">
        <f t="shared" si="18"/>
        <v>-1.66E-2</v>
      </c>
      <c r="AT4">
        <f t="shared" si="19"/>
        <v>7.2999999999999995E-2</v>
      </c>
      <c r="AU4">
        <f t="shared" si="20"/>
        <v>0.1603</v>
      </c>
      <c r="AV4">
        <f t="shared" si="21"/>
        <v>1.3797768570575353</v>
      </c>
      <c r="AW4">
        <f t="shared" si="22"/>
        <v>0.53467496105785339</v>
      </c>
    </row>
    <row r="5" spans="1:49" x14ac:dyDescent="0.35">
      <c r="A5" t="s">
        <v>15</v>
      </c>
      <c r="C5">
        <v>560</v>
      </c>
      <c r="D5">
        <v>7.1</v>
      </c>
      <c r="E5">
        <v>379000</v>
      </c>
      <c r="F5">
        <v>8</v>
      </c>
      <c r="G5">
        <v>50</v>
      </c>
      <c r="H5">
        <v>0.8</v>
      </c>
      <c r="I5">
        <v>62.2</v>
      </c>
      <c r="J5">
        <v>20</v>
      </c>
      <c r="K5">
        <v>2.4</v>
      </c>
      <c r="L5">
        <v>300</v>
      </c>
      <c r="M5">
        <v>44</v>
      </c>
      <c r="N5">
        <v>0.75</v>
      </c>
      <c r="O5">
        <v>0.9</v>
      </c>
      <c r="P5" s="1">
        <v>15</v>
      </c>
      <c r="Q5">
        <f t="shared" si="23"/>
        <v>78.873239436619727</v>
      </c>
      <c r="R5">
        <v>54.839880450000003</v>
      </c>
      <c r="S5">
        <f t="shared" si="24"/>
        <v>454800</v>
      </c>
      <c r="T5">
        <f t="shared" si="25"/>
        <v>3.2484538200948805</v>
      </c>
      <c r="U5">
        <f t="shared" si="26"/>
        <v>1</v>
      </c>
      <c r="V5">
        <f t="shared" si="27"/>
        <v>0</v>
      </c>
      <c r="W5">
        <f t="shared" si="28"/>
        <v>1</v>
      </c>
      <c r="X5">
        <f t="shared" si="29"/>
        <v>0</v>
      </c>
      <c r="Y5">
        <f t="shared" si="30"/>
        <v>-0.20830000000000015</v>
      </c>
      <c r="Z5">
        <f t="shared" si="31"/>
        <v>-2.8399999999999981E-2</v>
      </c>
      <c r="AA5">
        <f t="shared" si="0"/>
        <v>7.4099999999999999E-2</v>
      </c>
      <c r="AB5">
        <f t="shared" si="1"/>
        <v>-0.16509999999999991</v>
      </c>
      <c r="AC5">
        <f t="shared" si="2"/>
        <v>-0.24168999999999996</v>
      </c>
      <c r="AD5">
        <f t="shared" si="3"/>
        <v>-1.2999999999999999E-3</v>
      </c>
      <c r="AE5">
        <f t="shared" si="4"/>
        <v>3.1E-2</v>
      </c>
      <c r="AF5">
        <f t="shared" si="5"/>
        <v>0.2850150701044189</v>
      </c>
      <c r="AG5">
        <f t="shared" si="6"/>
        <v>0.96609934022283173</v>
      </c>
      <c r="AH5">
        <f t="shared" si="7"/>
        <v>0</v>
      </c>
      <c r="AI5">
        <f t="shared" si="8"/>
        <v>1</v>
      </c>
      <c r="AJ5">
        <f t="shared" si="9"/>
        <v>1</v>
      </c>
      <c r="AK5">
        <f t="shared" si="10"/>
        <v>0</v>
      </c>
      <c r="AL5">
        <f t="shared" si="11"/>
        <v>1.6086999999999998</v>
      </c>
      <c r="AM5">
        <f t="shared" si="12"/>
        <v>2.7223999999999999</v>
      </c>
      <c r="AN5">
        <f t="shared" si="13"/>
        <v>-7.000000000000001E-4</v>
      </c>
      <c r="AO5">
        <f t="shared" si="14"/>
        <v>3.7999999999999999E-2</v>
      </c>
      <c r="AP5">
        <f t="shared" si="15"/>
        <v>-0.55120000000000002</v>
      </c>
      <c r="AQ5">
        <f t="shared" si="16"/>
        <v>-4.0000000000000001E-3</v>
      </c>
      <c r="AR5">
        <f t="shared" si="17"/>
        <v>0.5979000000000001</v>
      </c>
      <c r="AS5">
        <f t="shared" si="18"/>
        <v>-1.2E-2</v>
      </c>
      <c r="AT5">
        <f t="shared" si="19"/>
        <v>0.15149999999999997</v>
      </c>
      <c r="AU5">
        <f t="shared" si="20"/>
        <v>2.200000000000002E-2</v>
      </c>
      <c r="AV5">
        <f t="shared" si="21"/>
        <v>1.8173191259385209</v>
      </c>
      <c r="AW5">
        <f t="shared" si="22"/>
        <v>1.4799031365122155</v>
      </c>
    </row>
    <row r="6" spans="1:49" x14ac:dyDescent="0.35">
      <c r="A6" t="s">
        <v>15</v>
      </c>
      <c r="C6">
        <v>1257</v>
      </c>
      <c r="D6">
        <v>6.5</v>
      </c>
      <c r="E6">
        <v>256000</v>
      </c>
      <c r="F6">
        <v>8</v>
      </c>
      <c r="G6">
        <v>50</v>
      </c>
      <c r="H6">
        <v>0.6</v>
      </c>
      <c r="I6">
        <v>33.5</v>
      </c>
      <c r="J6">
        <v>18</v>
      </c>
      <c r="K6">
        <v>1.2</v>
      </c>
      <c r="L6">
        <v>100</v>
      </c>
      <c r="M6">
        <v>32</v>
      </c>
      <c r="N6">
        <v>0.55000000000000004</v>
      </c>
      <c r="O6">
        <v>0.3</v>
      </c>
      <c r="P6" s="1">
        <v>45</v>
      </c>
      <c r="Q6">
        <f t="shared" si="23"/>
        <v>193.38461538461539</v>
      </c>
      <c r="R6">
        <v>27.05812276</v>
      </c>
      <c r="S6">
        <f t="shared" si="24"/>
        <v>307200</v>
      </c>
      <c r="T6">
        <f t="shared" si="25"/>
        <v>2.1942062742593387</v>
      </c>
      <c r="U6">
        <f t="shared" si="26"/>
        <v>1</v>
      </c>
      <c r="V6">
        <f t="shared" si="27"/>
        <v>0</v>
      </c>
      <c r="W6">
        <f t="shared" si="28"/>
        <v>0</v>
      </c>
      <c r="X6">
        <f t="shared" si="29"/>
        <v>1</v>
      </c>
      <c r="Y6">
        <f t="shared" si="30"/>
        <v>-1.8283</v>
      </c>
      <c r="Z6">
        <f t="shared" si="31"/>
        <v>0.37659999999999999</v>
      </c>
      <c r="AA6">
        <f t="shared" si="0"/>
        <v>-1.5900000000000001E-2</v>
      </c>
      <c r="AB6">
        <f t="shared" si="1"/>
        <v>0.49490000000000001</v>
      </c>
      <c r="AC6">
        <f t="shared" si="2"/>
        <v>0.47831000000000001</v>
      </c>
      <c r="AD6">
        <f t="shared" si="3"/>
        <v>-1.6000000000000001E-3</v>
      </c>
      <c r="AE6">
        <f t="shared" si="4"/>
        <v>0.1</v>
      </c>
      <c r="AF6">
        <f t="shared" si="5"/>
        <v>0.52167779404278936</v>
      </c>
      <c r="AG6">
        <f t="shared" si="6"/>
        <v>1.3715645996165298</v>
      </c>
      <c r="AH6">
        <f t="shared" si="7"/>
        <v>0</v>
      </c>
      <c r="AI6">
        <f t="shared" si="8"/>
        <v>1</v>
      </c>
      <c r="AJ6">
        <f t="shared" si="9"/>
        <v>1</v>
      </c>
      <c r="AK6">
        <f t="shared" si="10"/>
        <v>0</v>
      </c>
      <c r="AL6">
        <f t="shared" si="11"/>
        <v>1.3596999999999999</v>
      </c>
      <c r="AM6">
        <f t="shared" si="12"/>
        <v>1.9843999999999999</v>
      </c>
      <c r="AN6">
        <f t="shared" si="13"/>
        <v>-3.7000000000000002E-3</v>
      </c>
      <c r="AO6">
        <f t="shared" si="14"/>
        <v>5.0000000000000001E-3</v>
      </c>
      <c r="AP6">
        <f t="shared" si="15"/>
        <v>-0.1222</v>
      </c>
      <c r="AQ6">
        <f t="shared" si="16"/>
        <v>-5.1999999999999998E-3</v>
      </c>
      <c r="AR6">
        <f t="shared" si="17"/>
        <v>1.0299</v>
      </c>
      <c r="AS6">
        <f t="shared" si="18"/>
        <v>6.8999999999999999E-3</v>
      </c>
      <c r="AT6">
        <f t="shared" si="19"/>
        <v>-7.3499999999999996E-2</v>
      </c>
      <c r="AU6">
        <f t="shared" si="20"/>
        <v>0.45490000000000003</v>
      </c>
      <c r="AV6">
        <f t="shared" si="21"/>
        <v>0.75648494578799985</v>
      </c>
      <c r="AW6">
        <f t="shared" si="22"/>
        <v>0.20989966715335773</v>
      </c>
    </row>
    <row r="7" spans="1:49" x14ac:dyDescent="0.35">
      <c r="A7" t="s">
        <v>15</v>
      </c>
      <c r="C7">
        <v>1257</v>
      </c>
      <c r="D7">
        <v>6.5</v>
      </c>
      <c r="E7">
        <v>279000</v>
      </c>
      <c r="F7">
        <v>8</v>
      </c>
      <c r="G7">
        <v>50</v>
      </c>
      <c r="H7">
        <v>0.7</v>
      </c>
      <c r="I7">
        <v>48</v>
      </c>
      <c r="J7">
        <v>19</v>
      </c>
      <c r="K7">
        <v>1.8</v>
      </c>
      <c r="L7">
        <v>200</v>
      </c>
      <c r="M7">
        <v>38</v>
      </c>
      <c r="N7">
        <v>0.65</v>
      </c>
      <c r="O7">
        <v>0.6</v>
      </c>
      <c r="P7" s="1">
        <v>75</v>
      </c>
      <c r="Q7">
        <f t="shared" si="23"/>
        <v>193.38461538461539</v>
      </c>
      <c r="R7">
        <v>62.118443849999998</v>
      </c>
      <c r="S7">
        <f t="shared" si="24"/>
        <v>334800</v>
      </c>
      <c r="T7">
        <f t="shared" si="25"/>
        <v>2.391341994212326</v>
      </c>
      <c r="U7">
        <f t="shared" si="26"/>
        <v>1</v>
      </c>
      <c r="V7">
        <f t="shared" si="27"/>
        <v>0</v>
      </c>
      <c r="W7">
        <f t="shared" si="28"/>
        <v>0</v>
      </c>
      <c r="X7">
        <f t="shared" si="29"/>
        <v>1</v>
      </c>
      <c r="Y7">
        <f t="shared" si="30"/>
        <v>-1.607</v>
      </c>
      <c r="Z7">
        <f t="shared" si="31"/>
        <v>0.52200000000000002</v>
      </c>
      <c r="AA7">
        <f t="shared" si="0"/>
        <v>-0.67200000000000004</v>
      </c>
      <c r="AB7">
        <f t="shared" si="1"/>
        <v>2.181</v>
      </c>
      <c r="AC7">
        <f t="shared" si="2"/>
        <v>2.407</v>
      </c>
      <c r="AD7">
        <f t="shared" si="3"/>
        <v>-1.5299999999999999E-3</v>
      </c>
      <c r="AE7">
        <f t="shared" si="4"/>
        <v>0.14360000000000001</v>
      </c>
      <c r="AF7">
        <f t="shared" si="5"/>
        <v>-1.2358692703202807</v>
      </c>
      <c r="AG7">
        <f t="shared" si="6"/>
        <v>1.0846129750438021</v>
      </c>
      <c r="AH7">
        <f t="shared" si="7"/>
        <v>0</v>
      </c>
      <c r="AI7">
        <f t="shared" si="8"/>
        <v>1</v>
      </c>
      <c r="AJ7">
        <f t="shared" si="9"/>
        <v>1</v>
      </c>
      <c r="AK7">
        <f t="shared" si="10"/>
        <v>0</v>
      </c>
      <c r="AL7">
        <f t="shared" si="11"/>
        <v>1.0339</v>
      </c>
      <c r="AM7">
        <f t="shared" si="12"/>
        <v>2.0379</v>
      </c>
      <c r="AN7">
        <f t="shared" si="13"/>
        <v>-4.7000000000000002E-3</v>
      </c>
      <c r="AO7">
        <f t="shared" si="14"/>
        <v>1.6E-2</v>
      </c>
      <c r="AP7">
        <f t="shared" si="15"/>
        <v>-0.18890000000000001</v>
      </c>
      <c r="AQ7">
        <f t="shared" si="16"/>
        <v>-4.3E-3</v>
      </c>
      <c r="AR7">
        <f t="shared" si="17"/>
        <v>0.81559999999999999</v>
      </c>
      <c r="AS7">
        <f t="shared" si="18"/>
        <v>-1.66E-2</v>
      </c>
      <c r="AT7">
        <f t="shared" si="19"/>
        <v>7.2999999999999995E-2</v>
      </c>
      <c r="AU7">
        <f t="shared" si="20"/>
        <v>0.1603</v>
      </c>
      <c r="AV7">
        <f t="shared" si="21"/>
        <v>0.72548946775115375</v>
      </c>
      <c r="AW7">
        <f t="shared" si="22"/>
        <v>0.60437480066560267</v>
      </c>
    </row>
    <row r="8" spans="1:49" x14ac:dyDescent="0.35">
      <c r="A8" t="s">
        <v>15</v>
      </c>
      <c r="C8">
        <v>1257</v>
      </c>
      <c r="D8">
        <v>6.5</v>
      </c>
      <c r="E8">
        <v>302000</v>
      </c>
      <c r="F8">
        <v>8</v>
      </c>
      <c r="G8">
        <v>50</v>
      </c>
      <c r="H8">
        <v>0.8</v>
      </c>
      <c r="I8">
        <v>62.2</v>
      </c>
      <c r="J8">
        <v>20</v>
      </c>
      <c r="K8">
        <v>2.4</v>
      </c>
      <c r="L8">
        <v>300</v>
      </c>
      <c r="M8">
        <v>44</v>
      </c>
      <c r="N8">
        <v>0.75</v>
      </c>
      <c r="O8">
        <v>0.9</v>
      </c>
      <c r="P8" s="1">
        <v>15</v>
      </c>
      <c r="Q8">
        <f t="shared" si="23"/>
        <v>193.38461538461539</v>
      </c>
      <c r="R8">
        <v>123.0959459</v>
      </c>
      <c r="S8">
        <f t="shared" si="24"/>
        <v>362400</v>
      </c>
      <c r="T8">
        <f t="shared" si="25"/>
        <v>2.5884777141653137</v>
      </c>
      <c r="U8">
        <f t="shared" si="26"/>
        <v>0</v>
      </c>
      <c r="V8">
        <f t="shared" si="27"/>
        <v>1</v>
      </c>
      <c r="W8">
        <f t="shared" si="28"/>
        <v>0</v>
      </c>
      <c r="X8">
        <f t="shared" si="29"/>
        <v>1</v>
      </c>
      <c r="Y8">
        <f t="shared" si="30"/>
        <v>-0.20830000000000015</v>
      </c>
      <c r="Z8">
        <f t="shared" si="31"/>
        <v>-2.8399999999999981E-2</v>
      </c>
      <c r="AA8">
        <f t="shared" si="0"/>
        <v>7.4099999999999999E-2</v>
      </c>
      <c r="AB8">
        <f t="shared" si="1"/>
        <v>-0.16509999999999991</v>
      </c>
      <c r="AC8">
        <f t="shared" si="2"/>
        <v>-0.24168999999999996</v>
      </c>
      <c r="AD8">
        <f t="shared" si="3"/>
        <v>-1.2999999999999999E-3</v>
      </c>
      <c r="AE8">
        <f t="shared" si="4"/>
        <v>3.1E-2</v>
      </c>
      <c r="AF8">
        <f t="shared" si="5"/>
        <v>0.21196028137202452</v>
      </c>
      <c r="AG8">
        <f t="shared" si="6"/>
        <v>0.84476367225482563</v>
      </c>
      <c r="AH8">
        <f t="shared" si="7"/>
        <v>0</v>
      </c>
      <c r="AI8">
        <f t="shared" si="8"/>
        <v>1</v>
      </c>
      <c r="AJ8">
        <f t="shared" si="9"/>
        <v>0</v>
      </c>
      <c r="AK8">
        <f t="shared" si="10"/>
        <v>1</v>
      </c>
      <c r="AL8">
        <f t="shared" si="11"/>
        <v>1.6086999999999998</v>
      </c>
      <c r="AM8">
        <f t="shared" si="12"/>
        <v>2.7223999999999999</v>
      </c>
      <c r="AN8">
        <f t="shared" si="13"/>
        <v>-7.000000000000001E-4</v>
      </c>
      <c r="AO8">
        <f t="shared" si="14"/>
        <v>3.7999999999999999E-2</v>
      </c>
      <c r="AP8">
        <f t="shared" si="15"/>
        <v>-0.55120000000000002</v>
      </c>
      <c r="AQ8">
        <f t="shared" si="16"/>
        <v>-4.0000000000000001E-3</v>
      </c>
      <c r="AR8">
        <f t="shared" si="17"/>
        <v>0.5979000000000001</v>
      </c>
      <c r="AS8">
        <f t="shared" si="18"/>
        <v>-1.2E-2</v>
      </c>
      <c r="AT8">
        <f t="shared" si="19"/>
        <v>0.15149999999999997</v>
      </c>
      <c r="AU8">
        <f t="shared" si="20"/>
        <v>2.200000000000002E-2</v>
      </c>
      <c r="AV8">
        <f t="shared" si="21"/>
        <v>0.77032353885087734</v>
      </c>
      <c r="AW8">
        <f t="shared" si="22"/>
        <v>1.6574906389808308</v>
      </c>
    </row>
    <row r="9" spans="1:49" x14ac:dyDescent="0.35">
      <c r="A9" t="s">
        <v>15</v>
      </c>
      <c r="C9">
        <v>1723</v>
      </c>
      <c r="D9">
        <v>9.5</v>
      </c>
      <c r="E9">
        <v>241000</v>
      </c>
      <c r="F9">
        <v>8</v>
      </c>
      <c r="G9">
        <v>50</v>
      </c>
      <c r="H9">
        <v>0.6</v>
      </c>
      <c r="I9">
        <v>33.5</v>
      </c>
      <c r="J9">
        <v>18</v>
      </c>
      <c r="K9">
        <v>1.2</v>
      </c>
      <c r="L9">
        <v>100</v>
      </c>
      <c r="M9">
        <v>32</v>
      </c>
      <c r="N9">
        <v>0.55000000000000004</v>
      </c>
      <c r="O9">
        <v>0.3</v>
      </c>
      <c r="P9" s="1">
        <v>45</v>
      </c>
      <c r="Q9">
        <f t="shared" si="23"/>
        <v>181.36842105263159</v>
      </c>
      <c r="R9">
        <v>37.089216800000003</v>
      </c>
      <c r="S9">
        <f t="shared" si="24"/>
        <v>289200</v>
      </c>
      <c r="T9">
        <f t="shared" si="25"/>
        <v>2.0656395003769554</v>
      </c>
      <c r="U9">
        <f t="shared" si="26"/>
        <v>1</v>
      </c>
      <c r="V9">
        <f t="shared" si="27"/>
        <v>0</v>
      </c>
      <c r="W9">
        <f t="shared" si="28"/>
        <v>0</v>
      </c>
      <c r="X9">
        <f t="shared" si="29"/>
        <v>1</v>
      </c>
      <c r="Y9">
        <f t="shared" si="30"/>
        <v>-1.8283</v>
      </c>
      <c r="Z9">
        <f t="shared" si="31"/>
        <v>0.37659999999999999</v>
      </c>
      <c r="AA9">
        <f t="shared" si="0"/>
        <v>-1.5900000000000001E-2</v>
      </c>
      <c r="AB9">
        <f t="shared" si="1"/>
        <v>0.49490000000000001</v>
      </c>
      <c r="AC9">
        <f t="shared" si="2"/>
        <v>0.47831000000000001</v>
      </c>
      <c r="AD9">
        <f t="shared" si="3"/>
        <v>-1.6000000000000001E-3</v>
      </c>
      <c r="AE9">
        <f t="shared" si="4"/>
        <v>0.1</v>
      </c>
      <c r="AF9">
        <f t="shared" si="5"/>
        <v>0.52167779404278936</v>
      </c>
      <c r="AG9">
        <f t="shared" si="6"/>
        <v>1.3290347939587421</v>
      </c>
      <c r="AH9">
        <f t="shared" si="7"/>
        <v>0</v>
      </c>
      <c r="AI9">
        <f t="shared" si="8"/>
        <v>1</v>
      </c>
      <c r="AJ9">
        <f t="shared" si="9"/>
        <v>1</v>
      </c>
      <c r="AK9">
        <f t="shared" si="10"/>
        <v>0</v>
      </c>
      <c r="AL9">
        <f t="shared" si="11"/>
        <v>1.3596999999999999</v>
      </c>
      <c r="AM9">
        <f t="shared" si="12"/>
        <v>1.9843999999999999</v>
      </c>
      <c r="AN9">
        <f t="shared" si="13"/>
        <v>-3.7000000000000002E-3</v>
      </c>
      <c r="AO9">
        <f t="shared" si="14"/>
        <v>5.0000000000000001E-3</v>
      </c>
      <c r="AP9">
        <f t="shared" si="15"/>
        <v>-0.1222</v>
      </c>
      <c r="AQ9">
        <f t="shared" si="16"/>
        <v>-5.1999999999999998E-3</v>
      </c>
      <c r="AR9">
        <f t="shared" si="17"/>
        <v>1.0299</v>
      </c>
      <c r="AS9">
        <f t="shared" si="18"/>
        <v>6.8999999999999999E-3</v>
      </c>
      <c r="AT9">
        <f t="shared" si="19"/>
        <v>-7.3499999999999996E-2</v>
      </c>
      <c r="AU9">
        <f t="shared" si="20"/>
        <v>0.45490000000000003</v>
      </c>
      <c r="AV9">
        <f t="shared" si="21"/>
        <v>0.78185410836631564</v>
      </c>
      <c r="AW9">
        <f t="shared" si="22"/>
        <v>0.1959682012070687</v>
      </c>
    </row>
    <row r="10" spans="1:49" x14ac:dyDescent="0.35">
      <c r="A10" t="s">
        <v>15</v>
      </c>
      <c r="C10">
        <v>1723</v>
      </c>
      <c r="D10">
        <v>9.5</v>
      </c>
      <c r="E10">
        <v>262000</v>
      </c>
      <c r="F10">
        <v>8</v>
      </c>
      <c r="G10">
        <v>50</v>
      </c>
      <c r="H10">
        <v>0.7</v>
      </c>
      <c r="I10">
        <v>48</v>
      </c>
      <c r="J10">
        <v>19</v>
      </c>
      <c r="K10">
        <v>1.8</v>
      </c>
      <c r="L10">
        <v>200</v>
      </c>
      <c r="M10">
        <v>38</v>
      </c>
      <c r="N10">
        <v>0.65</v>
      </c>
      <c r="O10">
        <v>0.6</v>
      </c>
      <c r="P10" s="1">
        <v>75</v>
      </c>
      <c r="Q10">
        <f t="shared" si="23"/>
        <v>181.36842105263159</v>
      </c>
      <c r="R10">
        <v>85.147238470000005</v>
      </c>
      <c r="S10">
        <f t="shared" si="24"/>
        <v>314400</v>
      </c>
      <c r="T10">
        <f t="shared" si="25"/>
        <v>2.2456329838122921</v>
      </c>
      <c r="U10">
        <f t="shared" si="26"/>
        <v>0</v>
      </c>
      <c r="V10">
        <f t="shared" si="27"/>
        <v>1</v>
      </c>
      <c r="W10">
        <f t="shared" si="28"/>
        <v>0</v>
      </c>
      <c r="X10">
        <f t="shared" si="29"/>
        <v>1</v>
      </c>
      <c r="Y10">
        <f t="shared" si="30"/>
        <v>-1.607</v>
      </c>
      <c r="Z10">
        <f t="shared" si="31"/>
        <v>0.52200000000000002</v>
      </c>
      <c r="AA10">
        <f t="shared" si="0"/>
        <v>-0.67200000000000004</v>
      </c>
      <c r="AB10">
        <f t="shared" si="1"/>
        <v>2.181</v>
      </c>
      <c r="AC10">
        <f t="shared" si="2"/>
        <v>2.407</v>
      </c>
      <c r="AD10">
        <f t="shared" si="3"/>
        <v>-1.5299999999999999E-3</v>
      </c>
      <c r="AE10">
        <f t="shared" si="4"/>
        <v>0.14360000000000001</v>
      </c>
      <c r="AF10">
        <f t="shared" si="5"/>
        <v>-1.0098692703202807</v>
      </c>
      <c r="AG10">
        <f t="shared" si="6"/>
        <v>1.4074085640001897</v>
      </c>
      <c r="AH10">
        <f t="shared" si="7"/>
        <v>0</v>
      </c>
      <c r="AI10">
        <f t="shared" si="8"/>
        <v>1</v>
      </c>
      <c r="AJ10">
        <f t="shared" si="9"/>
        <v>1</v>
      </c>
      <c r="AK10">
        <f t="shared" si="10"/>
        <v>0</v>
      </c>
      <c r="AL10">
        <f t="shared" si="11"/>
        <v>1.0339</v>
      </c>
      <c r="AM10">
        <f t="shared" si="12"/>
        <v>2.0379</v>
      </c>
      <c r="AN10">
        <f t="shared" si="13"/>
        <v>-4.7000000000000002E-3</v>
      </c>
      <c r="AO10">
        <f t="shared" si="14"/>
        <v>1.6E-2</v>
      </c>
      <c r="AP10">
        <f t="shared" si="15"/>
        <v>-0.18890000000000001</v>
      </c>
      <c r="AQ10">
        <f t="shared" si="16"/>
        <v>-4.3E-3</v>
      </c>
      <c r="AR10">
        <f t="shared" si="17"/>
        <v>0.81559999999999999</v>
      </c>
      <c r="AS10">
        <f t="shared" si="18"/>
        <v>-1.66E-2</v>
      </c>
      <c r="AT10">
        <f t="shared" si="19"/>
        <v>7.2999999999999995E-2</v>
      </c>
      <c r="AU10">
        <f t="shared" si="20"/>
        <v>0.1603</v>
      </c>
      <c r="AV10">
        <f t="shared" si="21"/>
        <v>0.66892376866468417</v>
      </c>
      <c r="AW10">
        <f t="shared" si="22"/>
        <v>0.46359182341053717</v>
      </c>
    </row>
    <row r="11" spans="1:49" x14ac:dyDescent="0.35">
      <c r="A11" t="s">
        <v>15</v>
      </c>
      <c r="C11">
        <v>1723</v>
      </c>
      <c r="D11">
        <v>9.5</v>
      </c>
      <c r="E11">
        <v>284000</v>
      </c>
      <c r="F11">
        <v>8</v>
      </c>
      <c r="G11">
        <v>50</v>
      </c>
      <c r="H11">
        <v>0.8</v>
      </c>
      <c r="I11">
        <v>62.2</v>
      </c>
      <c r="J11">
        <v>20</v>
      </c>
      <c r="K11">
        <v>2.4</v>
      </c>
      <c r="L11">
        <v>300</v>
      </c>
      <c r="M11">
        <v>44</v>
      </c>
      <c r="N11">
        <v>0.75</v>
      </c>
      <c r="O11">
        <v>0.9</v>
      </c>
      <c r="P11" s="1">
        <v>45</v>
      </c>
      <c r="Q11">
        <f t="shared" si="23"/>
        <v>181.36842105263159</v>
      </c>
      <c r="R11">
        <v>168.73056070000001</v>
      </c>
      <c r="S11">
        <f t="shared" si="24"/>
        <v>340800</v>
      </c>
      <c r="T11">
        <f t="shared" si="25"/>
        <v>2.4341975855064537</v>
      </c>
      <c r="U11">
        <f t="shared" si="26"/>
        <v>0</v>
      </c>
      <c r="V11">
        <f t="shared" si="27"/>
        <v>1</v>
      </c>
      <c r="W11">
        <f t="shared" si="28"/>
        <v>0</v>
      </c>
      <c r="X11">
        <f t="shared" si="29"/>
        <v>1</v>
      </c>
      <c r="Y11">
        <f t="shared" si="30"/>
        <v>-1.8283</v>
      </c>
      <c r="Z11">
        <f t="shared" si="31"/>
        <v>0.37659999999999999</v>
      </c>
      <c r="AA11">
        <f t="shared" si="0"/>
        <v>-1.5900000000000001E-2</v>
      </c>
      <c r="AB11">
        <f t="shared" si="1"/>
        <v>0.49490000000000001</v>
      </c>
      <c r="AC11">
        <f t="shared" si="2"/>
        <v>0.47831000000000001</v>
      </c>
      <c r="AD11">
        <f t="shared" si="3"/>
        <v>-1.6000000000000001E-3</v>
      </c>
      <c r="AE11">
        <f t="shared" si="4"/>
        <v>0.1</v>
      </c>
      <c r="AF11">
        <f t="shared" si="5"/>
        <v>0.48761985865296642</v>
      </c>
      <c r="AG11">
        <f t="shared" si="6"/>
        <v>2.1245063679180709</v>
      </c>
      <c r="AH11">
        <f t="shared" si="7"/>
        <v>0</v>
      </c>
      <c r="AI11">
        <f t="shared" si="8"/>
        <v>1</v>
      </c>
      <c r="AJ11">
        <f t="shared" si="9"/>
        <v>1</v>
      </c>
      <c r="AK11">
        <f t="shared" si="10"/>
        <v>0</v>
      </c>
      <c r="AL11">
        <f t="shared" si="11"/>
        <v>1.3596999999999999</v>
      </c>
      <c r="AM11">
        <f t="shared" si="12"/>
        <v>1.9843999999999999</v>
      </c>
      <c r="AN11">
        <f t="shared" si="13"/>
        <v>-3.7000000000000002E-3</v>
      </c>
      <c r="AO11">
        <f t="shared" si="14"/>
        <v>5.0000000000000001E-3</v>
      </c>
      <c r="AP11">
        <f t="shared" si="15"/>
        <v>-0.1222</v>
      </c>
      <c r="AQ11">
        <f t="shared" si="16"/>
        <v>-5.1999999999999998E-3</v>
      </c>
      <c r="AR11">
        <f t="shared" si="17"/>
        <v>1.0299</v>
      </c>
      <c r="AS11">
        <f t="shared" si="18"/>
        <v>6.8999999999999999E-3</v>
      </c>
      <c r="AT11">
        <f t="shared" si="19"/>
        <v>-7.3499999999999996E-2</v>
      </c>
      <c r="AU11">
        <f t="shared" si="20"/>
        <v>0.45490000000000003</v>
      </c>
      <c r="AV11">
        <f t="shared" si="21"/>
        <v>0.29478113593631539</v>
      </c>
      <c r="AW11">
        <f t="shared" si="22"/>
        <v>1.1065124842312943</v>
      </c>
    </row>
    <row r="12" spans="1:49" x14ac:dyDescent="0.35">
      <c r="A12" t="s">
        <v>15</v>
      </c>
      <c r="C12">
        <v>168</v>
      </c>
      <c r="D12">
        <v>4.8</v>
      </c>
      <c r="E12">
        <v>304000</v>
      </c>
      <c r="F12">
        <v>35</v>
      </c>
      <c r="G12">
        <v>11</v>
      </c>
      <c r="H12">
        <v>0.6</v>
      </c>
      <c r="I12">
        <v>33.5</v>
      </c>
      <c r="J12">
        <v>18</v>
      </c>
      <c r="K12">
        <v>1.2</v>
      </c>
      <c r="L12">
        <v>100</v>
      </c>
      <c r="M12">
        <v>32</v>
      </c>
      <c r="N12">
        <v>0.55000000000000004</v>
      </c>
      <c r="O12">
        <v>0.3</v>
      </c>
      <c r="P12" s="1">
        <v>15</v>
      </c>
      <c r="Q12">
        <f t="shared" si="23"/>
        <v>35</v>
      </c>
      <c r="R12">
        <v>3.6163600819999999</v>
      </c>
      <c r="S12">
        <f t="shared" si="24"/>
        <v>364800</v>
      </c>
      <c r="T12">
        <f t="shared" si="25"/>
        <v>4.1352045320601591E-2</v>
      </c>
      <c r="U12">
        <f t="shared" si="26"/>
        <v>1</v>
      </c>
      <c r="V12">
        <f t="shared" si="27"/>
        <v>0</v>
      </c>
      <c r="W12">
        <f t="shared" si="28"/>
        <v>1</v>
      </c>
      <c r="X12">
        <f t="shared" si="29"/>
        <v>0</v>
      </c>
      <c r="Y12">
        <f t="shared" si="30"/>
        <v>-0.20830000000000015</v>
      </c>
      <c r="Z12">
        <f t="shared" si="31"/>
        <v>-2.8399999999999981E-2</v>
      </c>
      <c r="AA12">
        <f t="shared" si="0"/>
        <v>7.4099999999999999E-2</v>
      </c>
      <c r="AB12">
        <f t="shared" si="1"/>
        <v>-0.16509999999999991</v>
      </c>
      <c r="AC12">
        <f t="shared" si="2"/>
        <v>-0.24168999999999996</v>
      </c>
      <c r="AD12">
        <f t="shared" si="3"/>
        <v>-1.2999999999999999E-3</v>
      </c>
      <c r="AE12">
        <f t="shared" si="4"/>
        <v>3.1E-2</v>
      </c>
      <c r="AF12">
        <f t="shared" si="5"/>
        <v>0.26064311078171765</v>
      </c>
      <c r="AG12">
        <f t="shared" si="6"/>
        <v>0.31055314550891266</v>
      </c>
      <c r="AH12">
        <f t="shared" si="7"/>
        <v>0</v>
      </c>
      <c r="AI12">
        <f t="shared" si="8"/>
        <v>1</v>
      </c>
      <c r="AJ12">
        <f t="shared" si="9"/>
        <v>1</v>
      </c>
      <c r="AK12">
        <f t="shared" si="10"/>
        <v>0</v>
      </c>
      <c r="AL12">
        <f t="shared" si="11"/>
        <v>1.6086999999999998</v>
      </c>
      <c r="AM12">
        <f t="shared" si="12"/>
        <v>2.7223999999999999</v>
      </c>
      <c r="AN12">
        <f t="shared" si="13"/>
        <v>-7.000000000000001E-4</v>
      </c>
      <c r="AO12">
        <f t="shared" si="14"/>
        <v>3.7999999999999999E-2</v>
      </c>
      <c r="AP12">
        <f t="shared" si="15"/>
        <v>-0.55120000000000002</v>
      </c>
      <c r="AQ12">
        <f t="shared" si="16"/>
        <v>-4.0000000000000001E-3</v>
      </c>
      <c r="AR12">
        <f t="shared" si="17"/>
        <v>0.5979000000000001</v>
      </c>
      <c r="AS12">
        <f t="shared" si="18"/>
        <v>-1.2E-2</v>
      </c>
      <c r="AT12">
        <f t="shared" si="19"/>
        <v>0.15149999999999997</v>
      </c>
      <c r="AU12">
        <f t="shared" si="20"/>
        <v>2.200000000000002E-2</v>
      </c>
      <c r="AV12">
        <f t="shared" si="21"/>
        <v>2.0286685479425999</v>
      </c>
      <c r="AW12">
        <f t="shared" si="22"/>
        <v>1.538563708269217</v>
      </c>
    </row>
    <row r="13" spans="1:49" x14ac:dyDescent="0.35">
      <c r="A13" t="s">
        <v>15</v>
      </c>
      <c r="C13">
        <v>168</v>
      </c>
      <c r="D13">
        <v>4.8</v>
      </c>
      <c r="E13">
        <v>324000</v>
      </c>
      <c r="F13">
        <v>26</v>
      </c>
      <c r="G13">
        <v>10</v>
      </c>
      <c r="H13">
        <v>0.7</v>
      </c>
      <c r="I13">
        <v>48</v>
      </c>
      <c r="J13">
        <v>19</v>
      </c>
      <c r="K13">
        <v>1.8</v>
      </c>
      <c r="L13">
        <v>200</v>
      </c>
      <c r="M13">
        <v>38</v>
      </c>
      <c r="N13">
        <v>0.65</v>
      </c>
      <c r="O13">
        <v>0.6</v>
      </c>
      <c r="P13" s="1">
        <v>45</v>
      </c>
      <c r="Q13">
        <f t="shared" si="23"/>
        <v>35</v>
      </c>
      <c r="R13">
        <v>8.3022263859999992</v>
      </c>
      <c r="S13">
        <f t="shared" si="24"/>
        <v>388800</v>
      </c>
      <c r="T13">
        <f t="shared" si="25"/>
        <v>3.0394465975798687E-2</v>
      </c>
      <c r="U13">
        <f t="shared" si="26"/>
        <v>1</v>
      </c>
      <c r="V13">
        <f t="shared" si="27"/>
        <v>0</v>
      </c>
      <c r="W13">
        <f t="shared" si="28"/>
        <v>1</v>
      </c>
      <c r="X13">
        <f t="shared" si="29"/>
        <v>0</v>
      </c>
      <c r="Y13">
        <f t="shared" si="30"/>
        <v>-1.8283</v>
      </c>
      <c r="Z13">
        <f t="shared" si="31"/>
        <v>0.37659999999999999</v>
      </c>
      <c r="AA13">
        <f t="shared" si="0"/>
        <v>-1.5900000000000001E-2</v>
      </c>
      <c r="AB13">
        <f t="shared" si="1"/>
        <v>0.49490000000000001</v>
      </c>
      <c r="AC13">
        <f t="shared" si="2"/>
        <v>0.47831000000000001</v>
      </c>
      <c r="AD13">
        <f t="shared" si="3"/>
        <v>-1.6000000000000001E-3</v>
      </c>
      <c r="AE13">
        <f t="shared" si="4"/>
        <v>0.1</v>
      </c>
      <c r="AF13">
        <f t="shared" si="5"/>
        <v>0.51465675387188625</v>
      </c>
      <c r="AG13">
        <f t="shared" si="6"/>
        <v>0.19575246808544466</v>
      </c>
      <c r="AH13">
        <f t="shared" si="7"/>
        <v>0</v>
      </c>
      <c r="AI13">
        <f t="shared" si="8"/>
        <v>1</v>
      </c>
      <c r="AJ13">
        <f t="shared" si="9"/>
        <v>0</v>
      </c>
      <c r="AK13">
        <f t="shared" si="10"/>
        <v>1</v>
      </c>
      <c r="AL13">
        <f t="shared" si="11"/>
        <v>1.3596999999999999</v>
      </c>
      <c r="AM13">
        <f t="shared" si="12"/>
        <v>1.9843999999999999</v>
      </c>
      <c r="AN13">
        <f t="shared" si="13"/>
        <v>-3.7000000000000002E-3</v>
      </c>
      <c r="AO13">
        <f t="shared" si="14"/>
        <v>5.0000000000000001E-3</v>
      </c>
      <c r="AP13">
        <f t="shared" si="15"/>
        <v>-0.1222</v>
      </c>
      <c r="AQ13">
        <f t="shared" si="16"/>
        <v>-5.1999999999999998E-3</v>
      </c>
      <c r="AR13">
        <f t="shared" si="17"/>
        <v>1.0299</v>
      </c>
      <c r="AS13">
        <f t="shared" si="18"/>
        <v>6.8999999999999999E-3</v>
      </c>
      <c r="AT13">
        <f t="shared" si="19"/>
        <v>-7.3499999999999996E-2</v>
      </c>
      <c r="AU13">
        <f t="shared" si="20"/>
        <v>0.45490000000000003</v>
      </c>
      <c r="AV13">
        <f t="shared" si="21"/>
        <v>-0.63279075149930131</v>
      </c>
      <c r="AW13">
        <f t="shared" si="22"/>
        <v>0.65092455005088268</v>
      </c>
    </row>
    <row r="14" spans="1:49" x14ac:dyDescent="0.35">
      <c r="A14" t="s">
        <v>15</v>
      </c>
      <c r="C14">
        <v>168</v>
      </c>
      <c r="D14">
        <v>4.8</v>
      </c>
      <c r="E14">
        <v>345000</v>
      </c>
      <c r="F14">
        <v>17</v>
      </c>
      <c r="G14">
        <v>9</v>
      </c>
      <c r="H14">
        <v>0.8</v>
      </c>
      <c r="I14">
        <v>62.2</v>
      </c>
      <c r="J14">
        <v>20</v>
      </c>
      <c r="K14">
        <v>2.4</v>
      </c>
      <c r="L14">
        <v>300</v>
      </c>
      <c r="M14">
        <v>44</v>
      </c>
      <c r="N14">
        <v>0.75</v>
      </c>
      <c r="O14">
        <v>0.9</v>
      </c>
      <c r="P14" s="1">
        <v>75</v>
      </c>
      <c r="Q14">
        <f t="shared" si="23"/>
        <v>35</v>
      </c>
      <c r="R14">
        <v>16.451964140000001</v>
      </c>
      <c r="S14">
        <f t="shared" si="24"/>
        <v>414000</v>
      </c>
      <c r="T14">
        <f t="shared" si="25"/>
        <v>2.0227267058687996E-2</v>
      </c>
      <c r="U14">
        <f t="shared" si="26"/>
        <v>1</v>
      </c>
      <c r="V14">
        <f t="shared" si="27"/>
        <v>0</v>
      </c>
      <c r="W14">
        <f t="shared" si="28"/>
        <v>1</v>
      </c>
      <c r="X14">
        <f t="shared" si="29"/>
        <v>0</v>
      </c>
      <c r="Y14">
        <f t="shared" si="30"/>
        <v>-1.607</v>
      </c>
      <c r="Z14">
        <f t="shared" si="31"/>
        <v>0.52200000000000002</v>
      </c>
      <c r="AA14">
        <f t="shared" si="0"/>
        <v>-0.67200000000000004</v>
      </c>
      <c r="AB14">
        <f t="shared" si="1"/>
        <v>2.181</v>
      </c>
      <c r="AC14">
        <f t="shared" si="2"/>
        <v>2.407</v>
      </c>
      <c r="AD14">
        <f t="shared" si="3"/>
        <v>-1.5299999999999999E-3</v>
      </c>
      <c r="AE14">
        <f t="shared" si="4"/>
        <v>0.14360000000000001</v>
      </c>
      <c r="AF14">
        <f t="shared" si="5"/>
        <v>-1.552491822968967</v>
      </c>
      <c r="AG14">
        <f t="shared" si="6"/>
        <v>1679.4407782708179</v>
      </c>
      <c r="AH14">
        <f t="shared" si="7"/>
        <v>0</v>
      </c>
      <c r="AI14">
        <f t="shared" si="8"/>
        <v>1</v>
      </c>
      <c r="AJ14">
        <f t="shared" si="9"/>
        <v>1</v>
      </c>
      <c r="AK14">
        <f t="shared" si="10"/>
        <v>0</v>
      </c>
      <c r="AL14">
        <f t="shared" si="11"/>
        <v>1.0339</v>
      </c>
      <c r="AM14">
        <f t="shared" si="12"/>
        <v>2.0379</v>
      </c>
      <c r="AN14">
        <f t="shared" si="13"/>
        <v>-4.7000000000000002E-3</v>
      </c>
      <c r="AO14">
        <f t="shared" si="14"/>
        <v>1.6E-2</v>
      </c>
      <c r="AP14">
        <f t="shared" si="15"/>
        <v>-0.18890000000000001</v>
      </c>
      <c r="AQ14">
        <f t="shared" si="16"/>
        <v>-4.3E-3</v>
      </c>
      <c r="AR14">
        <f t="shared" si="17"/>
        <v>0.81559999999999999</v>
      </c>
      <c r="AS14">
        <f t="shared" si="18"/>
        <v>-1.66E-2</v>
      </c>
      <c r="AT14">
        <f t="shared" si="19"/>
        <v>7.2999999999999995E-2</v>
      </c>
      <c r="AU14">
        <f t="shared" si="20"/>
        <v>0.1603</v>
      </c>
      <c r="AV14">
        <f t="shared" si="21"/>
        <v>1.6211757685419999</v>
      </c>
      <c r="AW14">
        <f t="shared" si="22"/>
        <v>-11.17610958426631</v>
      </c>
    </row>
    <row r="15" spans="1:49" x14ac:dyDescent="0.35">
      <c r="A15" t="s">
        <v>15</v>
      </c>
      <c r="C15">
        <v>762</v>
      </c>
      <c r="D15">
        <v>9.5</v>
      </c>
      <c r="E15">
        <v>376000</v>
      </c>
      <c r="F15">
        <v>35</v>
      </c>
      <c r="G15">
        <v>6</v>
      </c>
      <c r="H15">
        <v>0.6</v>
      </c>
      <c r="I15">
        <v>33.5</v>
      </c>
      <c r="J15">
        <v>18</v>
      </c>
      <c r="K15">
        <v>1.2</v>
      </c>
      <c r="L15">
        <v>100</v>
      </c>
      <c r="M15">
        <v>32</v>
      </c>
      <c r="N15">
        <v>0.55000000000000004</v>
      </c>
      <c r="O15">
        <v>0.3</v>
      </c>
      <c r="P15" s="1">
        <v>15</v>
      </c>
      <c r="Q15">
        <f t="shared" si="23"/>
        <v>80.21052631578948</v>
      </c>
      <c r="R15">
        <v>16.40277609</v>
      </c>
      <c r="S15">
        <f t="shared" si="24"/>
        <v>451200</v>
      </c>
      <c r="T15">
        <f t="shared" si="25"/>
        <v>3.5937899520000004E-2</v>
      </c>
      <c r="U15">
        <f t="shared" si="26"/>
        <v>1</v>
      </c>
      <c r="V15">
        <f t="shared" si="27"/>
        <v>0</v>
      </c>
      <c r="W15">
        <f t="shared" si="28"/>
        <v>1</v>
      </c>
      <c r="X15">
        <f t="shared" si="29"/>
        <v>0</v>
      </c>
      <c r="Y15">
        <f t="shared" si="30"/>
        <v>-0.20830000000000015</v>
      </c>
      <c r="Z15">
        <f t="shared" si="31"/>
        <v>-2.8399999999999981E-2</v>
      </c>
      <c r="AA15">
        <f t="shared" si="0"/>
        <v>7.4099999999999999E-2</v>
      </c>
      <c r="AB15">
        <f t="shared" si="1"/>
        <v>-0.16509999999999991</v>
      </c>
      <c r="AC15">
        <f t="shared" si="2"/>
        <v>-0.24168999999999996</v>
      </c>
      <c r="AD15">
        <f t="shared" si="3"/>
        <v>-1.2999999999999999E-3</v>
      </c>
      <c r="AE15">
        <f t="shared" si="4"/>
        <v>3.1E-2</v>
      </c>
      <c r="AF15">
        <f t="shared" si="5"/>
        <v>0.20186942657119136</v>
      </c>
      <c r="AG15">
        <f t="shared" si="6"/>
        <v>0.36403799123101571</v>
      </c>
      <c r="AH15">
        <f t="shared" si="7"/>
        <v>0</v>
      </c>
      <c r="AI15">
        <f t="shared" si="8"/>
        <v>1</v>
      </c>
      <c r="AJ15">
        <f t="shared" si="9"/>
        <v>1</v>
      </c>
      <c r="AK15">
        <f t="shared" si="10"/>
        <v>0</v>
      </c>
      <c r="AL15">
        <f t="shared" si="11"/>
        <v>1.6086999999999998</v>
      </c>
      <c r="AM15">
        <f t="shared" si="12"/>
        <v>2.7223999999999999</v>
      </c>
      <c r="AN15">
        <f t="shared" si="13"/>
        <v>-7.000000000000001E-4</v>
      </c>
      <c r="AO15">
        <f t="shared" si="14"/>
        <v>3.7999999999999999E-2</v>
      </c>
      <c r="AP15">
        <f t="shared" si="15"/>
        <v>-0.55120000000000002</v>
      </c>
      <c r="AQ15">
        <f t="shared" si="16"/>
        <v>-4.0000000000000001E-3</v>
      </c>
      <c r="AR15">
        <f t="shared" si="17"/>
        <v>0.5979000000000001</v>
      </c>
      <c r="AS15">
        <f t="shared" si="18"/>
        <v>-1.2E-2</v>
      </c>
      <c r="AT15">
        <f t="shared" si="19"/>
        <v>0.15149999999999997</v>
      </c>
      <c r="AU15">
        <f t="shared" si="20"/>
        <v>2.200000000000002E-2</v>
      </c>
      <c r="AV15">
        <f t="shared" si="21"/>
        <v>1.8388759514738418</v>
      </c>
      <c r="AW15">
        <f t="shared" si="22"/>
        <v>1.2529220794935005</v>
      </c>
    </row>
    <row r="16" spans="1:49" x14ac:dyDescent="0.35">
      <c r="A16" t="s">
        <v>15</v>
      </c>
      <c r="C16">
        <v>762</v>
      </c>
      <c r="D16">
        <v>9.5</v>
      </c>
      <c r="E16">
        <v>392000</v>
      </c>
      <c r="F16">
        <v>25</v>
      </c>
      <c r="G16">
        <v>8</v>
      </c>
      <c r="H16">
        <v>0.7</v>
      </c>
      <c r="I16">
        <v>48</v>
      </c>
      <c r="J16">
        <v>19</v>
      </c>
      <c r="K16">
        <v>1.8</v>
      </c>
      <c r="L16">
        <v>200</v>
      </c>
      <c r="M16">
        <v>38</v>
      </c>
      <c r="N16">
        <v>0.65</v>
      </c>
      <c r="O16">
        <v>0.6</v>
      </c>
      <c r="P16" s="1">
        <v>45</v>
      </c>
      <c r="Q16">
        <f t="shared" si="23"/>
        <v>80.21052631578948</v>
      </c>
      <c r="R16">
        <v>37.656526820000003</v>
      </c>
      <c r="S16">
        <f t="shared" si="24"/>
        <v>470400</v>
      </c>
      <c r="T16">
        <f t="shared" si="25"/>
        <v>3.0444137471999991E-2</v>
      </c>
      <c r="U16">
        <f t="shared" si="26"/>
        <v>1</v>
      </c>
      <c r="V16">
        <f t="shared" si="27"/>
        <v>0</v>
      </c>
      <c r="W16">
        <f t="shared" si="28"/>
        <v>1</v>
      </c>
      <c r="X16">
        <f t="shared" si="29"/>
        <v>0</v>
      </c>
      <c r="Y16">
        <f t="shared" si="30"/>
        <v>-1.8283</v>
      </c>
      <c r="Z16">
        <f t="shared" si="31"/>
        <v>0.37659999999999999</v>
      </c>
      <c r="AA16">
        <f t="shared" si="0"/>
        <v>-1.5900000000000001E-2</v>
      </c>
      <c r="AB16">
        <f t="shared" si="1"/>
        <v>0.49490000000000001</v>
      </c>
      <c r="AC16">
        <f t="shared" si="2"/>
        <v>0.47831000000000001</v>
      </c>
      <c r="AD16">
        <f t="shared" si="3"/>
        <v>-1.6000000000000001E-3</v>
      </c>
      <c r="AE16">
        <f t="shared" si="4"/>
        <v>0.1</v>
      </c>
      <c r="AF16">
        <f t="shared" si="5"/>
        <v>0.44231991176662305</v>
      </c>
      <c r="AG16">
        <f t="shared" si="6"/>
        <v>0.25221492004142915</v>
      </c>
      <c r="AH16">
        <f t="shared" si="7"/>
        <v>0</v>
      </c>
      <c r="AI16">
        <f t="shared" si="8"/>
        <v>1</v>
      </c>
      <c r="AJ16">
        <f t="shared" si="9"/>
        <v>0</v>
      </c>
      <c r="AK16">
        <f t="shared" si="10"/>
        <v>1</v>
      </c>
      <c r="AL16">
        <f t="shared" si="11"/>
        <v>1.3596999999999999</v>
      </c>
      <c r="AM16">
        <f t="shared" si="12"/>
        <v>1.9843999999999999</v>
      </c>
      <c r="AN16">
        <f t="shared" si="13"/>
        <v>-3.7000000000000002E-3</v>
      </c>
      <c r="AO16">
        <f t="shared" si="14"/>
        <v>5.0000000000000001E-3</v>
      </c>
      <c r="AP16">
        <f t="shared" si="15"/>
        <v>-0.1222</v>
      </c>
      <c r="AQ16">
        <f t="shared" si="16"/>
        <v>-5.1999999999999998E-3</v>
      </c>
      <c r="AR16">
        <f t="shared" si="17"/>
        <v>1.0299</v>
      </c>
      <c r="AS16">
        <f t="shared" si="18"/>
        <v>6.8999999999999999E-3</v>
      </c>
      <c r="AT16">
        <f t="shared" si="19"/>
        <v>-7.3499999999999996E-2</v>
      </c>
      <c r="AU16">
        <f t="shared" si="20"/>
        <v>0.45490000000000003</v>
      </c>
      <c r="AV16">
        <f t="shared" si="21"/>
        <v>-0.63204794783971419</v>
      </c>
      <c r="AW16">
        <f t="shared" si="22"/>
        <v>0.81193686340894355</v>
      </c>
    </row>
    <row r="17" spans="1:49" x14ac:dyDescent="0.35">
      <c r="A17" t="s">
        <v>15</v>
      </c>
      <c r="C17">
        <v>762</v>
      </c>
      <c r="D17">
        <v>9.5</v>
      </c>
      <c r="E17">
        <v>407000</v>
      </c>
      <c r="F17">
        <v>15</v>
      </c>
      <c r="G17">
        <v>10</v>
      </c>
      <c r="H17">
        <v>0.8</v>
      </c>
      <c r="I17">
        <v>62.2</v>
      </c>
      <c r="J17">
        <v>20</v>
      </c>
      <c r="K17">
        <v>2.4</v>
      </c>
      <c r="L17">
        <v>300</v>
      </c>
      <c r="M17">
        <v>44</v>
      </c>
      <c r="N17">
        <v>0.75</v>
      </c>
      <c r="O17">
        <v>0.9</v>
      </c>
      <c r="P17" s="1">
        <v>75</v>
      </c>
      <c r="Q17">
        <f t="shared" si="23"/>
        <v>80.21052631578948</v>
      </c>
      <c r="R17">
        <v>74.621408759999994</v>
      </c>
      <c r="S17">
        <f t="shared" si="24"/>
        <v>488400</v>
      </c>
      <c r="T17">
        <f t="shared" si="25"/>
        <v>2.3060482286592E-2</v>
      </c>
      <c r="U17">
        <f t="shared" si="26"/>
        <v>0</v>
      </c>
      <c r="V17">
        <f t="shared" si="27"/>
        <v>1</v>
      </c>
      <c r="W17">
        <f t="shared" si="28"/>
        <v>1</v>
      </c>
      <c r="X17">
        <f t="shared" si="29"/>
        <v>0</v>
      </c>
      <c r="Y17">
        <f t="shared" si="30"/>
        <v>-1.607</v>
      </c>
      <c r="Z17">
        <f t="shared" si="31"/>
        <v>0.52200000000000002</v>
      </c>
      <c r="AA17">
        <f t="shared" si="0"/>
        <v>-0.67200000000000004</v>
      </c>
      <c r="AB17">
        <f t="shared" si="1"/>
        <v>2.181</v>
      </c>
      <c r="AC17">
        <f t="shared" si="2"/>
        <v>2.407</v>
      </c>
      <c r="AD17">
        <f t="shared" si="3"/>
        <v>-1.5299999999999999E-3</v>
      </c>
      <c r="AE17">
        <f t="shared" si="4"/>
        <v>0.14360000000000001</v>
      </c>
      <c r="AF17">
        <f t="shared" si="5"/>
        <v>-1.395663928232125</v>
      </c>
      <c r="AG17">
        <f t="shared" si="6"/>
        <v>758.63277615726849</v>
      </c>
      <c r="AH17">
        <f t="shared" si="7"/>
        <v>0</v>
      </c>
      <c r="AI17">
        <f t="shared" si="8"/>
        <v>1</v>
      </c>
      <c r="AJ17">
        <f t="shared" si="9"/>
        <v>1</v>
      </c>
      <c r="AK17">
        <f t="shared" si="10"/>
        <v>0</v>
      </c>
      <c r="AL17">
        <f t="shared" si="11"/>
        <v>1.0339</v>
      </c>
      <c r="AM17">
        <f t="shared" si="12"/>
        <v>2.0379</v>
      </c>
      <c r="AN17">
        <f t="shared" si="13"/>
        <v>-4.7000000000000002E-3</v>
      </c>
      <c r="AO17">
        <f t="shared" si="14"/>
        <v>1.6E-2</v>
      </c>
      <c r="AP17">
        <f t="shared" si="15"/>
        <v>-0.18890000000000001</v>
      </c>
      <c r="AQ17">
        <f t="shared" si="16"/>
        <v>-4.3E-3</v>
      </c>
      <c r="AR17">
        <f t="shared" si="17"/>
        <v>0.81559999999999999</v>
      </c>
      <c r="AS17">
        <f t="shared" si="18"/>
        <v>-1.66E-2</v>
      </c>
      <c r="AT17">
        <f t="shared" si="19"/>
        <v>7.2999999999999995E-2</v>
      </c>
      <c r="AU17">
        <f t="shared" si="20"/>
        <v>0.1603</v>
      </c>
      <c r="AV17">
        <f t="shared" si="21"/>
        <v>1.1533741156701052</v>
      </c>
      <c r="AW17">
        <f t="shared" si="22"/>
        <v>-6.7362411094146646</v>
      </c>
    </row>
    <row r="18" spans="1:49" x14ac:dyDescent="0.35">
      <c r="A18" t="s">
        <v>15</v>
      </c>
      <c r="C18">
        <v>610</v>
      </c>
      <c r="D18">
        <v>6.4</v>
      </c>
      <c r="E18">
        <v>434000</v>
      </c>
      <c r="F18">
        <v>23</v>
      </c>
      <c r="G18">
        <v>9</v>
      </c>
      <c r="H18">
        <v>0.6</v>
      </c>
      <c r="I18">
        <v>33.5</v>
      </c>
      <c r="J18">
        <v>18</v>
      </c>
      <c r="K18">
        <v>1.2</v>
      </c>
      <c r="L18">
        <v>100</v>
      </c>
      <c r="M18">
        <v>32</v>
      </c>
      <c r="N18">
        <v>0.55000000000000004</v>
      </c>
      <c r="O18">
        <v>0.3</v>
      </c>
      <c r="P18" s="1">
        <v>15</v>
      </c>
      <c r="Q18">
        <f t="shared" si="23"/>
        <v>95.3125</v>
      </c>
      <c r="R18">
        <v>13.13083125</v>
      </c>
      <c r="S18">
        <f t="shared" si="24"/>
        <v>520800</v>
      </c>
      <c r="T18">
        <f t="shared" si="25"/>
        <v>3.3506956484198394E-2</v>
      </c>
      <c r="U18">
        <f t="shared" si="26"/>
        <v>1</v>
      </c>
      <c r="V18">
        <f t="shared" si="27"/>
        <v>0</v>
      </c>
      <c r="W18">
        <f t="shared" si="28"/>
        <v>1</v>
      </c>
      <c r="X18">
        <f t="shared" si="29"/>
        <v>0</v>
      </c>
      <c r="Y18">
        <f t="shared" si="30"/>
        <v>-0.20830000000000015</v>
      </c>
      <c r="Z18">
        <f t="shared" si="31"/>
        <v>-2.8399999999999981E-2</v>
      </c>
      <c r="AA18">
        <f t="shared" si="0"/>
        <v>7.4099999999999999E-2</v>
      </c>
      <c r="AB18">
        <f t="shared" si="1"/>
        <v>-0.16509999999999991</v>
      </c>
      <c r="AC18">
        <f t="shared" si="2"/>
        <v>-0.24168999999999996</v>
      </c>
      <c r="AD18">
        <f t="shared" si="3"/>
        <v>-1.2999999999999999E-3</v>
      </c>
      <c r="AE18">
        <f t="shared" si="4"/>
        <v>3.1E-2</v>
      </c>
      <c r="AF18">
        <f t="shared" si="5"/>
        <v>0.18223686078171769</v>
      </c>
      <c r="AG18">
        <f t="shared" si="6"/>
        <v>0.38367339797121147</v>
      </c>
      <c r="AH18">
        <f t="shared" si="7"/>
        <v>0</v>
      </c>
      <c r="AI18">
        <f t="shared" si="8"/>
        <v>1</v>
      </c>
      <c r="AJ18">
        <f t="shared" si="9"/>
        <v>1</v>
      </c>
      <c r="AK18">
        <f t="shared" si="10"/>
        <v>0</v>
      </c>
      <c r="AL18">
        <f t="shared" si="11"/>
        <v>1.6086999999999998</v>
      </c>
      <c r="AM18">
        <f t="shared" si="12"/>
        <v>2.7223999999999999</v>
      </c>
      <c r="AN18">
        <f t="shared" si="13"/>
        <v>-7.000000000000001E-4</v>
      </c>
      <c r="AO18">
        <f t="shared" si="14"/>
        <v>3.7999999999999999E-2</v>
      </c>
      <c r="AP18">
        <f t="shared" si="15"/>
        <v>-0.55120000000000002</v>
      </c>
      <c r="AQ18">
        <f t="shared" si="16"/>
        <v>-4.0000000000000001E-3</v>
      </c>
      <c r="AR18">
        <f t="shared" si="17"/>
        <v>0.5979000000000001</v>
      </c>
      <c r="AS18">
        <f t="shared" si="18"/>
        <v>-1.2E-2</v>
      </c>
      <c r="AT18">
        <f t="shared" si="19"/>
        <v>0.15149999999999997</v>
      </c>
      <c r="AU18">
        <f t="shared" si="20"/>
        <v>2.200000000000002E-2</v>
      </c>
      <c r="AV18">
        <f t="shared" si="21"/>
        <v>1.7807584181249996</v>
      </c>
      <c r="AW18">
        <f t="shared" si="22"/>
        <v>1.1706170641275031</v>
      </c>
    </row>
    <row r="19" spans="1:49" x14ac:dyDescent="0.35">
      <c r="A19" t="s">
        <v>15</v>
      </c>
      <c r="C19">
        <v>610</v>
      </c>
      <c r="D19">
        <v>6.4</v>
      </c>
      <c r="E19">
        <v>462000</v>
      </c>
      <c r="F19">
        <v>17</v>
      </c>
      <c r="G19">
        <v>11</v>
      </c>
      <c r="H19">
        <v>0.7</v>
      </c>
      <c r="I19">
        <v>48</v>
      </c>
      <c r="J19">
        <v>19</v>
      </c>
      <c r="K19">
        <v>1.8</v>
      </c>
      <c r="L19">
        <v>200</v>
      </c>
      <c r="M19">
        <v>38</v>
      </c>
      <c r="N19">
        <v>0.65</v>
      </c>
      <c r="O19">
        <v>0.6</v>
      </c>
      <c r="P19" s="1">
        <v>45</v>
      </c>
      <c r="Q19">
        <f t="shared" si="23"/>
        <v>95.3125</v>
      </c>
      <c r="R19">
        <v>30.144988659999999</v>
      </c>
      <c r="S19">
        <f t="shared" si="24"/>
        <v>554400</v>
      </c>
      <c r="T19">
        <f t="shared" si="25"/>
        <v>3.1949938716917758E-2</v>
      </c>
      <c r="U19">
        <f t="shared" si="26"/>
        <v>1</v>
      </c>
      <c r="V19">
        <f t="shared" si="27"/>
        <v>0</v>
      </c>
      <c r="W19">
        <f t="shared" si="28"/>
        <v>1</v>
      </c>
      <c r="X19">
        <f t="shared" si="29"/>
        <v>0</v>
      </c>
      <c r="Y19">
        <f t="shared" si="30"/>
        <v>-1.8283</v>
      </c>
      <c r="Z19">
        <f t="shared" si="31"/>
        <v>0.37659999999999999</v>
      </c>
      <c r="AA19">
        <f t="shared" si="0"/>
        <v>-1.5900000000000001E-2</v>
      </c>
      <c r="AB19">
        <f t="shared" si="1"/>
        <v>0.49490000000000001</v>
      </c>
      <c r="AC19">
        <f t="shared" si="2"/>
        <v>0.47831000000000001</v>
      </c>
      <c r="AD19">
        <f t="shared" si="3"/>
        <v>-1.6000000000000001E-3</v>
      </c>
      <c r="AE19">
        <f t="shared" si="4"/>
        <v>0.1</v>
      </c>
      <c r="AF19">
        <f t="shared" si="5"/>
        <v>0.41815675387188622</v>
      </c>
      <c r="AG19">
        <f t="shared" si="6"/>
        <v>0.28001502631655567</v>
      </c>
      <c r="AH19">
        <f t="shared" si="7"/>
        <v>0</v>
      </c>
      <c r="AI19">
        <f t="shared" si="8"/>
        <v>1</v>
      </c>
      <c r="AJ19">
        <f t="shared" si="9"/>
        <v>0</v>
      </c>
      <c r="AK19">
        <f t="shared" si="10"/>
        <v>1</v>
      </c>
      <c r="AL19">
        <f t="shared" si="11"/>
        <v>1.3596999999999999</v>
      </c>
      <c r="AM19">
        <f t="shared" si="12"/>
        <v>1.9843999999999999</v>
      </c>
      <c r="AN19">
        <f t="shared" si="13"/>
        <v>-3.7000000000000002E-3</v>
      </c>
      <c r="AO19">
        <f t="shared" si="14"/>
        <v>5.0000000000000001E-3</v>
      </c>
      <c r="AP19">
        <f t="shared" si="15"/>
        <v>-0.1222</v>
      </c>
      <c r="AQ19">
        <f t="shared" si="16"/>
        <v>-5.1999999999999998E-3</v>
      </c>
      <c r="AR19">
        <f t="shared" si="17"/>
        <v>1.0299</v>
      </c>
      <c r="AS19">
        <f t="shared" si="18"/>
        <v>6.8999999999999999E-3</v>
      </c>
      <c r="AT19">
        <f t="shared" si="19"/>
        <v>-7.3499999999999996E-2</v>
      </c>
      <c r="AU19">
        <f t="shared" si="20"/>
        <v>0.45490000000000003</v>
      </c>
      <c r="AV19">
        <f t="shared" si="21"/>
        <v>-0.61008682389384161</v>
      </c>
      <c r="AW19">
        <f t="shared" si="22"/>
        <v>0.89476113596930018</v>
      </c>
    </row>
    <row r="20" spans="1:49" x14ac:dyDescent="0.35">
      <c r="A20" t="s">
        <v>15</v>
      </c>
      <c r="C20">
        <v>610</v>
      </c>
      <c r="D20">
        <v>6.4</v>
      </c>
      <c r="E20">
        <v>490000</v>
      </c>
      <c r="F20">
        <v>11</v>
      </c>
      <c r="G20">
        <v>12</v>
      </c>
      <c r="H20">
        <v>0.8</v>
      </c>
      <c r="I20">
        <v>62.2</v>
      </c>
      <c r="J20">
        <v>20</v>
      </c>
      <c r="K20">
        <v>2.4</v>
      </c>
      <c r="L20">
        <v>300</v>
      </c>
      <c r="M20">
        <v>44</v>
      </c>
      <c r="N20">
        <v>0.75</v>
      </c>
      <c r="O20">
        <v>0.9</v>
      </c>
      <c r="P20" s="1">
        <v>75</v>
      </c>
      <c r="Q20">
        <f t="shared" si="23"/>
        <v>95.3125</v>
      </c>
      <c r="R20">
        <v>59.736298349999998</v>
      </c>
      <c r="S20">
        <f t="shared" si="24"/>
        <v>588000</v>
      </c>
      <c r="T20">
        <f t="shared" si="25"/>
        <v>2.5120514499738383E-2</v>
      </c>
      <c r="U20">
        <f t="shared" si="26"/>
        <v>1</v>
      </c>
      <c r="V20">
        <f t="shared" si="27"/>
        <v>0</v>
      </c>
      <c r="W20">
        <f t="shared" si="28"/>
        <v>1</v>
      </c>
      <c r="X20">
        <f t="shared" si="29"/>
        <v>0</v>
      </c>
      <c r="Y20">
        <f t="shared" si="30"/>
        <v>-1.607</v>
      </c>
      <c r="Z20">
        <f t="shared" si="31"/>
        <v>0.52200000000000002</v>
      </c>
      <c r="AA20">
        <f t="shared" si="0"/>
        <v>-0.67200000000000004</v>
      </c>
      <c r="AB20">
        <f t="shared" si="1"/>
        <v>2.181</v>
      </c>
      <c r="AC20">
        <f t="shared" si="2"/>
        <v>2.407</v>
      </c>
      <c r="AD20">
        <f t="shared" si="3"/>
        <v>-1.5299999999999999E-3</v>
      </c>
      <c r="AE20">
        <f t="shared" si="4"/>
        <v>0.14360000000000001</v>
      </c>
      <c r="AF20">
        <f t="shared" si="5"/>
        <v>-1.644769947968967</v>
      </c>
      <c r="AG20">
        <f t="shared" si="6"/>
        <v>1685.5089149444932</v>
      </c>
      <c r="AH20">
        <f t="shared" si="7"/>
        <v>0</v>
      </c>
      <c r="AI20">
        <f t="shared" si="8"/>
        <v>1</v>
      </c>
      <c r="AJ20">
        <f t="shared" si="9"/>
        <v>1</v>
      </c>
      <c r="AK20">
        <f t="shared" si="10"/>
        <v>0</v>
      </c>
      <c r="AL20">
        <f t="shared" si="11"/>
        <v>1.0339</v>
      </c>
      <c r="AM20">
        <f t="shared" si="12"/>
        <v>2.0379</v>
      </c>
      <c r="AN20">
        <f t="shared" si="13"/>
        <v>-4.7000000000000002E-3</v>
      </c>
      <c r="AO20">
        <f t="shared" si="14"/>
        <v>1.6E-2</v>
      </c>
      <c r="AP20">
        <f t="shared" si="15"/>
        <v>-0.18890000000000001</v>
      </c>
      <c r="AQ20">
        <f t="shared" si="16"/>
        <v>-4.3E-3</v>
      </c>
      <c r="AR20">
        <f t="shared" si="17"/>
        <v>0.81559999999999999</v>
      </c>
      <c r="AS20">
        <f t="shared" si="18"/>
        <v>-1.66E-2</v>
      </c>
      <c r="AT20">
        <f t="shared" si="19"/>
        <v>7.2999999999999995E-2</v>
      </c>
      <c r="AU20">
        <f t="shared" si="20"/>
        <v>0.1603</v>
      </c>
      <c r="AV20">
        <f t="shared" si="21"/>
        <v>1.1583956477549999</v>
      </c>
      <c r="AW20">
        <f t="shared" si="22"/>
        <v>-7.6948235855321352</v>
      </c>
    </row>
    <row r="21" spans="1:49" x14ac:dyDescent="0.35">
      <c r="A21" t="s">
        <v>15</v>
      </c>
      <c r="C21">
        <v>406</v>
      </c>
      <c r="D21">
        <v>9.5</v>
      </c>
      <c r="E21">
        <v>376000</v>
      </c>
      <c r="F21">
        <v>35</v>
      </c>
      <c r="G21">
        <v>6</v>
      </c>
      <c r="H21">
        <v>0.6</v>
      </c>
      <c r="I21">
        <v>33.5</v>
      </c>
      <c r="J21">
        <v>18</v>
      </c>
      <c r="K21">
        <v>1.2</v>
      </c>
      <c r="L21">
        <v>100</v>
      </c>
      <c r="M21">
        <v>32</v>
      </c>
      <c r="N21">
        <v>0.55000000000000004</v>
      </c>
      <c r="O21">
        <v>0.3</v>
      </c>
      <c r="P21" s="1">
        <v>45</v>
      </c>
      <c r="Q21">
        <f t="shared" si="23"/>
        <v>42.736842105263158</v>
      </c>
      <c r="R21">
        <v>8.7395368659999999</v>
      </c>
      <c r="S21">
        <f t="shared" si="24"/>
        <v>451200</v>
      </c>
      <c r="T21">
        <f t="shared" si="25"/>
        <v>3.5937899520000004E-2</v>
      </c>
      <c r="U21">
        <f t="shared" si="26"/>
        <v>1</v>
      </c>
      <c r="V21">
        <f t="shared" si="27"/>
        <v>0</v>
      </c>
      <c r="W21">
        <f t="shared" si="28"/>
        <v>1</v>
      </c>
      <c r="X21">
        <f t="shared" si="29"/>
        <v>0</v>
      </c>
      <c r="Y21">
        <f t="shared" si="30"/>
        <v>-1.8283</v>
      </c>
      <c r="Z21">
        <f t="shared" si="31"/>
        <v>0.37659999999999999</v>
      </c>
      <c r="AA21">
        <f t="shared" si="0"/>
        <v>-1.5900000000000001E-2</v>
      </c>
      <c r="AB21">
        <f t="shared" si="1"/>
        <v>0.49490000000000001</v>
      </c>
      <c r="AC21">
        <f t="shared" si="2"/>
        <v>0.47831000000000001</v>
      </c>
      <c r="AD21">
        <f t="shared" si="3"/>
        <v>-1.6000000000000001E-3</v>
      </c>
      <c r="AE21">
        <f t="shared" si="4"/>
        <v>0.1</v>
      </c>
      <c r="AF21">
        <f t="shared" si="5"/>
        <v>0.51329884667436831</v>
      </c>
      <c r="AG21">
        <f t="shared" si="6"/>
        <v>0.1650996910149769</v>
      </c>
      <c r="AH21">
        <f t="shared" si="7"/>
        <v>0</v>
      </c>
      <c r="AI21">
        <f t="shared" si="8"/>
        <v>1</v>
      </c>
      <c r="AJ21">
        <f t="shared" si="9"/>
        <v>0</v>
      </c>
      <c r="AK21">
        <f t="shared" si="10"/>
        <v>1</v>
      </c>
      <c r="AL21">
        <f t="shared" si="11"/>
        <v>1.3596999999999999</v>
      </c>
      <c r="AM21">
        <f t="shared" si="12"/>
        <v>1.9843999999999999</v>
      </c>
      <c r="AN21">
        <f t="shared" si="13"/>
        <v>-3.7000000000000002E-3</v>
      </c>
      <c r="AO21">
        <f t="shared" si="14"/>
        <v>5.0000000000000001E-3</v>
      </c>
      <c r="AP21">
        <f t="shared" si="15"/>
        <v>-0.1222</v>
      </c>
      <c r="AQ21">
        <f t="shared" si="16"/>
        <v>-5.1999999999999998E-3</v>
      </c>
      <c r="AR21">
        <f t="shared" si="17"/>
        <v>1.0299</v>
      </c>
      <c r="AS21">
        <f t="shared" si="18"/>
        <v>6.8999999999999999E-3</v>
      </c>
      <c r="AT21">
        <f t="shared" si="19"/>
        <v>-7.3499999999999996E-2</v>
      </c>
      <c r="AU21">
        <f t="shared" si="20"/>
        <v>0.45490000000000003</v>
      </c>
      <c r="AV21">
        <f t="shared" si="21"/>
        <v>-0.55658049746634541</v>
      </c>
      <c r="AW21">
        <f t="shared" si="22"/>
        <v>1.0272917624092726</v>
      </c>
    </row>
    <row r="22" spans="1:49" x14ac:dyDescent="0.35">
      <c r="A22" t="s">
        <v>15</v>
      </c>
      <c r="C22">
        <v>406</v>
      </c>
      <c r="D22">
        <v>9.5</v>
      </c>
      <c r="E22">
        <v>392000</v>
      </c>
      <c r="F22">
        <v>25</v>
      </c>
      <c r="G22">
        <v>8</v>
      </c>
      <c r="H22">
        <v>0.7</v>
      </c>
      <c r="I22">
        <v>48</v>
      </c>
      <c r="J22">
        <v>19</v>
      </c>
      <c r="K22">
        <v>1.8</v>
      </c>
      <c r="L22">
        <v>200</v>
      </c>
      <c r="M22">
        <v>38</v>
      </c>
      <c r="N22">
        <v>0.65</v>
      </c>
      <c r="O22">
        <v>0.6</v>
      </c>
      <c r="P22" s="1">
        <v>15</v>
      </c>
      <c r="Q22">
        <f t="shared" si="23"/>
        <v>42.736842105263158</v>
      </c>
      <c r="R22">
        <v>20.06371377</v>
      </c>
      <c r="S22">
        <f t="shared" si="24"/>
        <v>470400</v>
      </c>
      <c r="T22">
        <f t="shared" si="25"/>
        <v>3.0444137471999991E-2</v>
      </c>
      <c r="U22">
        <f t="shared" si="26"/>
        <v>1</v>
      </c>
      <c r="V22">
        <f t="shared" si="27"/>
        <v>0</v>
      </c>
      <c r="W22">
        <f t="shared" si="28"/>
        <v>1</v>
      </c>
      <c r="X22">
        <f t="shared" si="29"/>
        <v>0</v>
      </c>
      <c r="Y22">
        <f t="shared" si="30"/>
        <v>-0.20830000000000015</v>
      </c>
      <c r="Z22">
        <f t="shared" si="31"/>
        <v>-2.8399999999999981E-2</v>
      </c>
      <c r="AA22">
        <f t="shared" si="0"/>
        <v>7.4099999999999999E-2</v>
      </c>
      <c r="AB22">
        <f t="shared" si="1"/>
        <v>-0.16509999999999991</v>
      </c>
      <c r="AC22">
        <f t="shared" si="2"/>
        <v>-0.24168999999999996</v>
      </c>
      <c r="AD22">
        <f t="shared" si="3"/>
        <v>-1.2999999999999999E-3</v>
      </c>
      <c r="AE22">
        <f t="shared" si="4"/>
        <v>3.1E-2</v>
      </c>
      <c r="AF22">
        <f t="shared" si="5"/>
        <v>0.30194742212436743</v>
      </c>
      <c r="AG22">
        <f t="shared" si="6"/>
        <v>0.24338009223358539</v>
      </c>
      <c r="AH22">
        <f t="shared" si="7"/>
        <v>0</v>
      </c>
      <c r="AI22">
        <f t="shared" si="8"/>
        <v>1</v>
      </c>
      <c r="AJ22">
        <f t="shared" si="9"/>
        <v>0</v>
      </c>
      <c r="AK22">
        <f t="shared" si="10"/>
        <v>1</v>
      </c>
      <c r="AL22">
        <f t="shared" si="11"/>
        <v>1.6086999999999998</v>
      </c>
      <c r="AM22">
        <f t="shared" si="12"/>
        <v>2.7223999999999999</v>
      </c>
      <c r="AN22">
        <f t="shared" si="13"/>
        <v>-7.000000000000001E-4</v>
      </c>
      <c r="AO22">
        <f t="shared" si="14"/>
        <v>3.7999999999999999E-2</v>
      </c>
      <c r="AP22">
        <f t="shared" si="15"/>
        <v>-0.55120000000000002</v>
      </c>
      <c r="AQ22">
        <f t="shared" si="16"/>
        <v>-4.0000000000000001E-3</v>
      </c>
      <c r="AR22">
        <f t="shared" si="17"/>
        <v>0.5979000000000001</v>
      </c>
      <c r="AS22">
        <f t="shared" si="18"/>
        <v>-1.2E-2</v>
      </c>
      <c r="AT22">
        <f t="shared" si="19"/>
        <v>0.15149999999999997</v>
      </c>
      <c r="AU22">
        <f t="shared" si="20"/>
        <v>2.200000000000002E-2</v>
      </c>
      <c r="AV22">
        <f t="shared" si="21"/>
        <v>0.67257903967361243</v>
      </c>
      <c r="AW22">
        <f t="shared" si="22"/>
        <v>2.215571610871288</v>
      </c>
    </row>
    <row r="23" spans="1:49" x14ac:dyDescent="0.35">
      <c r="A23" t="s">
        <v>15</v>
      </c>
      <c r="C23">
        <v>406</v>
      </c>
      <c r="D23">
        <v>9.5</v>
      </c>
      <c r="E23">
        <v>407000</v>
      </c>
      <c r="F23">
        <v>15</v>
      </c>
      <c r="G23">
        <v>10</v>
      </c>
      <c r="H23">
        <v>0.8</v>
      </c>
      <c r="I23">
        <v>62.2</v>
      </c>
      <c r="J23">
        <v>20</v>
      </c>
      <c r="K23">
        <v>2.4</v>
      </c>
      <c r="L23">
        <v>300</v>
      </c>
      <c r="M23">
        <v>44</v>
      </c>
      <c r="N23">
        <v>0.75</v>
      </c>
      <c r="O23">
        <v>0.9</v>
      </c>
      <c r="P23" s="1">
        <v>45</v>
      </c>
      <c r="Q23">
        <f t="shared" si="23"/>
        <v>42.736842105263158</v>
      </c>
      <c r="R23">
        <v>39.758913329999999</v>
      </c>
      <c r="S23">
        <f t="shared" si="24"/>
        <v>488400</v>
      </c>
      <c r="T23">
        <f t="shared" si="25"/>
        <v>2.3060482286592E-2</v>
      </c>
      <c r="U23">
        <f t="shared" si="26"/>
        <v>1</v>
      </c>
      <c r="V23">
        <f t="shared" si="27"/>
        <v>0</v>
      </c>
      <c r="W23">
        <f t="shared" si="28"/>
        <v>1</v>
      </c>
      <c r="X23">
        <f t="shared" si="29"/>
        <v>0</v>
      </c>
      <c r="Y23">
        <f t="shared" si="30"/>
        <v>-1.8283</v>
      </c>
      <c r="Z23">
        <f t="shared" si="31"/>
        <v>0.37659999999999999</v>
      </c>
      <c r="AA23">
        <f t="shared" si="0"/>
        <v>-1.5900000000000001E-2</v>
      </c>
      <c r="AB23">
        <f t="shared" si="1"/>
        <v>0.49490000000000001</v>
      </c>
      <c r="AC23">
        <f t="shared" si="2"/>
        <v>0.47831000000000001</v>
      </c>
      <c r="AD23">
        <f t="shared" si="3"/>
        <v>-1.6000000000000001E-3</v>
      </c>
      <c r="AE23">
        <f t="shared" si="4"/>
        <v>0.1</v>
      </c>
      <c r="AF23">
        <f t="shared" si="5"/>
        <v>0.49583091128454537</v>
      </c>
      <c r="AG23">
        <f t="shared" si="6"/>
        <v>0.21238449254452968</v>
      </c>
      <c r="AH23">
        <f t="shared" si="7"/>
        <v>0</v>
      </c>
      <c r="AI23">
        <f t="shared" si="8"/>
        <v>1</v>
      </c>
      <c r="AJ23">
        <f t="shared" si="9"/>
        <v>0</v>
      </c>
      <c r="AK23">
        <f t="shared" si="10"/>
        <v>1</v>
      </c>
      <c r="AL23">
        <f t="shared" si="11"/>
        <v>1.3596999999999999</v>
      </c>
      <c r="AM23">
        <f t="shared" si="12"/>
        <v>1.9843999999999999</v>
      </c>
      <c r="AN23">
        <f t="shared" si="13"/>
        <v>-3.7000000000000002E-3</v>
      </c>
      <c r="AO23">
        <f t="shared" si="14"/>
        <v>5.0000000000000001E-3</v>
      </c>
      <c r="AP23">
        <f t="shared" si="15"/>
        <v>-0.1222</v>
      </c>
      <c r="AQ23">
        <f t="shared" si="16"/>
        <v>-5.1999999999999998E-3</v>
      </c>
      <c r="AR23">
        <f t="shared" si="17"/>
        <v>1.0299</v>
      </c>
      <c r="AS23">
        <f t="shared" si="18"/>
        <v>6.8999999999999999E-3</v>
      </c>
      <c r="AT23">
        <f t="shared" si="19"/>
        <v>-7.3499999999999996E-2</v>
      </c>
      <c r="AU23">
        <f t="shared" si="20"/>
        <v>0.45490000000000003</v>
      </c>
      <c r="AV23">
        <f t="shared" si="21"/>
        <v>-0.75840689323635535</v>
      </c>
      <c r="AW23">
        <f t="shared" si="22"/>
        <v>0.26456311026741308</v>
      </c>
    </row>
    <row r="24" spans="1:49" x14ac:dyDescent="0.35">
      <c r="A24" t="s">
        <v>16</v>
      </c>
      <c r="C24">
        <v>610</v>
      </c>
      <c r="D24">
        <v>10.199999999999999</v>
      </c>
      <c r="E24">
        <v>359000</v>
      </c>
      <c r="F24">
        <v>14</v>
      </c>
      <c r="G24">
        <v>8.5</v>
      </c>
      <c r="H24">
        <v>0.75</v>
      </c>
      <c r="I24">
        <v>40</v>
      </c>
      <c r="J24">
        <v>19</v>
      </c>
      <c r="K24">
        <v>1.2</v>
      </c>
      <c r="L24">
        <v>100</v>
      </c>
      <c r="M24">
        <v>38</v>
      </c>
      <c r="N24">
        <v>0.75</v>
      </c>
      <c r="O24">
        <v>0.5</v>
      </c>
      <c r="P24" s="1">
        <v>75</v>
      </c>
      <c r="Q24">
        <f t="shared" si="23"/>
        <v>59.803921568627452</v>
      </c>
      <c r="R24">
        <v>57.49114556</v>
      </c>
      <c r="S24">
        <f t="shared" si="24"/>
        <v>430800</v>
      </c>
      <c r="T24">
        <f t="shared" si="25"/>
        <v>1.7105705034911944E-2</v>
      </c>
      <c r="U24">
        <f t="shared" si="26"/>
        <v>1</v>
      </c>
      <c r="V24">
        <f t="shared" si="27"/>
        <v>0</v>
      </c>
      <c r="W24">
        <f t="shared" si="28"/>
        <v>1</v>
      </c>
      <c r="X24">
        <f t="shared" si="29"/>
        <v>0</v>
      </c>
      <c r="Y24">
        <f t="shared" si="30"/>
        <v>-1.607</v>
      </c>
      <c r="Z24">
        <f t="shared" si="31"/>
        <v>0.52200000000000002</v>
      </c>
      <c r="AA24">
        <f t="shared" si="0"/>
        <v>-0.67200000000000004</v>
      </c>
      <c r="AB24">
        <f t="shared" si="1"/>
        <v>2.181</v>
      </c>
      <c r="AC24">
        <f t="shared" si="2"/>
        <v>2.407</v>
      </c>
      <c r="AD24">
        <f t="shared" si="3"/>
        <v>-1.5299999999999999E-3</v>
      </c>
      <c r="AE24">
        <f t="shared" si="4"/>
        <v>0.14360000000000001</v>
      </c>
      <c r="AF24">
        <f t="shared" si="5"/>
        <v>-0.85217436498399801</v>
      </c>
      <c r="AG24">
        <f t="shared" si="6"/>
        <v>71.082178900628236</v>
      </c>
      <c r="AH24">
        <f t="shared" si="7"/>
        <v>0</v>
      </c>
      <c r="AI24">
        <f t="shared" si="8"/>
        <v>1</v>
      </c>
      <c r="AJ24">
        <f t="shared" si="9"/>
        <v>1</v>
      </c>
      <c r="AK24">
        <f t="shared" si="10"/>
        <v>0</v>
      </c>
      <c r="AL24">
        <f t="shared" si="11"/>
        <v>1.0339</v>
      </c>
      <c r="AM24">
        <f t="shared" si="12"/>
        <v>2.0379</v>
      </c>
      <c r="AN24">
        <f t="shared" si="13"/>
        <v>-4.7000000000000002E-3</v>
      </c>
      <c r="AO24">
        <f t="shared" si="14"/>
        <v>1.6E-2</v>
      </c>
      <c r="AP24">
        <f t="shared" si="15"/>
        <v>-0.18890000000000001</v>
      </c>
      <c r="AQ24">
        <f t="shared" si="16"/>
        <v>-4.3E-3</v>
      </c>
      <c r="AR24">
        <f t="shared" si="17"/>
        <v>0.81559999999999999</v>
      </c>
      <c r="AS24">
        <f t="shared" si="18"/>
        <v>-1.66E-2</v>
      </c>
      <c r="AT24">
        <f t="shared" si="19"/>
        <v>7.2999999999999995E-2</v>
      </c>
      <c r="AU24">
        <f t="shared" si="20"/>
        <v>0.1603</v>
      </c>
      <c r="AV24">
        <f t="shared" si="21"/>
        <v>1.321634753122902</v>
      </c>
      <c r="AW24">
        <f t="shared" si="22"/>
        <v>-5.5174221104114345</v>
      </c>
    </row>
    <row r="25" spans="1:49" x14ac:dyDescent="0.35">
      <c r="A25" t="s">
        <v>16</v>
      </c>
      <c r="C25">
        <v>560</v>
      </c>
      <c r="D25">
        <v>7.1</v>
      </c>
      <c r="E25">
        <v>237000</v>
      </c>
      <c r="F25">
        <v>8</v>
      </c>
      <c r="G25">
        <v>50</v>
      </c>
      <c r="H25">
        <v>0.6</v>
      </c>
      <c r="I25">
        <v>33.5</v>
      </c>
      <c r="J25">
        <v>18</v>
      </c>
      <c r="K25">
        <v>1.2</v>
      </c>
      <c r="L25">
        <v>100</v>
      </c>
      <c r="M25">
        <v>32</v>
      </c>
      <c r="N25">
        <v>0.55000000000000004</v>
      </c>
      <c r="O25">
        <v>0.3</v>
      </c>
      <c r="P25" s="1">
        <v>15</v>
      </c>
      <c r="Q25">
        <f t="shared" si="23"/>
        <v>78.873239436619727</v>
      </c>
      <c r="R25">
        <v>35.36176691</v>
      </c>
      <c r="S25">
        <f t="shared" si="24"/>
        <v>284400</v>
      </c>
      <c r="T25">
        <f t="shared" si="25"/>
        <v>2.0313550273416534</v>
      </c>
      <c r="U25">
        <f t="shared" si="26"/>
        <v>1</v>
      </c>
      <c r="V25">
        <f t="shared" si="27"/>
        <v>0</v>
      </c>
      <c r="W25">
        <f t="shared" si="28"/>
        <v>1</v>
      </c>
      <c r="X25">
        <f t="shared" si="29"/>
        <v>0</v>
      </c>
      <c r="Y25">
        <f t="shared" si="30"/>
        <v>-0.20830000000000015</v>
      </c>
      <c r="Z25">
        <f t="shared" si="31"/>
        <v>-2.8399999999999981E-2</v>
      </c>
      <c r="AA25">
        <f t="shared" si="0"/>
        <v>7.4099999999999999E-2</v>
      </c>
      <c r="AB25">
        <f t="shared" si="1"/>
        <v>-0.16509999999999991</v>
      </c>
      <c r="AC25">
        <f t="shared" si="2"/>
        <v>-0.24168999999999996</v>
      </c>
      <c r="AD25">
        <f t="shared" si="3"/>
        <v>-1.2999999999999999E-3</v>
      </c>
      <c r="AE25">
        <f t="shared" si="4"/>
        <v>3.1E-2</v>
      </c>
      <c r="AF25">
        <f t="shared" si="5"/>
        <v>0.20360789951411204</v>
      </c>
      <c r="AG25">
        <f t="shared" si="6"/>
        <v>0.82300805621845696</v>
      </c>
      <c r="AH25">
        <f t="shared" si="7"/>
        <v>0</v>
      </c>
      <c r="AI25">
        <f t="shared" si="8"/>
        <v>1</v>
      </c>
      <c r="AJ25">
        <f t="shared" si="9"/>
        <v>1</v>
      </c>
      <c r="AK25">
        <f t="shared" si="10"/>
        <v>0</v>
      </c>
      <c r="AL25">
        <f t="shared" si="11"/>
        <v>1.6086999999999998</v>
      </c>
      <c r="AM25">
        <f t="shared" si="12"/>
        <v>2.7223999999999999</v>
      </c>
      <c r="AN25">
        <f t="shared" si="13"/>
        <v>-7.000000000000001E-4</v>
      </c>
      <c r="AO25">
        <f t="shared" si="14"/>
        <v>3.7999999999999999E-2</v>
      </c>
      <c r="AP25">
        <f t="shared" si="15"/>
        <v>-0.55120000000000002</v>
      </c>
      <c r="AQ25">
        <f t="shared" si="16"/>
        <v>-4.0000000000000001E-3</v>
      </c>
      <c r="AR25">
        <f t="shared" si="17"/>
        <v>0.5979000000000001</v>
      </c>
      <c r="AS25">
        <f t="shared" si="18"/>
        <v>-1.2E-2</v>
      </c>
      <c r="AT25">
        <f t="shared" si="19"/>
        <v>0.15149999999999997</v>
      </c>
      <c r="AU25">
        <f t="shared" si="20"/>
        <v>2.200000000000002E-2</v>
      </c>
      <c r="AV25">
        <f t="shared" si="21"/>
        <v>1.8309538054165211</v>
      </c>
      <c r="AW25">
        <f t="shared" si="22"/>
        <v>-0.23906839681738545</v>
      </c>
    </row>
    <row r="26" spans="1:49" x14ac:dyDescent="0.35">
      <c r="A26" t="s">
        <v>16</v>
      </c>
      <c r="C26">
        <v>560</v>
      </c>
      <c r="D26">
        <v>7.1</v>
      </c>
      <c r="E26">
        <v>308000</v>
      </c>
      <c r="F26">
        <v>8</v>
      </c>
      <c r="G26">
        <v>50</v>
      </c>
      <c r="H26">
        <v>0.7</v>
      </c>
      <c r="I26">
        <v>48</v>
      </c>
      <c r="J26">
        <v>19</v>
      </c>
      <c r="K26">
        <v>1.8</v>
      </c>
      <c r="L26">
        <v>200</v>
      </c>
      <c r="M26">
        <v>38</v>
      </c>
      <c r="N26">
        <v>0.65</v>
      </c>
      <c r="O26">
        <v>0.6</v>
      </c>
      <c r="P26" s="1">
        <v>45</v>
      </c>
      <c r="Q26">
        <f t="shared" si="23"/>
        <v>78.873239436619727</v>
      </c>
      <c r="R26">
        <v>59.11220737</v>
      </c>
      <c r="S26">
        <f t="shared" si="24"/>
        <v>369600</v>
      </c>
      <c r="T26">
        <f t="shared" si="25"/>
        <v>2.6399044237182672</v>
      </c>
      <c r="U26">
        <f t="shared" si="26"/>
        <v>1</v>
      </c>
      <c r="V26">
        <f t="shared" si="27"/>
        <v>0</v>
      </c>
      <c r="W26">
        <f t="shared" si="28"/>
        <v>1</v>
      </c>
      <c r="X26">
        <f t="shared" si="29"/>
        <v>0</v>
      </c>
      <c r="Y26">
        <f t="shared" si="30"/>
        <v>-1.8283</v>
      </c>
      <c r="Z26">
        <f t="shared" si="31"/>
        <v>0.37659999999999999</v>
      </c>
      <c r="AA26">
        <f t="shared" si="0"/>
        <v>-1.5900000000000001E-2</v>
      </c>
      <c r="AB26">
        <f t="shared" si="1"/>
        <v>0.49490000000000001</v>
      </c>
      <c r="AC26">
        <f t="shared" si="2"/>
        <v>0.47831000000000001</v>
      </c>
      <c r="AD26">
        <f t="shared" si="3"/>
        <v>-1.6000000000000001E-3</v>
      </c>
      <c r="AE26">
        <f t="shared" si="4"/>
        <v>0.1</v>
      </c>
      <c r="AF26">
        <f t="shared" si="5"/>
        <v>0.44445957077329468</v>
      </c>
      <c r="AG26">
        <f t="shared" si="6"/>
        <v>1.819391691819944</v>
      </c>
      <c r="AH26">
        <f t="shared" si="7"/>
        <v>0</v>
      </c>
      <c r="AI26">
        <f t="shared" si="8"/>
        <v>1</v>
      </c>
      <c r="AJ26">
        <f t="shared" si="9"/>
        <v>1</v>
      </c>
      <c r="AK26">
        <f t="shared" si="10"/>
        <v>0</v>
      </c>
      <c r="AL26">
        <f t="shared" si="11"/>
        <v>1.3596999999999999</v>
      </c>
      <c r="AM26">
        <f t="shared" si="12"/>
        <v>1.9843999999999999</v>
      </c>
      <c r="AN26">
        <f t="shared" si="13"/>
        <v>-3.7000000000000002E-3</v>
      </c>
      <c r="AO26">
        <f t="shared" si="14"/>
        <v>5.0000000000000001E-3</v>
      </c>
      <c r="AP26">
        <f t="shared" si="15"/>
        <v>-0.1222</v>
      </c>
      <c r="AQ26">
        <f t="shared" si="16"/>
        <v>-5.1999999999999998E-3</v>
      </c>
      <c r="AR26">
        <f t="shared" si="17"/>
        <v>1.0299</v>
      </c>
      <c r="AS26">
        <f t="shared" si="18"/>
        <v>6.8999999999999999E-3</v>
      </c>
      <c r="AT26">
        <f t="shared" si="19"/>
        <v>-7.3499999999999996E-2</v>
      </c>
      <c r="AU26">
        <f t="shared" si="20"/>
        <v>0.45490000000000003</v>
      </c>
      <c r="AV26">
        <f t="shared" si="21"/>
        <v>1.2333439876605774</v>
      </c>
      <c r="AW26">
        <f t="shared" si="22"/>
        <v>-8.4828140654042983E-3</v>
      </c>
    </row>
    <row r="27" spans="1:49" x14ac:dyDescent="0.35">
      <c r="A27" t="s">
        <v>16</v>
      </c>
      <c r="C27">
        <v>560</v>
      </c>
      <c r="D27">
        <v>7.1</v>
      </c>
      <c r="E27">
        <v>379000</v>
      </c>
      <c r="F27">
        <v>8</v>
      </c>
      <c r="G27">
        <v>50</v>
      </c>
      <c r="H27">
        <v>0.8</v>
      </c>
      <c r="I27">
        <v>62.2</v>
      </c>
      <c r="J27">
        <v>20</v>
      </c>
      <c r="K27">
        <v>2.4</v>
      </c>
      <c r="L27">
        <v>300</v>
      </c>
      <c r="M27">
        <v>44</v>
      </c>
      <c r="N27">
        <v>0.75</v>
      </c>
      <c r="O27">
        <v>1</v>
      </c>
      <c r="P27" s="1">
        <v>75</v>
      </c>
      <c r="Q27">
        <f t="shared" si="23"/>
        <v>78.873239436619727</v>
      </c>
      <c r="R27">
        <v>87.542364250000006</v>
      </c>
      <c r="S27">
        <f t="shared" si="24"/>
        <v>454800</v>
      </c>
      <c r="T27">
        <f t="shared" si="25"/>
        <v>3.2484538200948805</v>
      </c>
      <c r="U27">
        <f t="shared" si="26"/>
        <v>0</v>
      </c>
      <c r="V27">
        <f t="shared" si="27"/>
        <v>1</v>
      </c>
      <c r="W27">
        <f t="shared" si="28"/>
        <v>1</v>
      </c>
      <c r="X27">
        <f t="shared" si="29"/>
        <v>0</v>
      </c>
      <c r="Y27">
        <f t="shared" si="30"/>
        <v>-1.607</v>
      </c>
      <c r="Z27">
        <f t="shared" si="31"/>
        <v>0.52200000000000002</v>
      </c>
      <c r="AA27">
        <f t="shared" si="0"/>
        <v>-0.67200000000000004</v>
      </c>
      <c r="AB27">
        <f t="shared" si="1"/>
        <v>2.181</v>
      </c>
      <c r="AC27">
        <f t="shared" si="2"/>
        <v>2.407</v>
      </c>
      <c r="AD27">
        <f t="shared" si="3"/>
        <v>-1.5299999999999999E-3</v>
      </c>
      <c r="AE27">
        <f t="shared" si="4"/>
        <v>0.14360000000000001</v>
      </c>
      <c r="AF27">
        <f t="shared" si="5"/>
        <v>-1.3936178793069953</v>
      </c>
      <c r="AG27">
        <f t="shared" si="6"/>
        <v>0.76219179426673356</v>
      </c>
      <c r="AH27">
        <f t="shared" si="7"/>
        <v>0</v>
      </c>
      <c r="AI27">
        <f t="shared" si="8"/>
        <v>1</v>
      </c>
      <c r="AJ27">
        <f t="shared" si="9"/>
        <v>0</v>
      </c>
      <c r="AK27">
        <f t="shared" si="10"/>
        <v>1</v>
      </c>
      <c r="AL27">
        <f t="shared" si="11"/>
        <v>1.0339</v>
      </c>
      <c r="AM27">
        <f t="shared" si="12"/>
        <v>2.0379</v>
      </c>
      <c r="AN27">
        <f t="shared" si="13"/>
        <v>-4.7000000000000002E-3</v>
      </c>
      <c r="AO27">
        <f t="shared" si="14"/>
        <v>1.6E-2</v>
      </c>
      <c r="AP27">
        <f t="shared" si="15"/>
        <v>-0.18890000000000001</v>
      </c>
      <c r="AQ27">
        <f t="shared" si="16"/>
        <v>-4.3E-3</v>
      </c>
      <c r="AR27">
        <f t="shared" si="17"/>
        <v>0.81559999999999999</v>
      </c>
      <c r="AS27">
        <f t="shared" si="18"/>
        <v>-1.66E-2</v>
      </c>
      <c r="AT27">
        <f t="shared" si="19"/>
        <v>7.2999999999999995E-2</v>
      </c>
      <c r="AU27">
        <f t="shared" si="20"/>
        <v>0.1603</v>
      </c>
      <c r="AV27">
        <f t="shared" si="21"/>
        <v>1.0774621154165955</v>
      </c>
      <c r="AW27">
        <f t="shared" si="22"/>
        <v>1.3264924405026637</v>
      </c>
    </row>
    <row r="28" spans="1:49" x14ac:dyDescent="0.35">
      <c r="A28" t="s">
        <v>16</v>
      </c>
      <c r="C28">
        <v>1257</v>
      </c>
      <c r="D28">
        <v>6.5</v>
      </c>
      <c r="E28">
        <v>256000</v>
      </c>
      <c r="F28">
        <v>8</v>
      </c>
      <c r="G28">
        <v>50</v>
      </c>
      <c r="H28">
        <v>0.6</v>
      </c>
      <c r="I28">
        <v>33.5</v>
      </c>
      <c r="J28">
        <v>18</v>
      </c>
      <c r="K28">
        <v>1.2</v>
      </c>
      <c r="L28">
        <v>100</v>
      </c>
      <c r="M28">
        <v>32</v>
      </c>
      <c r="N28">
        <v>0.55000000000000004</v>
      </c>
      <c r="O28">
        <v>0.3</v>
      </c>
      <c r="P28" s="1">
        <v>15</v>
      </c>
      <c r="Q28">
        <f t="shared" si="23"/>
        <v>193.38461538461539</v>
      </c>
      <c r="R28">
        <v>79.374537509999996</v>
      </c>
      <c r="S28">
        <f t="shared" si="24"/>
        <v>307200</v>
      </c>
      <c r="T28">
        <f t="shared" si="25"/>
        <v>2.1942062742593387</v>
      </c>
      <c r="U28">
        <f t="shared" si="26"/>
        <v>0</v>
      </c>
      <c r="V28">
        <f t="shared" si="27"/>
        <v>1</v>
      </c>
      <c r="W28">
        <f t="shared" si="28"/>
        <v>0</v>
      </c>
      <c r="X28">
        <f t="shared" si="29"/>
        <v>1</v>
      </c>
      <c r="Y28">
        <f t="shared" si="30"/>
        <v>-0.20830000000000015</v>
      </c>
      <c r="Z28">
        <f t="shared" si="31"/>
        <v>-2.8399999999999981E-2</v>
      </c>
      <c r="AA28">
        <f t="shared" si="0"/>
        <v>7.4099999999999999E-2</v>
      </c>
      <c r="AB28">
        <f t="shared" si="1"/>
        <v>-0.16509999999999991</v>
      </c>
      <c r="AC28">
        <f t="shared" si="2"/>
        <v>-0.24168999999999996</v>
      </c>
      <c r="AD28">
        <f t="shared" si="3"/>
        <v>-1.2999999999999999E-3</v>
      </c>
      <c r="AE28">
        <f t="shared" si="4"/>
        <v>3.1E-2</v>
      </c>
      <c r="AF28">
        <f t="shared" si="5"/>
        <v>0.13055311078171764</v>
      </c>
      <c r="AG28">
        <f t="shared" si="6"/>
        <v>0.78938940389689782</v>
      </c>
      <c r="AH28">
        <f t="shared" si="7"/>
        <v>0</v>
      </c>
      <c r="AI28">
        <f t="shared" si="8"/>
        <v>1</v>
      </c>
      <c r="AJ28">
        <f t="shared" si="9"/>
        <v>1</v>
      </c>
      <c r="AK28">
        <f t="shared" si="10"/>
        <v>0</v>
      </c>
      <c r="AL28">
        <f t="shared" si="11"/>
        <v>1.6086999999999998</v>
      </c>
      <c r="AM28">
        <f t="shared" si="12"/>
        <v>2.7223999999999999</v>
      </c>
      <c r="AN28">
        <f t="shared" si="13"/>
        <v>-7.000000000000001E-4</v>
      </c>
      <c r="AO28">
        <f t="shared" si="14"/>
        <v>3.7999999999999999E-2</v>
      </c>
      <c r="AP28">
        <f t="shared" si="15"/>
        <v>-0.55120000000000002</v>
      </c>
      <c r="AQ28">
        <f t="shared" si="16"/>
        <v>-4.0000000000000001E-3</v>
      </c>
      <c r="AR28">
        <f t="shared" si="17"/>
        <v>0.5979000000000001</v>
      </c>
      <c r="AS28">
        <f t="shared" si="18"/>
        <v>-1.2E-2</v>
      </c>
      <c r="AT28">
        <f t="shared" si="19"/>
        <v>0.15149999999999997</v>
      </c>
      <c r="AU28">
        <f t="shared" si="20"/>
        <v>2.200000000000002E-2</v>
      </c>
      <c r="AV28">
        <f t="shared" si="21"/>
        <v>1.3420993622045381</v>
      </c>
      <c r="AW28">
        <f t="shared" si="22"/>
        <v>0.31024937902633587</v>
      </c>
    </row>
    <row r="29" spans="1:49" x14ac:dyDescent="0.35">
      <c r="A29" t="s">
        <v>16</v>
      </c>
      <c r="C29">
        <v>1257</v>
      </c>
      <c r="D29">
        <v>6.5</v>
      </c>
      <c r="E29">
        <v>279000</v>
      </c>
      <c r="F29">
        <v>8</v>
      </c>
      <c r="G29">
        <v>50</v>
      </c>
      <c r="H29">
        <v>0.7</v>
      </c>
      <c r="I29">
        <v>48</v>
      </c>
      <c r="J29">
        <v>19</v>
      </c>
      <c r="K29">
        <v>1.8</v>
      </c>
      <c r="L29">
        <v>200</v>
      </c>
      <c r="M29">
        <v>38</v>
      </c>
      <c r="N29">
        <v>0.65</v>
      </c>
      <c r="O29">
        <v>0.6</v>
      </c>
      <c r="P29" s="1">
        <v>45</v>
      </c>
      <c r="Q29">
        <f t="shared" si="23"/>
        <v>193.38461538461539</v>
      </c>
      <c r="R29">
        <v>132.68579399999999</v>
      </c>
      <c r="S29">
        <f t="shared" si="24"/>
        <v>334800</v>
      </c>
      <c r="T29">
        <f t="shared" si="25"/>
        <v>2.391341994212326</v>
      </c>
      <c r="U29">
        <f t="shared" si="26"/>
        <v>0</v>
      </c>
      <c r="V29">
        <f t="shared" si="27"/>
        <v>1</v>
      </c>
      <c r="W29">
        <f t="shared" si="28"/>
        <v>0</v>
      </c>
      <c r="X29">
        <f t="shared" si="29"/>
        <v>1</v>
      </c>
      <c r="Y29">
        <f t="shared" si="30"/>
        <v>-1.8283</v>
      </c>
      <c r="Z29">
        <f t="shared" si="31"/>
        <v>0.37659999999999999</v>
      </c>
      <c r="AA29">
        <f t="shared" si="0"/>
        <v>-1.5900000000000001E-2</v>
      </c>
      <c r="AB29">
        <f t="shared" si="1"/>
        <v>0.49490000000000001</v>
      </c>
      <c r="AC29">
        <f t="shared" si="2"/>
        <v>0.47831000000000001</v>
      </c>
      <c r="AD29">
        <f t="shared" si="3"/>
        <v>-1.6000000000000001E-3</v>
      </c>
      <c r="AE29">
        <f t="shared" si="4"/>
        <v>0.1</v>
      </c>
      <c r="AF29">
        <f t="shared" si="5"/>
        <v>0.49406675387188626</v>
      </c>
      <c r="AG29">
        <f t="shared" si="6"/>
        <v>1.81811590482692</v>
      </c>
      <c r="AH29">
        <f t="shared" si="7"/>
        <v>0</v>
      </c>
      <c r="AI29">
        <f t="shared" si="8"/>
        <v>1</v>
      </c>
      <c r="AJ29">
        <f t="shared" si="9"/>
        <v>1</v>
      </c>
      <c r="AK29">
        <f t="shared" si="10"/>
        <v>0</v>
      </c>
      <c r="AL29">
        <f t="shared" si="11"/>
        <v>1.3596999999999999</v>
      </c>
      <c r="AM29">
        <f t="shared" si="12"/>
        <v>1.9843999999999999</v>
      </c>
      <c r="AN29">
        <f t="shared" si="13"/>
        <v>-3.7000000000000002E-3</v>
      </c>
      <c r="AO29">
        <f t="shared" si="14"/>
        <v>5.0000000000000001E-3</v>
      </c>
      <c r="AP29">
        <f t="shared" si="15"/>
        <v>-0.1222</v>
      </c>
      <c r="AQ29">
        <f t="shared" si="16"/>
        <v>-5.1999999999999998E-3</v>
      </c>
      <c r="AR29">
        <f t="shared" si="17"/>
        <v>1.0299</v>
      </c>
      <c r="AS29">
        <f t="shared" si="18"/>
        <v>6.8999999999999999E-3</v>
      </c>
      <c r="AT29">
        <f t="shared" si="19"/>
        <v>-7.3499999999999996E-2</v>
      </c>
      <c r="AU29">
        <f t="shared" si="20"/>
        <v>0.45490000000000003</v>
      </c>
      <c r="AV29">
        <f t="shared" si="21"/>
        <v>0.36566256219999982</v>
      </c>
      <c r="AW29">
        <f t="shared" si="22"/>
        <v>0.95431684046776932</v>
      </c>
    </row>
    <row r="30" spans="1:49" x14ac:dyDescent="0.35">
      <c r="A30" t="s">
        <v>16</v>
      </c>
      <c r="C30">
        <v>1257</v>
      </c>
      <c r="D30">
        <v>6.5</v>
      </c>
      <c r="E30">
        <v>302000</v>
      </c>
      <c r="F30">
        <v>8</v>
      </c>
      <c r="G30">
        <v>50</v>
      </c>
      <c r="H30">
        <v>0.8</v>
      </c>
      <c r="I30">
        <v>62.2</v>
      </c>
      <c r="J30">
        <v>20</v>
      </c>
      <c r="K30">
        <v>2.4</v>
      </c>
      <c r="L30">
        <v>300</v>
      </c>
      <c r="M30">
        <v>44</v>
      </c>
      <c r="N30">
        <v>0.75</v>
      </c>
      <c r="O30">
        <v>1</v>
      </c>
      <c r="P30" s="1">
        <v>75</v>
      </c>
      <c r="Q30">
        <f t="shared" si="23"/>
        <v>193.38461538461539</v>
      </c>
      <c r="R30">
        <v>196.50134259999999</v>
      </c>
      <c r="S30">
        <f t="shared" si="24"/>
        <v>362400</v>
      </c>
      <c r="T30">
        <f t="shared" si="25"/>
        <v>2.5884777141653137</v>
      </c>
      <c r="U30">
        <f t="shared" si="26"/>
        <v>0</v>
      </c>
      <c r="V30">
        <f t="shared" si="27"/>
        <v>1</v>
      </c>
      <c r="W30">
        <f t="shared" si="28"/>
        <v>0</v>
      </c>
      <c r="X30">
        <f t="shared" si="29"/>
        <v>1</v>
      </c>
      <c r="Y30">
        <f t="shared" si="30"/>
        <v>-1.607</v>
      </c>
      <c r="Z30">
        <f t="shared" si="31"/>
        <v>0.52200000000000002</v>
      </c>
      <c r="AA30">
        <f t="shared" si="0"/>
        <v>-0.67200000000000004</v>
      </c>
      <c r="AB30">
        <f t="shared" si="1"/>
        <v>2.181</v>
      </c>
      <c r="AC30">
        <f t="shared" si="2"/>
        <v>2.407</v>
      </c>
      <c r="AD30">
        <f t="shared" si="3"/>
        <v>-1.5299999999999999E-3</v>
      </c>
      <c r="AE30">
        <f t="shared" si="4"/>
        <v>0.14360000000000001</v>
      </c>
      <c r="AF30">
        <f t="shared" si="5"/>
        <v>-1.2823418229689671</v>
      </c>
      <c r="AG30">
        <f t="shared" si="6"/>
        <v>1.1627381307757172</v>
      </c>
      <c r="AH30">
        <f t="shared" si="7"/>
        <v>0</v>
      </c>
      <c r="AI30">
        <f t="shared" si="8"/>
        <v>1</v>
      </c>
      <c r="AJ30">
        <f t="shared" si="9"/>
        <v>1</v>
      </c>
      <c r="AK30">
        <f t="shared" si="10"/>
        <v>0</v>
      </c>
      <c r="AL30">
        <f t="shared" si="11"/>
        <v>1.0339</v>
      </c>
      <c r="AM30">
        <f t="shared" si="12"/>
        <v>2.0379</v>
      </c>
      <c r="AN30">
        <f t="shared" si="13"/>
        <v>-4.7000000000000002E-3</v>
      </c>
      <c r="AO30">
        <f t="shared" si="14"/>
        <v>1.6E-2</v>
      </c>
      <c r="AP30">
        <f t="shared" si="15"/>
        <v>-0.18890000000000001</v>
      </c>
      <c r="AQ30">
        <f t="shared" si="16"/>
        <v>-4.3E-3</v>
      </c>
      <c r="AR30">
        <f t="shared" si="17"/>
        <v>0.81559999999999999</v>
      </c>
      <c r="AS30">
        <f t="shared" si="18"/>
        <v>-1.66E-2</v>
      </c>
      <c r="AT30">
        <f t="shared" si="19"/>
        <v>7.2999999999999995E-2</v>
      </c>
      <c r="AU30">
        <f t="shared" si="20"/>
        <v>0.1603</v>
      </c>
      <c r="AV30">
        <f t="shared" si="21"/>
        <v>9.3889843626153824E-2</v>
      </c>
      <c r="AW30">
        <f t="shared" si="22"/>
        <v>1.0197435070917136</v>
      </c>
    </row>
    <row r="31" spans="1:49" x14ac:dyDescent="0.35">
      <c r="A31" t="s">
        <v>16</v>
      </c>
      <c r="C31">
        <v>1723</v>
      </c>
      <c r="D31">
        <v>9.5</v>
      </c>
      <c r="E31">
        <v>241000</v>
      </c>
      <c r="F31">
        <v>8</v>
      </c>
      <c r="G31">
        <v>50</v>
      </c>
      <c r="H31">
        <v>0.6</v>
      </c>
      <c r="I31">
        <v>33.5</v>
      </c>
      <c r="J31">
        <v>18</v>
      </c>
      <c r="K31">
        <v>1.2</v>
      </c>
      <c r="L31">
        <v>100</v>
      </c>
      <c r="M31">
        <v>32</v>
      </c>
      <c r="N31">
        <v>0.55000000000000004</v>
      </c>
      <c r="O31">
        <v>0.3</v>
      </c>
      <c r="P31" s="1">
        <v>45</v>
      </c>
      <c r="Q31">
        <f t="shared" si="23"/>
        <v>181.36842105263159</v>
      </c>
      <c r="R31">
        <v>108.8005793</v>
      </c>
      <c r="S31">
        <f t="shared" si="24"/>
        <v>289200</v>
      </c>
      <c r="T31">
        <f t="shared" si="25"/>
        <v>2.0656395003769554</v>
      </c>
      <c r="U31">
        <f t="shared" si="26"/>
        <v>0</v>
      </c>
      <c r="V31">
        <f t="shared" si="27"/>
        <v>1</v>
      </c>
      <c r="W31">
        <f t="shared" si="28"/>
        <v>0</v>
      </c>
      <c r="X31">
        <f t="shared" si="29"/>
        <v>1</v>
      </c>
      <c r="Y31">
        <f t="shared" si="30"/>
        <v>-1.8283</v>
      </c>
      <c r="Z31">
        <f t="shared" si="31"/>
        <v>0.37659999999999999</v>
      </c>
      <c r="AA31">
        <f t="shared" si="0"/>
        <v>-1.5900000000000001E-2</v>
      </c>
      <c r="AB31">
        <f t="shared" si="1"/>
        <v>0.49490000000000001</v>
      </c>
      <c r="AC31">
        <f t="shared" si="2"/>
        <v>0.47831000000000001</v>
      </c>
      <c r="AD31">
        <f t="shared" si="3"/>
        <v>-1.6000000000000001E-3</v>
      </c>
      <c r="AE31">
        <f t="shared" si="4"/>
        <v>0.1</v>
      </c>
      <c r="AF31">
        <f t="shared" si="5"/>
        <v>0.50508779404278936</v>
      </c>
      <c r="AG31">
        <f t="shared" si="6"/>
        <v>1.3131356625990147</v>
      </c>
      <c r="AH31">
        <f t="shared" si="7"/>
        <v>0</v>
      </c>
      <c r="AI31">
        <f t="shared" si="8"/>
        <v>1</v>
      </c>
      <c r="AJ31">
        <f t="shared" si="9"/>
        <v>1</v>
      </c>
      <c r="AK31">
        <f t="shared" si="10"/>
        <v>0</v>
      </c>
      <c r="AL31">
        <f t="shared" si="11"/>
        <v>1.3596999999999999</v>
      </c>
      <c r="AM31">
        <f t="shared" si="12"/>
        <v>1.9843999999999999</v>
      </c>
      <c r="AN31">
        <f t="shared" si="13"/>
        <v>-3.7000000000000002E-3</v>
      </c>
      <c r="AO31">
        <f t="shared" si="14"/>
        <v>5.0000000000000001E-3</v>
      </c>
      <c r="AP31">
        <f t="shared" si="15"/>
        <v>-0.1222</v>
      </c>
      <c r="AQ31">
        <f t="shared" si="16"/>
        <v>-5.1999999999999998E-3</v>
      </c>
      <c r="AR31">
        <f t="shared" si="17"/>
        <v>1.0299</v>
      </c>
      <c r="AS31">
        <f t="shared" si="18"/>
        <v>6.8999999999999999E-3</v>
      </c>
      <c r="AT31">
        <f t="shared" si="19"/>
        <v>-7.3499999999999996E-2</v>
      </c>
      <c r="AU31">
        <f t="shared" si="20"/>
        <v>0.45490000000000003</v>
      </c>
      <c r="AV31">
        <f t="shared" si="21"/>
        <v>0.51652206711631565</v>
      </c>
      <c r="AW31">
        <f t="shared" si="22"/>
        <v>0.59711161502081123</v>
      </c>
    </row>
    <row r="32" spans="1:49" x14ac:dyDescent="0.35">
      <c r="A32" t="s">
        <v>16</v>
      </c>
      <c r="C32">
        <v>1723</v>
      </c>
      <c r="D32">
        <v>9.5</v>
      </c>
      <c r="E32">
        <v>262000</v>
      </c>
      <c r="F32">
        <v>8</v>
      </c>
      <c r="G32">
        <v>50</v>
      </c>
      <c r="H32">
        <v>0.7</v>
      </c>
      <c r="I32">
        <v>48</v>
      </c>
      <c r="J32">
        <v>19</v>
      </c>
      <c r="K32">
        <v>1.8</v>
      </c>
      <c r="L32">
        <v>200</v>
      </c>
      <c r="M32">
        <v>38</v>
      </c>
      <c r="N32">
        <v>0.65</v>
      </c>
      <c r="O32">
        <v>0.6</v>
      </c>
      <c r="P32" s="1">
        <v>15</v>
      </c>
      <c r="Q32">
        <f t="shared" si="23"/>
        <v>181.36842105263159</v>
      </c>
      <c r="R32">
        <v>181.87559519999999</v>
      </c>
      <c r="S32">
        <f t="shared" si="24"/>
        <v>314400</v>
      </c>
      <c r="T32">
        <f t="shared" si="25"/>
        <v>2.2456329838122921</v>
      </c>
      <c r="U32">
        <f t="shared" si="26"/>
        <v>0</v>
      </c>
      <c r="V32">
        <f t="shared" si="27"/>
        <v>1</v>
      </c>
      <c r="W32">
        <f t="shared" si="28"/>
        <v>0</v>
      </c>
      <c r="X32">
        <f t="shared" si="29"/>
        <v>1</v>
      </c>
      <c r="Y32">
        <f t="shared" si="30"/>
        <v>-0.20830000000000015</v>
      </c>
      <c r="Z32">
        <f t="shared" si="31"/>
        <v>-2.8399999999999981E-2</v>
      </c>
      <c r="AA32">
        <f t="shared" si="0"/>
        <v>7.4099999999999999E-2</v>
      </c>
      <c r="AB32">
        <f t="shared" si="1"/>
        <v>-0.16509999999999991</v>
      </c>
      <c r="AC32">
        <f t="shared" si="2"/>
        <v>-0.24168999999999996</v>
      </c>
      <c r="AD32">
        <f t="shared" si="3"/>
        <v>-1.2999999999999999E-3</v>
      </c>
      <c r="AE32">
        <f t="shared" si="4"/>
        <v>3.1E-2</v>
      </c>
      <c r="AF32">
        <f t="shared" si="5"/>
        <v>0.18191531686120951</v>
      </c>
      <c r="AG32">
        <f t="shared" si="6"/>
        <v>0.80928429543601732</v>
      </c>
      <c r="AH32">
        <f t="shared" si="7"/>
        <v>0</v>
      </c>
      <c r="AI32">
        <f t="shared" si="8"/>
        <v>1</v>
      </c>
      <c r="AJ32">
        <f t="shared" si="9"/>
        <v>1</v>
      </c>
      <c r="AK32">
        <f t="shared" si="10"/>
        <v>0</v>
      </c>
      <c r="AL32">
        <f t="shared" si="11"/>
        <v>1.6086999999999998</v>
      </c>
      <c r="AM32">
        <f t="shared" si="12"/>
        <v>2.7223999999999999</v>
      </c>
      <c r="AN32">
        <f t="shared" si="13"/>
        <v>-7.000000000000001E-4</v>
      </c>
      <c r="AO32">
        <f t="shared" si="14"/>
        <v>3.7999999999999999E-2</v>
      </c>
      <c r="AP32">
        <f t="shared" si="15"/>
        <v>-0.55120000000000002</v>
      </c>
      <c r="AQ32">
        <f t="shared" si="16"/>
        <v>-4.0000000000000001E-3</v>
      </c>
      <c r="AR32">
        <f t="shared" si="17"/>
        <v>0.5979000000000001</v>
      </c>
      <c r="AS32">
        <f t="shared" si="18"/>
        <v>-1.2E-2</v>
      </c>
      <c r="AT32">
        <f t="shared" si="19"/>
        <v>0.15149999999999997</v>
      </c>
      <c r="AU32">
        <f t="shared" si="20"/>
        <v>2.200000000000002E-2</v>
      </c>
      <c r="AV32">
        <f t="shared" si="21"/>
        <v>1.3184133991494731</v>
      </c>
      <c r="AW32">
        <f t="shared" si="22"/>
        <v>1.2142035305944607</v>
      </c>
    </row>
    <row r="33" spans="1:49" x14ac:dyDescent="0.35">
      <c r="A33" t="s">
        <v>16</v>
      </c>
      <c r="C33">
        <v>1723</v>
      </c>
      <c r="D33">
        <v>9.5</v>
      </c>
      <c r="E33">
        <v>284000</v>
      </c>
      <c r="F33">
        <v>8</v>
      </c>
      <c r="G33">
        <v>50</v>
      </c>
      <c r="H33">
        <v>0.8</v>
      </c>
      <c r="I33">
        <v>62.2</v>
      </c>
      <c r="J33">
        <v>20</v>
      </c>
      <c r="K33">
        <v>2.4</v>
      </c>
      <c r="L33">
        <v>300</v>
      </c>
      <c r="M33">
        <v>44</v>
      </c>
      <c r="N33">
        <v>0.75</v>
      </c>
      <c r="O33">
        <v>1</v>
      </c>
      <c r="P33" s="1">
        <v>45</v>
      </c>
      <c r="Q33">
        <f t="shared" si="23"/>
        <v>181.36842105263159</v>
      </c>
      <c r="R33">
        <v>269.34909570000002</v>
      </c>
      <c r="S33">
        <f t="shared" si="24"/>
        <v>340800</v>
      </c>
      <c r="T33">
        <f t="shared" si="25"/>
        <v>2.4341975855064537</v>
      </c>
      <c r="U33">
        <f t="shared" si="26"/>
        <v>0</v>
      </c>
      <c r="V33">
        <f t="shared" si="27"/>
        <v>1</v>
      </c>
      <c r="W33">
        <f t="shared" si="28"/>
        <v>0</v>
      </c>
      <c r="X33">
        <f t="shared" si="29"/>
        <v>1</v>
      </c>
      <c r="Y33">
        <f t="shared" si="30"/>
        <v>-1.8283</v>
      </c>
      <c r="Z33">
        <f t="shared" si="31"/>
        <v>0.37659999999999999</v>
      </c>
      <c r="AA33">
        <f t="shared" si="0"/>
        <v>-1.5900000000000001E-2</v>
      </c>
      <c r="AB33">
        <f t="shared" si="1"/>
        <v>0.49490000000000001</v>
      </c>
      <c r="AC33">
        <f t="shared" si="2"/>
        <v>0.47831000000000001</v>
      </c>
      <c r="AD33">
        <f t="shared" si="3"/>
        <v>-1.6000000000000001E-3</v>
      </c>
      <c r="AE33">
        <f t="shared" si="4"/>
        <v>0.1</v>
      </c>
      <c r="AF33">
        <f t="shared" si="5"/>
        <v>0.48761985865296642</v>
      </c>
      <c r="AG33">
        <f t="shared" si="6"/>
        <v>2.1245063679180709</v>
      </c>
      <c r="AH33">
        <f t="shared" si="7"/>
        <v>0</v>
      </c>
      <c r="AI33">
        <f t="shared" si="8"/>
        <v>1</v>
      </c>
      <c r="AJ33">
        <f t="shared" si="9"/>
        <v>1</v>
      </c>
      <c r="AK33">
        <f t="shared" si="10"/>
        <v>0</v>
      </c>
      <c r="AL33">
        <f t="shared" si="11"/>
        <v>1.3596999999999999</v>
      </c>
      <c r="AM33">
        <f t="shared" si="12"/>
        <v>1.9843999999999999</v>
      </c>
      <c r="AN33">
        <f t="shared" si="13"/>
        <v>-3.7000000000000002E-3</v>
      </c>
      <c r="AO33">
        <f t="shared" si="14"/>
        <v>5.0000000000000001E-3</v>
      </c>
      <c r="AP33">
        <f t="shared" si="15"/>
        <v>-0.1222</v>
      </c>
      <c r="AQ33">
        <f t="shared" si="16"/>
        <v>-5.1999999999999998E-3</v>
      </c>
      <c r="AR33">
        <f t="shared" si="17"/>
        <v>1.0299</v>
      </c>
      <c r="AS33">
        <f t="shared" si="18"/>
        <v>6.8999999999999999E-3</v>
      </c>
      <c r="AT33">
        <f t="shared" si="19"/>
        <v>-7.3499999999999996E-2</v>
      </c>
      <c r="AU33">
        <f t="shared" si="20"/>
        <v>0.45490000000000003</v>
      </c>
      <c r="AV33">
        <f t="shared" si="21"/>
        <v>-7.7507443563684442E-2</v>
      </c>
      <c r="AW33">
        <f t="shared" si="22"/>
        <v>1.4181049185595069</v>
      </c>
    </row>
    <row r="34" spans="1:49" x14ac:dyDescent="0.35">
      <c r="A34" t="s">
        <v>16</v>
      </c>
      <c r="C34">
        <v>168</v>
      </c>
      <c r="D34">
        <v>4.8</v>
      </c>
      <c r="E34">
        <v>304000</v>
      </c>
      <c r="F34">
        <v>35</v>
      </c>
      <c r="G34">
        <v>11</v>
      </c>
      <c r="H34">
        <v>0.6</v>
      </c>
      <c r="I34">
        <v>33.5</v>
      </c>
      <c r="J34">
        <v>18</v>
      </c>
      <c r="K34">
        <v>1.2</v>
      </c>
      <c r="L34">
        <v>100</v>
      </c>
      <c r="M34">
        <v>32</v>
      </c>
      <c r="N34">
        <v>0.55000000000000004</v>
      </c>
      <c r="O34">
        <v>0.3</v>
      </c>
      <c r="P34" s="1">
        <v>75</v>
      </c>
      <c r="Q34">
        <f t="shared" si="23"/>
        <v>35</v>
      </c>
      <c r="R34">
        <v>10.60853007</v>
      </c>
      <c r="S34">
        <f t="shared" si="24"/>
        <v>364800</v>
      </c>
      <c r="T34">
        <f t="shared" si="25"/>
        <v>4.1352045320601591E-2</v>
      </c>
      <c r="U34">
        <f t="shared" si="26"/>
        <v>1</v>
      </c>
      <c r="V34">
        <f t="shared" si="27"/>
        <v>0</v>
      </c>
      <c r="W34">
        <f t="shared" si="28"/>
        <v>1</v>
      </c>
      <c r="X34">
        <f t="shared" si="29"/>
        <v>0</v>
      </c>
      <c r="Y34">
        <f t="shared" si="30"/>
        <v>-1.607</v>
      </c>
      <c r="Z34">
        <f t="shared" si="31"/>
        <v>0.52200000000000002</v>
      </c>
      <c r="AA34">
        <f t="shared" si="0"/>
        <v>-0.67200000000000004</v>
      </c>
      <c r="AB34">
        <f t="shared" si="1"/>
        <v>2.181</v>
      </c>
      <c r="AC34">
        <f t="shared" si="2"/>
        <v>2.407</v>
      </c>
      <c r="AD34">
        <f t="shared" si="3"/>
        <v>-1.5299999999999999E-3</v>
      </c>
      <c r="AE34">
        <f t="shared" si="4"/>
        <v>0.14360000000000001</v>
      </c>
      <c r="AF34">
        <f t="shared" si="5"/>
        <v>-0.81422436498399797</v>
      </c>
      <c r="AG34">
        <f t="shared" si="6"/>
        <v>29.68729466719121</v>
      </c>
      <c r="AH34">
        <f t="shared" si="7"/>
        <v>0</v>
      </c>
      <c r="AI34">
        <f t="shared" si="8"/>
        <v>1</v>
      </c>
      <c r="AJ34">
        <f t="shared" si="9"/>
        <v>1</v>
      </c>
      <c r="AK34">
        <f t="shared" si="10"/>
        <v>0</v>
      </c>
      <c r="AL34">
        <f t="shared" si="11"/>
        <v>1.0339</v>
      </c>
      <c r="AM34">
        <f t="shared" si="12"/>
        <v>2.0379</v>
      </c>
      <c r="AN34">
        <f t="shared" si="13"/>
        <v>-4.7000000000000002E-3</v>
      </c>
      <c r="AO34">
        <f t="shared" si="14"/>
        <v>1.6E-2</v>
      </c>
      <c r="AP34">
        <f t="shared" si="15"/>
        <v>-0.18890000000000001</v>
      </c>
      <c r="AQ34">
        <f t="shared" si="16"/>
        <v>-4.3E-3</v>
      </c>
      <c r="AR34">
        <f t="shared" si="17"/>
        <v>0.81559999999999999</v>
      </c>
      <c r="AS34">
        <f t="shared" si="18"/>
        <v>-1.66E-2</v>
      </c>
      <c r="AT34">
        <f t="shared" si="19"/>
        <v>7.2999999999999995E-2</v>
      </c>
      <c r="AU34">
        <f t="shared" si="20"/>
        <v>0.1603</v>
      </c>
      <c r="AV34">
        <f t="shared" si="21"/>
        <v>1.648639908671</v>
      </c>
      <c r="AW34">
        <f t="shared" si="22"/>
        <v>-6.5410925491711636</v>
      </c>
    </row>
    <row r="35" spans="1:49" x14ac:dyDescent="0.35">
      <c r="A35" t="s">
        <v>16</v>
      </c>
      <c r="C35">
        <v>168</v>
      </c>
      <c r="D35">
        <v>4.8</v>
      </c>
      <c r="E35">
        <v>324000</v>
      </c>
      <c r="F35">
        <v>26</v>
      </c>
      <c r="G35">
        <v>10</v>
      </c>
      <c r="H35">
        <v>0.7</v>
      </c>
      <c r="I35">
        <v>48</v>
      </c>
      <c r="J35">
        <v>19</v>
      </c>
      <c r="K35">
        <v>1.8</v>
      </c>
      <c r="L35">
        <v>200</v>
      </c>
      <c r="M35">
        <v>38</v>
      </c>
      <c r="N35">
        <v>0.65</v>
      </c>
      <c r="O35">
        <v>0.6</v>
      </c>
      <c r="P35" s="1">
        <v>15</v>
      </c>
      <c r="Q35">
        <f t="shared" si="23"/>
        <v>35</v>
      </c>
      <c r="R35">
        <v>17.733662209999999</v>
      </c>
      <c r="S35">
        <f t="shared" si="24"/>
        <v>388800</v>
      </c>
      <c r="T35">
        <f t="shared" si="25"/>
        <v>3.0394465975798687E-2</v>
      </c>
      <c r="U35">
        <f t="shared" si="26"/>
        <v>1</v>
      </c>
      <c r="V35">
        <f t="shared" si="27"/>
        <v>0</v>
      </c>
      <c r="W35">
        <f t="shared" si="28"/>
        <v>1</v>
      </c>
      <c r="X35">
        <f t="shared" si="29"/>
        <v>0</v>
      </c>
      <c r="Y35">
        <f t="shared" si="30"/>
        <v>-0.20830000000000015</v>
      </c>
      <c r="Z35">
        <f t="shared" si="31"/>
        <v>-2.8399999999999981E-2</v>
      </c>
      <c r="AA35">
        <f t="shared" si="0"/>
        <v>7.4099999999999999E-2</v>
      </c>
      <c r="AB35">
        <f t="shared" si="1"/>
        <v>-0.16509999999999991</v>
      </c>
      <c r="AC35">
        <f t="shared" si="2"/>
        <v>-0.24168999999999996</v>
      </c>
      <c r="AD35">
        <f t="shared" si="3"/>
        <v>-1.2999999999999999E-3</v>
      </c>
      <c r="AE35">
        <f t="shared" si="4"/>
        <v>3.1E-2</v>
      </c>
      <c r="AF35">
        <f t="shared" si="5"/>
        <v>0.31200531686120958</v>
      </c>
      <c r="AG35">
        <f t="shared" si="6"/>
        <v>0.23486106731345016</v>
      </c>
      <c r="AH35">
        <f t="shared" si="7"/>
        <v>0</v>
      </c>
      <c r="AI35">
        <f t="shared" si="8"/>
        <v>1</v>
      </c>
      <c r="AJ35">
        <f t="shared" si="9"/>
        <v>0</v>
      </c>
      <c r="AK35">
        <f t="shared" si="10"/>
        <v>1</v>
      </c>
      <c r="AL35">
        <f t="shared" si="11"/>
        <v>1.6086999999999998</v>
      </c>
      <c r="AM35">
        <f t="shared" si="12"/>
        <v>2.7223999999999999</v>
      </c>
      <c r="AN35">
        <f t="shared" si="13"/>
        <v>-7.000000000000001E-4</v>
      </c>
      <c r="AO35">
        <f t="shared" si="14"/>
        <v>3.7999999999999999E-2</v>
      </c>
      <c r="AP35">
        <f t="shared" si="15"/>
        <v>-0.55120000000000002</v>
      </c>
      <c r="AQ35">
        <f t="shared" si="16"/>
        <v>-4.0000000000000001E-3</v>
      </c>
      <c r="AR35">
        <f t="shared" si="17"/>
        <v>0.5979000000000001</v>
      </c>
      <c r="AS35">
        <f t="shared" si="18"/>
        <v>-1.2E-2</v>
      </c>
      <c r="AT35">
        <f t="shared" si="19"/>
        <v>0.15149999999999997</v>
      </c>
      <c r="AU35">
        <f t="shared" si="20"/>
        <v>2.200000000000002E-2</v>
      </c>
      <c r="AV35">
        <f t="shared" si="21"/>
        <v>0.67254311599695615</v>
      </c>
      <c r="AW35">
        <f t="shared" si="22"/>
        <v>2.2395020764333298</v>
      </c>
    </row>
    <row r="36" spans="1:49" x14ac:dyDescent="0.35">
      <c r="A36" t="s">
        <v>16</v>
      </c>
      <c r="C36">
        <v>168</v>
      </c>
      <c r="D36">
        <v>4.8</v>
      </c>
      <c r="E36">
        <v>345000</v>
      </c>
      <c r="F36">
        <v>17</v>
      </c>
      <c r="G36">
        <v>9</v>
      </c>
      <c r="H36">
        <v>0.8</v>
      </c>
      <c r="I36">
        <v>62.2</v>
      </c>
      <c r="J36">
        <v>20</v>
      </c>
      <c r="K36">
        <v>2.4</v>
      </c>
      <c r="L36">
        <v>300</v>
      </c>
      <c r="M36">
        <v>44</v>
      </c>
      <c r="N36">
        <v>0.75</v>
      </c>
      <c r="O36">
        <v>1</v>
      </c>
      <c r="P36" s="1">
        <v>45</v>
      </c>
      <c r="Q36">
        <f t="shared" si="23"/>
        <v>35</v>
      </c>
      <c r="R36">
        <v>26.262709269999998</v>
      </c>
      <c r="S36">
        <f t="shared" si="24"/>
        <v>414000</v>
      </c>
      <c r="T36">
        <f t="shared" si="25"/>
        <v>2.0227267058687996E-2</v>
      </c>
      <c r="U36">
        <f t="shared" si="26"/>
        <v>1</v>
      </c>
      <c r="V36">
        <f t="shared" si="27"/>
        <v>0</v>
      </c>
      <c r="W36">
        <f t="shared" si="28"/>
        <v>1</v>
      </c>
      <c r="X36">
        <f t="shared" si="29"/>
        <v>0</v>
      </c>
      <c r="Y36">
        <f t="shared" si="30"/>
        <v>-1.8283</v>
      </c>
      <c r="Z36">
        <f t="shared" si="31"/>
        <v>0.37659999999999999</v>
      </c>
      <c r="AA36">
        <f t="shared" si="0"/>
        <v>-1.5900000000000001E-2</v>
      </c>
      <c r="AB36">
        <f t="shared" si="1"/>
        <v>0.49490000000000001</v>
      </c>
      <c r="AC36">
        <f t="shared" si="2"/>
        <v>0.47831000000000001</v>
      </c>
      <c r="AD36">
        <f t="shared" si="3"/>
        <v>-1.6000000000000001E-3</v>
      </c>
      <c r="AE36">
        <f t="shared" si="4"/>
        <v>0.1</v>
      </c>
      <c r="AF36">
        <f t="shared" si="5"/>
        <v>0.50820985865296642</v>
      </c>
      <c r="AG36">
        <f t="shared" si="6"/>
        <v>0.18963733846362155</v>
      </c>
      <c r="AH36">
        <f t="shared" si="7"/>
        <v>0</v>
      </c>
      <c r="AI36">
        <f t="shared" si="8"/>
        <v>1</v>
      </c>
      <c r="AJ36">
        <f t="shared" si="9"/>
        <v>0</v>
      </c>
      <c r="AK36">
        <f t="shared" si="10"/>
        <v>1</v>
      </c>
      <c r="AL36">
        <f t="shared" si="11"/>
        <v>1.3596999999999999</v>
      </c>
      <c r="AM36">
        <f t="shared" si="12"/>
        <v>1.9843999999999999</v>
      </c>
      <c r="AN36">
        <f t="shared" si="13"/>
        <v>-3.7000000000000002E-3</v>
      </c>
      <c r="AO36">
        <f t="shared" si="14"/>
        <v>5.0000000000000001E-3</v>
      </c>
      <c r="AP36">
        <f t="shared" si="15"/>
        <v>-0.1222</v>
      </c>
      <c r="AQ36">
        <f t="shared" si="16"/>
        <v>-5.1999999999999998E-3</v>
      </c>
      <c r="AR36">
        <f t="shared" si="17"/>
        <v>1.0299</v>
      </c>
      <c r="AS36">
        <f t="shared" si="18"/>
        <v>6.8999999999999999E-3</v>
      </c>
      <c r="AT36">
        <f t="shared" si="19"/>
        <v>-7.3499999999999996E-2</v>
      </c>
      <c r="AU36">
        <f t="shared" si="20"/>
        <v>0.45490000000000003</v>
      </c>
      <c r="AV36">
        <f t="shared" si="21"/>
        <v>-0.81803922496755332</v>
      </c>
      <c r="AW36">
        <f t="shared" si="22"/>
        <v>-4.0618961269900389E-4</v>
      </c>
    </row>
    <row r="37" spans="1:49" x14ac:dyDescent="0.35">
      <c r="A37" t="s">
        <v>16</v>
      </c>
      <c r="C37">
        <v>762</v>
      </c>
      <c r="D37">
        <v>9.5</v>
      </c>
      <c r="E37">
        <v>376000</v>
      </c>
      <c r="F37">
        <v>35</v>
      </c>
      <c r="G37">
        <v>6</v>
      </c>
      <c r="H37">
        <v>0.6</v>
      </c>
      <c r="I37">
        <v>33.5</v>
      </c>
      <c r="J37">
        <v>18</v>
      </c>
      <c r="K37">
        <v>1.2</v>
      </c>
      <c r="L37">
        <v>100</v>
      </c>
      <c r="M37">
        <v>32</v>
      </c>
      <c r="N37">
        <v>0.55000000000000004</v>
      </c>
      <c r="O37">
        <v>0.3</v>
      </c>
      <c r="P37" s="1">
        <v>75</v>
      </c>
      <c r="Q37">
        <f t="shared" si="23"/>
        <v>80.21052631578948</v>
      </c>
      <c r="R37">
        <v>48.117261399999997</v>
      </c>
      <c r="S37">
        <f t="shared" si="24"/>
        <v>451200</v>
      </c>
      <c r="T37">
        <f t="shared" si="25"/>
        <v>3.5937899520000004E-2</v>
      </c>
      <c r="U37">
        <f t="shared" si="26"/>
        <v>1</v>
      </c>
      <c r="V37">
        <f t="shared" si="27"/>
        <v>0</v>
      </c>
      <c r="W37">
        <f t="shared" si="28"/>
        <v>1</v>
      </c>
      <c r="X37">
        <f t="shared" si="29"/>
        <v>0</v>
      </c>
      <c r="Y37">
        <f t="shared" si="30"/>
        <v>-1.607</v>
      </c>
      <c r="Z37">
        <f t="shared" si="31"/>
        <v>0.52200000000000002</v>
      </c>
      <c r="AA37">
        <f t="shared" si="0"/>
        <v>-0.67200000000000004</v>
      </c>
      <c r="AB37">
        <f t="shared" si="1"/>
        <v>2.181</v>
      </c>
      <c r="AC37">
        <f t="shared" si="2"/>
        <v>2.407</v>
      </c>
      <c r="AD37">
        <f t="shared" si="3"/>
        <v>-1.5299999999999999E-3</v>
      </c>
      <c r="AE37">
        <f t="shared" si="4"/>
        <v>0.14360000000000001</v>
      </c>
      <c r="AF37">
        <f t="shared" si="5"/>
        <v>-0.88339647024715595</v>
      </c>
      <c r="AG37">
        <f t="shared" si="6"/>
        <v>41.889813094222177</v>
      </c>
      <c r="AH37">
        <f t="shared" si="7"/>
        <v>0</v>
      </c>
      <c r="AI37">
        <f t="shared" si="8"/>
        <v>1</v>
      </c>
      <c r="AJ37">
        <f t="shared" si="9"/>
        <v>1</v>
      </c>
      <c r="AK37">
        <f t="shared" si="10"/>
        <v>0</v>
      </c>
      <c r="AL37">
        <f t="shared" si="11"/>
        <v>1.0339</v>
      </c>
      <c r="AM37">
        <f t="shared" si="12"/>
        <v>2.0379</v>
      </c>
      <c r="AN37">
        <f t="shared" si="13"/>
        <v>-4.7000000000000002E-3</v>
      </c>
      <c r="AO37">
        <f t="shared" si="14"/>
        <v>1.6E-2</v>
      </c>
      <c r="AP37">
        <f t="shared" si="15"/>
        <v>-0.18890000000000001</v>
      </c>
      <c r="AQ37">
        <f t="shared" si="16"/>
        <v>-4.3E-3</v>
      </c>
      <c r="AR37">
        <f t="shared" si="17"/>
        <v>0.81559999999999999</v>
      </c>
      <c r="AS37">
        <f t="shared" si="18"/>
        <v>-1.66E-2</v>
      </c>
      <c r="AT37">
        <f t="shared" si="19"/>
        <v>7.2999999999999995E-2</v>
      </c>
      <c r="AU37">
        <f t="shared" si="20"/>
        <v>0.1603</v>
      </c>
      <c r="AV37">
        <f t="shared" si="21"/>
        <v>1.2779436082621052</v>
      </c>
      <c r="AW37">
        <f t="shared" si="22"/>
        <v>-5.277883260516921</v>
      </c>
    </row>
    <row r="38" spans="1:49" x14ac:dyDescent="0.35">
      <c r="A38" t="s">
        <v>16</v>
      </c>
      <c r="C38">
        <v>762</v>
      </c>
      <c r="D38">
        <v>9.5</v>
      </c>
      <c r="E38">
        <v>392000</v>
      </c>
      <c r="F38">
        <v>25</v>
      </c>
      <c r="G38">
        <v>8</v>
      </c>
      <c r="H38">
        <v>0.7</v>
      </c>
      <c r="I38">
        <v>48</v>
      </c>
      <c r="J38">
        <v>19</v>
      </c>
      <c r="K38">
        <v>1.8</v>
      </c>
      <c r="L38">
        <v>200</v>
      </c>
      <c r="M38">
        <v>38</v>
      </c>
      <c r="N38">
        <v>0.65</v>
      </c>
      <c r="O38">
        <v>0.6</v>
      </c>
      <c r="P38" s="1">
        <v>15</v>
      </c>
      <c r="Q38">
        <f t="shared" si="23"/>
        <v>80.21052631578948</v>
      </c>
      <c r="R38">
        <v>80.434825029999999</v>
      </c>
      <c r="S38">
        <f t="shared" si="24"/>
        <v>470400</v>
      </c>
      <c r="T38">
        <f t="shared" si="25"/>
        <v>3.0444137471999991E-2</v>
      </c>
      <c r="U38">
        <f t="shared" si="26"/>
        <v>0</v>
      </c>
      <c r="V38">
        <f t="shared" si="27"/>
        <v>1</v>
      </c>
      <c r="W38">
        <f t="shared" si="28"/>
        <v>1</v>
      </c>
      <c r="X38">
        <f t="shared" si="29"/>
        <v>0</v>
      </c>
      <c r="Y38">
        <f t="shared" si="30"/>
        <v>-0.20830000000000015</v>
      </c>
      <c r="Z38">
        <f t="shared" si="31"/>
        <v>-2.8399999999999981E-2</v>
      </c>
      <c r="AA38">
        <f t="shared" si="0"/>
        <v>7.4099999999999999E-2</v>
      </c>
      <c r="AB38">
        <f t="shared" si="1"/>
        <v>-0.16509999999999991</v>
      </c>
      <c r="AC38">
        <f t="shared" si="2"/>
        <v>-0.24168999999999996</v>
      </c>
      <c r="AD38">
        <f t="shared" si="3"/>
        <v>-1.2999999999999999E-3</v>
      </c>
      <c r="AE38">
        <f t="shared" si="4"/>
        <v>3.1E-2</v>
      </c>
      <c r="AF38">
        <f t="shared" si="5"/>
        <v>0.17664163265068319</v>
      </c>
      <c r="AG38">
        <f t="shared" si="6"/>
        <v>0.37697349901877336</v>
      </c>
      <c r="AH38">
        <f t="shared" si="7"/>
        <v>0</v>
      </c>
      <c r="AI38">
        <f t="shared" si="8"/>
        <v>1</v>
      </c>
      <c r="AJ38">
        <f t="shared" si="9"/>
        <v>0</v>
      </c>
      <c r="AK38">
        <f t="shared" si="10"/>
        <v>1</v>
      </c>
      <c r="AL38">
        <f t="shared" si="11"/>
        <v>1.6086999999999998</v>
      </c>
      <c r="AM38">
        <f t="shared" si="12"/>
        <v>2.7223999999999999</v>
      </c>
      <c r="AN38">
        <f t="shared" si="13"/>
        <v>-7.000000000000001E-4</v>
      </c>
      <c r="AO38">
        <f t="shared" si="14"/>
        <v>3.7999999999999999E-2</v>
      </c>
      <c r="AP38">
        <f t="shared" si="15"/>
        <v>-0.55120000000000002</v>
      </c>
      <c r="AQ38">
        <f t="shared" si="16"/>
        <v>-4.0000000000000001E-3</v>
      </c>
      <c r="AR38">
        <f t="shared" si="17"/>
        <v>0.5979000000000001</v>
      </c>
      <c r="AS38">
        <f t="shared" si="18"/>
        <v>-1.2E-2</v>
      </c>
      <c r="AT38">
        <f t="shared" si="19"/>
        <v>0.15149999999999997</v>
      </c>
      <c r="AU38">
        <f t="shared" si="20"/>
        <v>2.200000000000002E-2</v>
      </c>
      <c r="AV38">
        <f t="shared" si="21"/>
        <v>0.67257903967361243</v>
      </c>
      <c r="AW38">
        <f t="shared" si="22"/>
        <v>1.9212843132710566</v>
      </c>
    </row>
    <row r="39" spans="1:49" x14ac:dyDescent="0.35">
      <c r="A39" t="s">
        <v>16</v>
      </c>
      <c r="C39">
        <v>762</v>
      </c>
      <c r="D39">
        <v>9.5</v>
      </c>
      <c r="E39">
        <v>407000</v>
      </c>
      <c r="F39">
        <v>15</v>
      </c>
      <c r="G39">
        <v>10</v>
      </c>
      <c r="H39">
        <v>0.8</v>
      </c>
      <c r="I39">
        <v>62.2</v>
      </c>
      <c r="J39">
        <v>20</v>
      </c>
      <c r="K39">
        <v>2.4</v>
      </c>
      <c r="L39">
        <v>300</v>
      </c>
      <c r="M39">
        <v>44</v>
      </c>
      <c r="N39">
        <v>0.75</v>
      </c>
      <c r="O39">
        <v>1</v>
      </c>
      <c r="P39" s="1">
        <v>45</v>
      </c>
      <c r="Q39">
        <f t="shared" si="23"/>
        <v>80.21052631578948</v>
      </c>
      <c r="R39">
        <v>119.1201456</v>
      </c>
      <c r="S39">
        <f t="shared" si="24"/>
        <v>488400</v>
      </c>
      <c r="T39">
        <f t="shared" si="25"/>
        <v>2.3060482286592E-2</v>
      </c>
      <c r="U39">
        <f t="shared" si="26"/>
        <v>0</v>
      </c>
      <c r="V39">
        <f t="shared" si="27"/>
        <v>1</v>
      </c>
      <c r="W39">
        <f t="shared" si="28"/>
        <v>1</v>
      </c>
      <c r="X39">
        <f t="shared" si="29"/>
        <v>0</v>
      </c>
      <c r="Y39">
        <f t="shared" si="30"/>
        <v>-1.8283</v>
      </c>
      <c r="Z39">
        <f t="shared" si="31"/>
        <v>0.37659999999999999</v>
      </c>
      <c r="AA39">
        <f t="shared" si="0"/>
        <v>-1.5900000000000001E-2</v>
      </c>
      <c r="AB39">
        <f t="shared" si="1"/>
        <v>0.49490000000000001</v>
      </c>
      <c r="AC39">
        <f t="shared" si="2"/>
        <v>0.47831000000000001</v>
      </c>
      <c r="AD39">
        <f t="shared" si="3"/>
        <v>-1.6000000000000001E-3</v>
      </c>
      <c r="AE39">
        <f t="shared" si="4"/>
        <v>0.1</v>
      </c>
      <c r="AF39">
        <f t="shared" si="5"/>
        <v>0.41928301654770328</v>
      </c>
      <c r="AG39">
        <f t="shared" si="6"/>
        <v>0.28342736657151646</v>
      </c>
      <c r="AH39">
        <f t="shared" si="7"/>
        <v>0</v>
      </c>
      <c r="AI39">
        <f t="shared" si="8"/>
        <v>1</v>
      </c>
      <c r="AJ39">
        <f t="shared" si="9"/>
        <v>0</v>
      </c>
      <c r="AK39">
        <f t="shared" si="10"/>
        <v>1</v>
      </c>
      <c r="AL39">
        <f t="shared" si="11"/>
        <v>1.3596999999999999</v>
      </c>
      <c r="AM39">
        <f t="shared" si="12"/>
        <v>1.9843999999999999</v>
      </c>
      <c r="AN39">
        <f t="shared" si="13"/>
        <v>-3.7000000000000002E-3</v>
      </c>
      <c r="AO39">
        <f t="shared" si="14"/>
        <v>5.0000000000000001E-3</v>
      </c>
      <c r="AP39">
        <f t="shared" si="15"/>
        <v>-0.1222</v>
      </c>
      <c r="AQ39">
        <f t="shared" si="16"/>
        <v>-5.1999999999999998E-3</v>
      </c>
      <c r="AR39">
        <f t="shared" si="17"/>
        <v>1.0299</v>
      </c>
      <c r="AS39">
        <f t="shared" si="18"/>
        <v>6.8999999999999999E-3</v>
      </c>
      <c r="AT39">
        <f t="shared" si="19"/>
        <v>-7.3499999999999996E-2</v>
      </c>
      <c r="AU39">
        <f t="shared" si="20"/>
        <v>0.45490000000000003</v>
      </c>
      <c r="AV39">
        <f t="shared" si="21"/>
        <v>-0.75840689323635535</v>
      </c>
      <c r="AW39">
        <f t="shared" si="22"/>
        <v>0.40350105071857378</v>
      </c>
    </row>
    <row r="40" spans="1:49" x14ac:dyDescent="0.35">
      <c r="A40" t="s">
        <v>16</v>
      </c>
      <c r="C40">
        <v>610</v>
      </c>
      <c r="D40">
        <v>6.4</v>
      </c>
      <c r="E40">
        <v>434000</v>
      </c>
      <c r="F40">
        <v>23</v>
      </c>
      <c r="G40">
        <v>9</v>
      </c>
      <c r="H40">
        <v>0.6</v>
      </c>
      <c r="I40">
        <v>33.5</v>
      </c>
      <c r="J40">
        <v>18</v>
      </c>
      <c r="K40">
        <v>1.2</v>
      </c>
      <c r="L40">
        <v>100</v>
      </c>
      <c r="M40">
        <v>32</v>
      </c>
      <c r="N40">
        <v>0.55000000000000004</v>
      </c>
      <c r="O40">
        <v>0.3</v>
      </c>
      <c r="P40" s="1">
        <v>75</v>
      </c>
      <c r="Q40">
        <f t="shared" si="23"/>
        <v>95.3125</v>
      </c>
      <c r="R40">
        <v>38.519067530000001</v>
      </c>
      <c r="S40">
        <f t="shared" si="24"/>
        <v>520800</v>
      </c>
      <c r="T40">
        <f t="shared" si="25"/>
        <v>3.3506956484198394E-2</v>
      </c>
      <c r="U40">
        <f t="shared" si="26"/>
        <v>1</v>
      </c>
      <c r="V40">
        <f t="shared" si="27"/>
        <v>0</v>
      </c>
      <c r="W40">
        <f t="shared" si="28"/>
        <v>1</v>
      </c>
      <c r="X40">
        <f t="shared" si="29"/>
        <v>0</v>
      </c>
      <c r="Y40">
        <f t="shared" si="30"/>
        <v>-1.607</v>
      </c>
      <c r="Z40">
        <f t="shared" si="31"/>
        <v>0.52200000000000002</v>
      </c>
      <c r="AA40">
        <f t="shared" si="0"/>
        <v>-0.67200000000000004</v>
      </c>
      <c r="AB40">
        <f t="shared" si="1"/>
        <v>2.181</v>
      </c>
      <c r="AC40">
        <f t="shared" si="2"/>
        <v>2.407</v>
      </c>
      <c r="AD40">
        <f t="shared" si="3"/>
        <v>-1.5299999999999999E-3</v>
      </c>
      <c r="AE40">
        <f t="shared" si="4"/>
        <v>0.14360000000000001</v>
      </c>
      <c r="AF40">
        <f t="shared" si="5"/>
        <v>-0.90650248998399796</v>
      </c>
      <c r="AG40">
        <f t="shared" si="6"/>
        <v>48.201169889578026</v>
      </c>
      <c r="AH40">
        <f t="shared" si="7"/>
        <v>0</v>
      </c>
      <c r="AI40">
        <f t="shared" si="8"/>
        <v>1</v>
      </c>
      <c r="AJ40">
        <f t="shared" si="9"/>
        <v>1</v>
      </c>
      <c r="AK40">
        <f t="shared" si="10"/>
        <v>0</v>
      </c>
      <c r="AL40">
        <f t="shared" si="11"/>
        <v>1.0339</v>
      </c>
      <c r="AM40">
        <f t="shared" si="12"/>
        <v>2.0379</v>
      </c>
      <c r="AN40">
        <f t="shared" si="13"/>
        <v>-4.7000000000000002E-3</v>
      </c>
      <c r="AO40">
        <f t="shared" si="14"/>
        <v>1.6E-2</v>
      </c>
      <c r="AP40">
        <f t="shared" si="15"/>
        <v>-0.18890000000000001</v>
      </c>
      <c r="AQ40">
        <f t="shared" si="16"/>
        <v>-4.3E-3</v>
      </c>
      <c r="AR40">
        <f t="shared" si="17"/>
        <v>0.81559999999999999</v>
      </c>
      <c r="AS40">
        <f t="shared" si="18"/>
        <v>-1.66E-2</v>
      </c>
      <c r="AT40">
        <f t="shared" si="19"/>
        <v>7.2999999999999995E-2</v>
      </c>
      <c r="AU40">
        <f t="shared" si="20"/>
        <v>0.1603</v>
      </c>
      <c r="AV40">
        <f t="shared" si="21"/>
        <v>1.2581166326089999</v>
      </c>
      <c r="AW40">
        <f t="shared" si="22"/>
        <v>-5.3565223881467769</v>
      </c>
    </row>
    <row r="41" spans="1:49" x14ac:dyDescent="0.35">
      <c r="A41" t="s">
        <v>16</v>
      </c>
      <c r="C41">
        <v>610</v>
      </c>
      <c r="D41">
        <v>6.4</v>
      </c>
      <c r="E41">
        <v>462000</v>
      </c>
      <c r="F41">
        <v>17</v>
      </c>
      <c r="G41">
        <v>11</v>
      </c>
      <c r="H41">
        <v>0.7</v>
      </c>
      <c r="I41">
        <v>48</v>
      </c>
      <c r="J41">
        <v>19</v>
      </c>
      <c r="K41">
        <v>1.8</v>
      </c>
      <c r="L41">
        <v>200</v>
      </c>
      <c r="M41">
        <v>38</v>
      </c>
      <c r="N41">
        <v>0.65</v>
      </c>
      <c r="O41">
        <v>0.6</v>
      </c>
      <c r="P41" s="1">
        <v>45</v>
      </c>
      <c r="Q41">
        <f t="shared" si="23"/>
        <v>95.3125</v>
      </c>
      <c r="R41">
        <v>64.39008303</v>
      </c>
      <c r="S41">
        <f t="shared" si="24"/>
        <v>554400</v>
      </c>
      <c r="T41">
        <f t="shared" si="25"/>
        <v>3.1949938716917758E-2</v>
      </c>
      <c r="U41">
        <f t="shared" si="26"/>
        <v>1</v>
      </c>
      <c r="V41">
        <f t="shared" si="27"/>
        <v>0</v>
      </c>
      <c r="W41">
        <f t="shared" si="28"/>
        <v>1</v>
      </c>
      <c r="X41">
        <f t="shared" si="29"/>
        <v>0</v>
      </c>
      <c r="Y41">
        <f t="shared" si="30"/>
        <v>-1.8283</v>
      </c>
      <c r="Z41">
        <f t="shared" si="31"/>
        <v>0.37659999999999999</v>
      </c>
      <c r="AA41">
        <f t="shared" si="0"/>
        <v>-1.5900000000000001E-2</v>
      </c>
      <c r="AB41">
        <f t="shared" si="1"/>
        <v>0.49490000000000001</v>
      </c>
      <c r="AC41">
        <f t="shared" si="2"/>
        <v>0.47831000000000001</v>
      </c>
      <c r="AD41">
        <f t="shared" si="3"/>
        <v>-1.6000000000000001E-3</v>
      </c>
      <c r="AE41">
        <f t="shared" si="4"/>
        <v>0.1</v>
      </c>
      <c r="AF41">
        <f t="shared" si="5"/>
        <v>0.41815675387188622</v>
      </c>
      <c r="AG41">
        <f t="shared" si="6"/>
        <v>0.28001502631655567</v>
      </c>
      <c r="AH41">
        <f t="shared" si="7"/>
        <v>0</v>
      </c>
      <c r="AI41">
        <f t="shared" si="8"/>
        <v>1</v>
      </c>
      <c r="AJ41">
        <f t="shared" si="9"/>
        <v>0</v>
      </c>
      <c r="AK41">
        <f t="shared" si="10"/>
        <v>1</v>
      </c>
      <c r="AL41">
        <f t="shared" si="11"/>
        <v>1.3596999999999999</v>
      </c>
      <c r="AM41">
        <f t="shared" si="12"/>
        <v>1.9843999999999999</v>
      </c>
      <c r="AN41">
        <f t="shared" si="13"/>
        <v>-3.7000000000000002E-3</v>
      </c>
      <c r="AO41">
        <f t="shared" si="14"/>
        <v>5.0000000000000001E-3</v>
      </c>
      <c r="AP41">
        <f t="shared" si="15"/>
        <v>-0.1222</v>
      </c>
      <c r="AQ41">
        <f t="shared" si="16"/>
        <v>-5.1999999999999998E-3</v>
      </c>
      <c r="AR41">
        <f t="shared" si="17"/>
        <v>1.0299</v>
      </c>
      <c r="AS41">
        <f t="shared" si="18"/>
        <v>6.8999999999999999E-3</v>
      </c>
      <c r="AT41">
        <f t="shared" si="19"/>
        <v>-7.3499999999999996E-2</v>
      </c>
      <c r="AU41">
        <f t="shared" si="20"/>
        <v>0.45490000000000003</v>
      </c>
      <c r="AV41">
        <f t="shared" si="21"/>
        <v>-0.61008682389384161</v>
      </c>
      <c r="AW41">
        <f t="shared" si="22"/>
        <v>0.89476113596930018</v>
      </c>
    </row>
    <row r="42" spans="1:49" x14ac:dyDescent="0.35">
      <c r="A42" t="s">
        <v>16</v>
      </c>
      <c r="C42">
        <v>610</v>
      </c>
      <c r="D42">
        <v>6.4</v>
      </c>
      <c r="E42">
        <v>490000</v>
      </c>
      <c r="F42">
        <v>11</v>
      </c>
      <c r="G42">
        <v>12</v>
      </c>
      <c r="H42">
        <v>0.8</v>
      </c>
      <c r="I42">
        <v>62.2</v>
      </c>
      <c r="J42">
        <v>20</v>
      </c>
      <c r="K42">
        <v>2.4</v>
      </c>
      <c r="L42">
        <v>300</v>
      </c>
      <c r="M42">
        <v>44</v>
      </c>
      <c r="N42">
        <v>0.75</v>
      </c>
      <c r="O42">
        <v>1</v>
      </c>
      <c r="P42" s="1">
        <v>15</v>
      </c>
      <c r="Q42">
        <f t="shared" si="23"/>
        <v>95.3125</v>
      </c>
      <c r="R42">
        <v>95.358646769999993</v>
      </c>
      <c r="S42">
        <f t="shared" si="24"/>
        <v>588000</v>
      </c>
      <c r="T42">
        <f t="shared" si="25"/>
        <v>2.5120514499738383E-2</v>
      </c>
      <c r="U42">
        <f t="shared" si="26"/>
        <v>0</v>
      </c>
      <c r="V42">
        <f t="shared" si="27"/>
        <v>1</v>
      </c>
      <c r="W42">
        <f t="shared" si="28"/>
        <v>1</v>
      </c>
      <c r="X42">
        <f t="shared" si="29"/>
        <v>0</v>
      </c>
      <c r="Y42">
        <f t="shared" si="30"/>
        <v>-0.20830000000000015</v>
      </c>
      <c r="Z42">
        <f t="shared" si="31"/>
        <v>-2.8399999999999981E-2</v>
      </c>
      <c r="AA42">
        <f t="shared" si="0"/>
        <v>7.4099999999999999E-2</v>
      </c>
      <c r="AB42">
        <f t="shared" si="1"/>
        <v>-0.16509999999999991</v>
      </c>
      <c r="AC42">
        <f t="shared" si="2"/>
        <v>-0.24168999999999996</v>
      </c>
      <c r="AD42">
        <f t="shared" si="3"/>
        <v>-1.2999999999999999E-3</v>
      </c>
      <c r="AE42">
        <f t="shared" si="4"/>
        <v>3.1E-2</v>
      </c>
      <c r="AF42">
        <f t="shared" si="5"/>
        <v>0.18705403137202453</v>
      </c>
      <c r="AG42">
        <f t="shared" si="6"/>
        <v>0.34666109321184352</v>
      </c>
      <c r="AH42">
        <f t="shared" si="7"/>
        <v>0</v>
      </c>
      <c r="AI42">
        <f t="shared" si="8"/>
        <v>1</v>
      </c>
      <c r="AJ42">
        <f t="shared" si="9"/>
        <v>0</v>
      </c>
      <c r="AK42">
        <f t="shared" si="10"/>
        <v>1</v>
      </c>
      <c r="AL42">
        <f t="shared" si="11"/>
        <v>1.6086999999999998</v>
      </c>
      <c r="AM42">
        <f t="shared" si="12"/>
        <v>2.7223999999999999</v>
      </c>
      <c r="AN42">
        <f t="shared" si="13"/>
        <v>-7.000000000000001E-4</v>
      </c>
      <c r="AO42">
        <f t="shared" si="14"/>
        <v>3.7999999999999999E-2</v>
      </c>
      <c r="AP42">
        <f t="shared" si="15"/>
        <v>-0.55120000000000002</v>
      </c>
      <c r="AQ42">
        <f t="shared" si="16"/>
        <v>-4.0000000000000001E-3</v>
      </c>
      <c r="AR42">
        <f t="shared" si="17"/>
        <v>0.5979000000000001</v>
      </c>
      <c r="AS42">
        <f t="shared" si="18"/>
        <v>-1.2E-2</v>
      </c>
      <c r="AT42">
        <f t="shared" si="19"/>
        <v>0.15149999999999997</v>
      </c>
      <c r="AU42">
        <f t="shared" si="20"/>
        <v>2.200000000000002E-2</v>
      </c>
      <c r="AV42">
        <f t="shared" si="21"/>
        <v>0.66835044996988313</v>
      </c>
      <c r="AW42">
        <f t="shared" si="22"/>
        <v>2.316755581529014</v>
      </c>
    </row>
    <row r="43" spans="1:49" x14ac:dyDescent="0.35">
      <c r="A43" t="s">
        <v>16</v>
      </c>
      <c r="C43">
        <v>406</v>
      </c>
      <c r="D43">
        <v>9.5</v>
      </c>
      <c r="E43">
        <v>376000</v>
      </c>
      <c r="F43">
        <v>35</v>
      </c>
      <c r="G43">
        <v>6</v>
      </c>
      <c r="H43">
        <v>0.6</v>
      </c>
      <c r="I43">
        <v>33.5</v>
      </c>
      <c r="J43">
        <v>18</v>
      </c>
      <c r="K43">
        <v>1.2</v>
      </c>
      <c r="L43">
        <v>100</v>
      </c>
      <c r="M43">
        <v>32</v>
      </c>
      <c r="N43">
        <v>0.55000000000000004</v>
      </c>
      <c r="O43">
        <v>0.3</v>
      </c>
      <c r="P43" s="1">
        <v>45</v>
      </c>
      <c r="Q43">
        <f t="shared" si="23"/>
        <v>42.736842105263158</v>
      </c>
      <c r="R43">
        <v>25.637281009999999</v>
      </c>
      <c r="S43">
        <f t="shared" si="24"/>
        <v>451200</v>
      </c>
      <c r="T43">
        <f t="shared" si="25"/>
        <v>3.5937899520000004E-2</v>
      </c>
      <c r="U43">
        <f t="shared" si="26"/>
        <v>1</v>
      </c>
      <c r="V43">
        <f t="shared" si="27"/>
        <v>0</v>
      </c>
      <c r="W43">
        <f t="shared" si="28"/>
        <v>1</v>
      </c>
      <c r="X43">
        <f t="shared" si="29"/>
        <v>0</v>
      </c>
      <c r="Y43">
        <f t="shared" si="30"/>
        <v>-1.8283</v>
      </c>
      <c r="Z43">
        <f t="shared" si="31"/>
        <v>0.37659999999999999</v>
      </c>
      <c r="AA43">
        <f t="shared" si="0"/>
        <v>-1.5900000000000001E-2</v>
      </c>
      <c r="AB43">
        <f t="shared" si="1"/>
        <v>0.49490000000000001</v>
      </c>
      <c r="AC43">
        <f t="shared" si="2"/>
        <v>0.47831000000000001</v>
      </c>
      <c r="AD43">
        <f t="shared" si="3"/>
        <v>-1.6000000000000001E-3</v>
      </c>
      <c r="AE43">
        <f t="shared" si="4"/>
        <v>0.1</v>
      </c>
      <c r="AF43">
        <f t="shared" si="5"/>
        <v>0.51329884667436831</v>
      </c>
      <c r="AG43">
        <f t="shared" si="6"/>
        <v>0.1650996910149769</v>
      </c>
      <c r="AH43">
        <f t="shared" si="7"/>
        <v>0</v>
      </c>
      <c r="AI43">
        <f t="shared" si="8"/>
        <v>1</v>
      </c>
      <c r="AJ43">
        <f t="shared" si="9"/>
        <v>0</v>
      </c>
      <c r="AK43">
        <f t="shared" si="10"/>
        <v>1</v>
      </c>
      <c r="AL43">
        <f t="shared" si="11"/>
        <v>1.3596999999999999</v>
      </c>
      <c r="AM43">
        <f t="shared" si="12"/>
        <v>1.9843999999999999</v>
      </c>
      <c r="AN43">
        <f t="shared" si="13"/>
        <v>-3.7000000000000002E-3</v>
      </c>
      <c r="AO43">
        <f t="shared" si="14"/>
        <v>5.0000000000000001E-3</v>
      </c>
      <c r="AP43">
        <f t="shared" si="15"/>
        <v>-0.1222</v>
      </c>
      <c r="AQ43">
        <f t="shared" si="16"/>
        <v>-5.1999999999999998E-3</v>
      </c>
      <c r="AR43">
        <f t="shared" si="17"/>
        <v>1.0299</v>
      </c>
      <c r="AS43">
        <f t="shared" si="18"/>
        <v>6.8999999999999999E-3</v>
      </c>
      <c r="AT43">
        <f t="shared" si="19"/>
        <v>-7.3499999999999996E-2</v>
      </c>
      <c r="AU43">
        <f t="shared" si="20"/>
        <v>0.45490000000000003</v>
      </c>
      <c r="AV43">
        <f t="shared" si="21"/>
        <v>-0.55658049746634541</v>
      </c>
      <c r="AW43">
        <f t="shared" si="22"/>
        <v>1.0272917624092726</v>
      </c>
    </row>
    <row r="44" spans="1:49" x14ac:dyDescent="0.35">
      <c r="A44" t="s">
        <v>16</v>
      </c>
      <c r="C44">
        <v>406</v>
      </c>
      <c r="D44">
        <v>9.5</v>
      </c>
      <c r="E44">
        <v>392000</v>
      </c>
      <c r="F44">
        <v>25</v>
      </c>
      <c r="G44">
        <v>8</v>
      </c>
      <c r="H44">
        <v>0.7</v>
      </c>
      <c r="I44">
        <v>48</v>
      </c>
      <c r="J44">
        <v>19</v>
      </c>
      <c r="K44">
        <v>1.8</v>
      </c>
      <c r="L44">
        <v>200</v>
      </c>
      <c r="M44">
        <v>38</v>
      </c>
      <c r="N44">
        <v>0.65</v>
      </c>
      <c r="O44">
        <v>0.6</v>
      </c>
      <c r="P44" s="1">
        <v>75</v>
      </c>
      <c r="Q44">
        <f t="shared" si="23"/>
        <v>42.736842105263158</v>
      </c>
      <c r="R44">
        <v>42.856350339999999</v>
      </c>
      <c r="S44">
        <f t="shared" si="24"/>
        <v>470400</v>
      </c>
      <c r="T44">
        <f t="shared" si="25"/>
        <v>3.0444137471999991E-2</v>
      </c>
      <c r="U44">
        <f t="shared" si="26"/>
        <v>1</v>
      </c>
      <c r="V44">
        <f t="shared" si="27"/>
        <v>0</v>
      </c>
      <c r="W44">
        <f t="shared" si="28"/>
        <v>1</v>
      </c>
      <c r="X44">
        <f t="shared" si="29"/>
        <v>0</v>
      </c>
      <c r="Y44">
        <f t="shared" si="30"/>
        <v>-1.607</v>
      </c>
      <c r="Z44">
        <f t="shared" si="31"/>
        <v>0.52200000000000002</v>
      </c>
      <c r="AA44">
        <f t="shared" si="0"/>
        <v>-0.67200000000000004</v>
      </c>
      <c r="AB44">
        <f t="shared" si="1"/>
        <v>2.181</v>
      </c>
      <c r="AC44">
        <f t="shared" si="2"/>
        <v>2.407</v>
      </c>
      <c r="AD44">
        <f t="shared" si="3"/>
        <v>-1.5299999999999999E-3</v>
      </c>
      <c r="AE44">
        <f t="shared" si="4"/>
        <v>0.14360000000000001</v>
      </c>
      <c r="AF44">
        <f t="shared" si="5"/>
        <v>-1.2918566387413333</v>
      </c>
      <c r="AG44">
        <f t="shared" si="6"/>
        <v>289.94943795187169</v>
      </c>
      <c r="AH44">
        <f t="shared" si="7"/>
        <v>0</v>
      </c>
      <c r="AI44">
        <f t="shared" si="8"/>
        <v>1</v>
      </c>
      <c r="AJ44">
        <f t="shared" si="9"/>
        <v>1</v>
      </c>
      <c r="AK44">
        <f t="shared" si="10"/>
        <v>0</v>
      </c>
      <c r="AL44">
        <f t="shared" si="11"/>
        <v>1.0339</v>
      </c>
      <c r="AM44">
        <f t="shared" si="12"/>
        <v>2.0379</v>
      </c>
      <c r="AN44">
        <f t="shared" si="13"/>
        <v>-4.7000000000000002E-3</v>
      </c>
      <c r="AO44">
        <f t="shared" si="14"/>
        <v>1.6E-2</v>
      </c>
      <c r="AP44">
        <f t="shared" si="15"/>
        <v>-0.18890000000000001</v>
      </c>
      <c r="AQ44">
        <f t="shared" si="16"/>
        <v>-4.3E-3</v>
      </c>
      <c r="AR44">
        <f t="shared" si="17"/>
        <v>0.81559999999999999</v>
      </c>
      <c r="AS44">
        <f t="shared" si="18"/>
        <v>-1.66E-2</v>
      </c>
      <c r="AT44">
        <f t="shared" si="19"/>
        <v>7.2999999999999995E-2</v>
      </c>
      <c r="AU44">
        <f t="shared" si="20"/>
        <v>0.1603</v>
      </c>
      <c r="AV44">
        <f t="shared" si="21"/>
        <v>1.4638067323493684</v>
      </c>
      <c r="AW44">
        <f t="shared" si="22"/>
        <v>-8.0132046140814239</v>
      </c>
    </row>
    <row r="45" spans="1:49" x14ac:dyDescent="0.35">
      <c r="A45" t="s">
        <v>16</v>
      </c>
      <c r="C45">
        <v>406</v>
      </c>
      <c r="D45">
        <v>9.5</v>
      </c>
      <c r="E45">
        <v>407000</v>
      </c>
      <c r="F45">
        <v>15</v>
      </c>
      <c r="G45">
        <v>10</v>
      </c>
      <c r="H45">
        <v>0.8</v>
      </c>
      <c r="I45">
        <v>62.2</v>
      </c>
      <c r="J45">
        <v>20</v>
      </c>
      <c r="K45">
        <v>2.4</v>
      </c>
      <c r="L45">
        <v>300</v>
      </c>
      <c r="M45">
        <v>44</v>
      </c>
      <c r="N45">
        <v>0.75</v>
      </c>
      <c r="O45">
        <v>1</v>
      </c>
      <c r="P45" s="1">
        <v>45</v>
      </c>
      <c r="Q45">
        <f t="shared" si="23"/>
        <v>42.736842105263158</v>
      </c>
      <c r="R45">
        <v>63.468214080000003</v>
      </c>
      <c r="S45">
        <f t="shared" si="24"/>
        <v>488400</v>
      </c>
      <c r="T45">
        <f t="shared" si="25"/>
        <v>2.3060482286592E-2</v>
      </c>
      <c r="U45">
        <f t="shared" si="26"/>
        <v>1</v>
      </c>
      <c r="V45">
        <f t="shared" si="27"/>
        <v>0</v>
      </c>
      <c r="W45">
        <f t="shared" si="28"/>
        <v>1</v>
      </c>
      <c r="X45">
        <f t="shared" si="29"/>
        <v>0</v>
      </c>
      <c r="Y45">
        <f t="shared" si="30"/>
        <v>-1.8283</v>
      </c>
      <c r="Z45">
        <f t="shared" si="31"/>
        <v>0.37659999999999999</v>
      </c>
      <c r="AA45">
        <f t="shared" si="0"/>
        <v>-1.5900000000000001E-2</v>
      </c>
      <c r="AB45">
        <f t="shared" si="1"/>
        <v>0.49490000000000001</v>
      </c>
      <c r="AC45">
        <f t="shared" si="2"/>
        <v>0.47831000000000001</v>
      </c>
      <c r="AD45">
        <f t="shared" si="3"/>
        <v>-1.6000000000000001E-3</v>
      </c>
      <c r="AE45">
        <f t="shared" si="4"/>
        <v>0.1</v>
      </c>
      <c r="AF45">
        <f t="shared" si="5"/>
        <v>0.49583091128454537</v>
      </c>
      <c r="AG45">
        <f t="shared" si="6"/>
        <v>0.21238449254452968</v>
      </c>
      <c r="AH45">
        <f t="shared" si="7"/>
        <v>0</v>
      </c>
      <c r="AI45">
        <f t="shared" si="8"/>
        <v>1</v>
      </c>
      <c r="AJ45">
        <f t="shared" si="9"/>
        <v>0</v>
      </c>
      <c r="AK45">
        <f t="shared" si="10"/>
        <v>1</v>
      </c>
      <c r="AL45">
        <f t="shared" si="11"/>
        <v>1.3596999999999999</v>
      </c>
      <c r="AM45">
        <f t="shared" si="12"/>
        <v>1.9843999999999999</v>
      </c>
      <c r="AN45">
        <f t="shared" si="13"/>
        <v>-3.7000000000000002E-3</v>
      </c>
      <c r="AO45">
        <f t="shared" si="14"/>
        <v>5.0000000000000001E-3</v>
      </c>
      <c r="AP45">
        <f t="shared" si="15"/>
        <v>-0.1222</v>
      </c>
      <c r="AQ45">
        <f t="shared" si="16"/>
        <v>-5.1999999999999998E-3</v>
      </c>
      <c r="AR45">
        <f t="shared" si="17"/>
        <v>1.0299</v>
      </c>
      <c r="AS45">
        <f t="shared" si="18"/>
        <v>6.8999999999999999E-3</v>
      </c>
      <c r="AT45">
        <f t="shared" si="19"/>
        <v>-7.3499999999999996E-2</v>
      </c>
      <c r="AU45">
        <f t="shared" si="20"/>
        <v>0.45490000000000003</v>
      </c>
      <c r="AV45">
        <f t="shared" si="21"/>
        <v>-0.75840689323635535</v>
      </c>
      <c r="AW45">
        <f t="shared" si="22"/>
        <v>0.18465696891758054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HutabaratEtal2022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Barry Zheng</cp:lastModifiedBy>
  <dcterms:created xsi:type="dcterms:W3CDTF">2022-06-07T20:04:58Z</dcterms:created>
  <dcterms:modified xsi:type="dcterms:W3CDTF">2022-06-08T21:41:47Z</dcterms:modified>
</cp:coreProperties>
</file>