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ОТВЕТЫ" sheetId="3" r:id="rId1"/>
    <sheet name="РАСCЧЕТЫ" sheetId="1" r:id="rId2"/>
    <sheet name="Сравниение стратегий" sheetId="4" r:id="rId3"/>
  </sheets>
  <definedNames>
    <definedName name="_xlnm._FilterDatabase" localSheetId="2" hidden="1">'Сравниение стратегий'!$A$1:$G$1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F3" i="4"/>
  <c r="F4" i="4"/>
  <c r="F5" i="4"/>
  <c r="F7" i="4"/>
  <c r="F6" i="4"/>
  <c r="F8" i="4"/>
  <c r="F2" i="4"/>
  <c r="R11" i="3" l="1"/>
  <c r="R7" i="3"/>
  <c r="R3" i="3"/>
  <c r="M4" i="1" l="1"/>
  <c r="N4" i="1"/>
  <c r="O4" i="1"/>
  <c r="M5" i="1"/>
  <c r="N5" i="1"/>
  <c r="O5" i="1"/>
  <c r="M8" i="1"/>
  <c r="M9" i="1"/>
  <c r="M11" i="1"/>
  <c r="M12" i="1"/>
  <c r="N6" i="1"/>
  <c r="O6" i="1"/>
  <c r="M6" i="1"/>
  <c r="M3" i="1"/>
  <c r="M1" i="1"/>
  <c r="R52" i="1" s="1"/>
  <c r="S52" i="1" s="1"/>
  <c r="B2" i="1"/>
  <c r="B31" i="1" s="1"/>
  <c r="B3" i="1"/>
  <c r="B56" i="1" s="1"/>
  <c r="B1" i="1"/>
  <c r="B6" i="1" s="1"/>
  <c r="A10" i="1"/>
  <c r="A14" i="1"/>
  <c r="A26" i="1"/>
  <c r="A38" i="1"/>
  <c r="A48" i="1"/>
  <c r="A50" i="1"/>
  <c r="A56" i="1"/>
  <c r="R49" i="1"/>
  <c r="U49" i="1" s="1"/>
  <c r="R2" i="1"/>
  <c r="V2" i="1" s="1"/>
  <c r="R12" i="1"/>
  <c r="U12" i="1" s="1"/>
  <c r="R18" i="1"/>
  <c r="S18" i="1" s="1"/>
  <c r="R14" i="1" l="1"/>
  <c r="U14" i="1" s="1"/>
  <c r="A54" i="1"/>
  <c r="A16" i="1"/>
  <c r="A8" i="1"/>
  <c r="R47" i="1"/>
  <c r="S47" i="1" s="1"/>
  <c r="AW47" i="1" s="1"/>
  <c r="AX47" i="1" s="1"/>
  <c r="AY47" i="1" s="1"/>
  <c r="A34" i="1"/>
  <c r="R22" i="1"/>
  <c r="U22" i="1" s="1"/>
  <c r="R45" i="1"/>
  <c r="U45" i="1" s="1"/>
  <c r="A32" i="1"/>
  <c r="R20" i="1"/>
  <c r="U20" i="1" s="1"/>
  <c r="R33" i="1"/>
  <c r="U33" i="1" s="1"/>
  <c r="A30" i="1"/>
  <c r="AR47" i="1"/>
  <c r="AS47" i="1" s="1"/>
  <c r="AM47" i="1"/>
  <c r="AN47" i="1" s="1"/>
  <c r="AP47" i="1" s="1"/>
  <c r="AW18" i="1"/>
  <c r="AX18" i="1" s="1"/>
  <c r="AY18" i="1" s="1"/>
  <c r="AM18" i="1"/>
  <c r="AN18" i="1" s="1"/>
  <c r="AO18" i="1" s="1"/>
  <c r="AR18" i="1"/>
  <c r="AS18" i="1" s="1"/>
  <c r="AW52" i="1"/>
  <c r="AX52" i="1" s="1"/>
  <c r="AY52" i="1" s="1"/>
  <c r="AM52" i="1"/>
  <c r="AN52" i="1" s="1"/>
  <c r="AO52" i="1" s="1"/>
  <c r="AR52" i="1"/>
  <c r="AS52" i="1" s="1"/>
  <c r="R30" i="1"/>
  <c r="U30" i="1" s="1"/>
  <c r="R10" i="1"/>
  <c r="U10" i="1" s="1"/>
  <c r="R41" i="1"/>
  <c r="U41" i="1" s="1"/>
  <c r="A46" i="1"/>
  <c r="A24" i="1"/>
  <c r="R28" i="1"/>
  <c r="U28" i="1" s="1"/>
  <c r="V28" i="1" s="1"/>
  <c r="R6" i="1"/>
  <c r="U6" i="1" s="1"/>
  <c r="R39" i="1"/>
  <c r="S39" i="1" s="1"/>
  <c r="A42" i="1"/>
  <c r="A22" i="1"/>
  <c r="R26" i="1"/>
  <c r="S26" i="1" s="1"/>
  <c r="R4" i="1"/>
  <c r="U4" i="1" s="1"/>
  <c r="R37" i="1"/>
  <c r="U37" i="1" s="1"/>
  <c r="V37" i="1" s="1"/>
  <c r="A40" i="1"/>
  <c r="A18" i="1"/>
  <c r="R27" i="1"/>
  <c r="U27" i="1" s="1"/>
  <c r="R19" i="1"/>
  <c r="S19" i="1" s="1"/>
  <c r="R11" i="1"/>
  <c r="U11" i="1" s="1"/>
  <c r="R3" i="1"/>
  <c r="V3" i="1" s="1"/>
  <c r="R46" i="1"/>
  <c r="S46" i="1" s="1"/>
  <c r="R38" i="1"/>
  <c r="U38" i="1" s="1"/>
  <c r="A55" i="1"/>
  <c r="A47" i="1"/>
  <c r="A39" i="1"/>
  <c r="A31" i="1"/>
  <c r="A23" i="1"/>
  <c r="A15" i="1"/>
  <c r="A7" i="1"/>
  <c r="R25" i="1"/>
  <c r="U25" i="1" s="1"/>
  <c r="R17" i="1"/>
  <c r="U17" i="1" s="1"/>
  <c r="R9" i="1"/>
  <c r="V9" i="1" s="1"/>
  <c r="R44" i="1"/>
  <c r="U44" i="1" s="1"/>
  <c r="R36" i="1"/>
  <c r="U36" i="1" s="1"/>
  <c r="A53" i="1"/>
  <c r="A45" i="1"/>
  <c r="A37" i="1"/>
  <c r="A29" i="1"/>
  <c r="A21" i="1"/>
  <c r="A13" i="1"/>
  <c r="R32" i="1"/>
  <c r="U32" i="1" s="1"/>
  <c r="R24" i="1"/>
  <c r="U24" i="1" s="1"/>
  <c r="R16" i="1"/>
  <c r="V16" i="1" s="1"/>
  <c r="R8" i="1"/>
  <c r="V8" i="1" s="1"/>
  <c r="R51" i="1"/>
  <c r="S51" i="1" s="1"/>
  <c r="R43" i="1"/>
  <c r="S43" i="1" s="1"/>
  <c r="R35" i="1"/>
  <c r="U35" i="1" s="1"/>
  <c r="A52" i="1"/>
  <c r="A44" i="1"/>
  <c r="A36" i="1"/>
  <c r="A28" i="1"/>
  <c r="A20" i="1"/>
  <c r="A12" i="1"/>
  <c r="R31" i="1"/>
  <c r="U31" i="1" s="1"/>
  <c r="V31" i="1" s="1"/>
  <c r="R23" i="1"/>
  <c r="U23" i="1" s="1"/>
  <c r="V23" i="1" s="1"/>
  <c r="R15" i="1"/>
  <c r="U15" i="1" s="1"/>
  <c r="R7" i="1"/>
  <c r="V7" i="1" s="1"/>
  <c r="R50" i="1"/>
  <c r="S50" i="1" s="1"/>
  <c r="R42" i="1"/>
  <c r="U42" i="1" s="1"/>
  <c r="R34" i="1"/>
  <c r="U34" i="1" s="1"/>
  <c r="A51" i="1"/>
  <c r="A43" i="1"/>
  <c r="A35" i="1"/>
  <c r="A27" i="1"/>
  <c r="A19" i="1"/>
  <c r="A11" i="1"/>
  <c r="R29" i="1"/>
  <c r="U29" i="1" s="1"/>
  <c r="R21" i="1"/>
  <c r="U21" i="1" s="1"/>
  <c r="R13" i="1"/>
  <c r="U13" i="1" s="1"/>
  <c r="R5" i="1"/>
  <c r="U5" i="1" s="1"/>
  <c r="R48" i="1"/>
  <c r="U48" i="1" s="1"/>
  <c r="R40" i="1"/>
  <c r="U40" i="1" s="1"/>
  <c r="A6" i="1"/>
  <c r="A49" i="1"/>
  <c r="A41" i="1"/>
  <c r="A33" i="1"/>
  <c r="A25" i="1"/>
  <c r="A17" i="1"/>
  <c r="A9" i="1"/>
  <c r="S20" i="1"/>
  <c r="S36" i="1"/>
  <c r="S12" i="1"/>
  <c r="S28" i="1"/>
  <c r="S4" i="1"/>
  <c r="S49" i="1"/>
  <c r="S33" i="1"/>
  <c r="S30" i="1"/>
  <c r="S22" i="1"/>
  <c r="S14" i="1"/>
  <c r="S2" i="1"/>
  <c r="AA2" i="1" s="1"/>
  <c r="S37" i="1"/>
  <c r="V24" i="1"/>
  <c r="V30" i="1"/>
  <c r="V22" i="1"/>
  <c r="V14" i="1"/>
  <c r="V36" i="1"/>
  <c r="V20" i="1"/>
  <c r="V12" i="1"/>
  <c r="V4" i="1"/>
  <c r="V11" i="1"/>
  <c r="V49" i="1"/>
  <c r="V33" i="1"/>
  <c r="U18" i="1"/>
  <c r="V18" i="1" s="1"/>
  <c r="U8" i="1"/>
  <c r="U2" i="1"/>
  <c r="V45" i="1" l="1"/>
  <c r="V41" i="1"/>
  <c r="U26" i="1"/>
  <c r="V26" i="1" s="1"/>
  <c r="S45" i="1"/>
  <c r="U47" i="1"/>
  <c r="V47" i="1" s="1"/>
  <c r="U46" i="1"/>
  <c r="V46" i="1" s="1"/>
  <c r="AR36" i="1"/>
  <c r="AS36" i="1" s="1"/>
  <c r="AT36" i="1" s="1"/>
  <c r="AM36" i="1"/>
  <c r="AN36" i="1" s="1"/>
  <c r="AO36" i="1" s="1"/>
  <c r="AW36" i="1"/>
  <c r="AX36" i="1" s="1"/>
  <c r="AY36" i="1" s="1"/>
  <c r="S13" i="1"/>
  <c r="S41" i="1"/>
  <c r="AR43" i="1"/>
  <c r="AS43" i="1" s="1"/>
  <c r="AU43" i="1" s="1"/>
  <c r="AW43" i="1"/>
  <c r="AX43" i="1" s="1"/>
  <c r="AZ43" i="1" s="1"/>
  <c r="AM43" i="1"/>
  <c r="AN43" i="1" s="1"/>
  <c r="AP43" i="1" s="1"/>
  <c r="AO43" i="1"/>
  <c r="AM39" i="1"/>
  <c r="AN39" i="1" s="1"/>
  <c r="AP39" i="1" s="1"/>
  <c r="AR39" i="1"/>
  <c r="AS39" i="1" s="1"/>
  <c r="AU39" i="1" s="1"/>
  <c r="AW39" i="1"/>
  <c r="AX39" i="1" s="1"/>
  <c r="AB2" i="1"/>
  <c r="AC2" i="1" s="1"/>
  <c r="AR28" i="1"/>
  <c r="AS28" i="1" s="1"/>
  <c r="AT28" i="1" s="1"/>
  <c r="AW28" i="1"/>
  <c r="AX28" i="1" s="1"/>
  <c r="AM28" i="1"/>
  <c r="AN28" i="1" s="1"/>
  <c r="AP28" i="1" s="1"/>
  <c r="AO28" i="1"/>
  <c r="AO47" i="1"/>
  <c r="AR51" i="1"/>
  <c r="AS51" i="1" s="1"/>
  <c r="AT51" i="1" s="1"/>
  <c r="AW51" i="1"/>
  <c r="AX51" i="1" s="1"/>
  <c r="AZ51" i="1" s="1"/>
  <c r="AM51" i="1"/>
  <c r="AN51" i="1" s="1"/>
  <c r="AP51" i="1" s="1"/>
  <c r="AW45" i="1"/>
  <c r="AX45" i="1" s="1"/>
  <c r="AM45" i="1"/>
  <c r="AN45" i="1" s="1"/>
  <c r="AP45" i="1" s="1"/>
  <c r="AR45" i="1"/>
  <c r="AS45" i="1" s="1"/>
  <c r="AU45" i="1" s="1"/>
  <c r="AW4" i="1"/>
  <c r="AX4" i="1" s="1"/>
  <c r="AZ4" i="1" s="1"/>
  <c r="AR4" i="1"/>
  <c r="AS4" i="1" s="1"/>
  <c r="AU4" i="1" s="1"/>
  <c r="AM4" i="1"/>
  <c r="AN4" i="1" s="1"/>
  <c r="V10" i="1"/>
  <c r="AW14" i="1"/>
  <c r="AM14" i="1"/>
  <c r="AN14" i="1" s="1"/>
  <c r="AP14" i="1" s="1"/>
  <c r="AR14" i="1"/>
  <c r="AS14" i="1" s="1"/>
  <c r="AT14" i="1" s="1"/>
  <c r="AM12" i="1"/>
  <c r="AN12" i="1" s="1"/>
  <c r="AP12" i="1" s="1"/>
  <c r="AR12" i="1"/>
  <c r="AS12" i="1" s="1"/>
  <c r="AT12" i="1" s="1"/>
  <c r="AW12" i="1"/>
  <c r="AX12" i="1" s="1"/>
  <c r="AM50" i="1"/>
  <c r="AN50" i="1" s="1"/>
  <c r="AO50" i="1" s="1"/>
  <c r="AR50" i="1"/>
  <c r="AS50" i="1" s="1"/>
  <c r="AU50" i="1" s="1"/>
  <c r="AW50" i="1"/>
  <c r="AX50" i="1" s="1"/>
  <c r="AM19" i="1"/>
  <c r="AN19" i="1" s="1"/>
  <c r="AP19" i="1" s="1"/>
  <c r="AR19" i="1"/>
  <c r="AS19" i="1" s="1"/>
  <c r="AU19" i="1" s="1"/>
  <c r="AW19" i="1"/>
  <c r="AX19" i="1" s="1"/>
  <c r="AZ19" i="1" s="1"/>
  <c r="AP18" i="1"/>
  <c r="AW49" i="1"/>
  <c r="AX49" i="1" s="1"/>
  <c r="AM49" i="1"/>
  <c r="AN49" i="1" s="1"/>
  <c r="AO49" i="1" s="1"/>
  <c r="AR49" i="1"/>
  <c r="AS49" i="1" s="1"/>
  <c r="AT49" i="1" s="1"/>
  <c r="AM46" i="1"/>
  <c r="AN46" i="1" s="1"/>
  <c r="AO46" i="1" s="1"/>
  <c r="AR46" i="1"/>
  <c r="AS46" i="1" s="1"/>
  <c r="AT46" i="1" s="1"/>
  <c r="AW46" i="1"/>
  <c r="AX46" i="1" s="1"/>
  <c r="AY46" i="1" s="1"/>
  <c r="AW37" i="1"/>
  <c r="AM37" i="1"/>
  <c r="AN37" i="1" s="1"/>
  <c r="AP37" i="1" s="1"/>
  <c r="AR37" i="1"/>
  <c r="AS37" i="1" s="1"/>
  <c r="AU37" i="1" s="1"/>
  <c r="AW26" i="1"/>
  <c r="AX26" i="1" s="1"/>
  <c r="AY26" i="1" s="1"/>
  <c r="AM26" i="1"/>
  <c r="AN26" i="1" s="1"/>
  <c r="AO26" i="1" s="1"/>
  <c r="AR26" i="1"/>
  <c r="AS26" i="1" s="1"/>
  <c r="AT26" i="1" s="1"/>
  <c r="AW22" i="1"/>
  <c r="AX22" i="1" s="1"/>
  <c r="AY22" i="1" s="1"/>
  <c r="AM22" i="1"/>
  <c r="AN22" i="1" s="1"/>
  <c r="AO22" i="1" s="1"/>
  <c r="AR22" i="1"/>
  <c r="AS22" i="1" s="1"/>
  <c r="AT22" i="1" s="1"/>
  <c r="AR30" i="1"/>
  <c r="AS30" i="1" s="1"/>
  <c r="AU30" i="1" s="1"/>
  <c r="AW30" i="1"/>
  <c r="AX30" i="1" s="1"/>
  <c r="AY30" i="1" s="1"/>
  <c r="AM30" i="1"/>
  <c r="AN30" i="1" s="1"/>
  <c r="AO30" i="1" s="1"/>
  <c r="AR20" i="1"/>
  <c r="AS20" i="1" s="1"/>
  <c r="AT20" i="1" s="1"/>
  <c r="AW20" i="1"/>
  <c r="AX20" i="1" s="1"/>
  <c r="AY20" i="1" s="1"/>
  <c r="AM20" i="1"/>
  <c r="AN20" i="1" s="1"/>
  <c r="AO20" i="1" s="1"/>
  <c r="AR33" i="1"/>
  <c r="AS33" i="1" s="1"/>
  <c r="AT33" i="1" s="1"/>
  <c r="AM33" i="1"/>
  <c r="AN33" i="1" s="1"/>
  <c r="AP33" i="1" s="1"/>
  <c r="AW33" i="1"/>
  <c r="AX33" i="1" s="1"/>
  <c r="AY33" i="1" s="1"/>
  <c r="AP52" i="1"/>
  <c r="AT52" i="1"/>
  <c r="AU52" i="1"/>
  <c r="AT18" i="1"/>
  <c r="AU18" i="1"/>
  <c r="AU47" i="1"/>
  <c r="AT47" i="1"/>
  <c r="AT19" i="1"/>
  <c r="AT39" i="1"/>
  <c r="U50" i="1"/>
  <c r="V50" i="1" s="1"/>
  <c r="S8" i="1"/>
  <c r="AZ26" i="1"/>
  <c r="AZ47" i="1"/>
  <c r="U3" i="1"/>
  <c r="S3" i="1"/>
  <c r="S10" i="1"/>
  <c r="S40" i="1"/>
  <c r="U19" i="1"/>
  <c r="V19" i="1" s="1"/>
  <c r="S21" i="1"/>
  <c r="S34" i="1"/>
  <c r="U39" i="1"/>
  <c r="V39" i="1" s="1"/>
  <c r="V34" i="1"/>
  <c r="V21" i="1"/>
  <c r="S24" i="1"/>
  <c r="B7" i="1"/>
  <c r="B8" i="1" s="1"/>
  <c r="V6" i="1"/>
  <c r="S9" i="1"/>
  <c r="S17" i="1"/>
  <c r="S32" i="1"/>
  <c r="V27" i="1"/>
  <c r="S6" i="1"/>
  <c r="U9" i="1"/>
  <c r="S27" i="1"/>
  <c r="S42" i="1"/>
  <c r="V15" i="1"/>
  <c r="AX14" i="1"/>
  <c r="AY14" i="1" s="1"/>
  <c r="V40" i="1"/>
  <c r="U7" i="1"/>
  <c r="S7" i="1"/>
  <c r="AX37" i="1"/>
  <c r="AY37" i="1" s="1"/>
  <c r="S15" i="1"/>
  <c r="AZ18" i="1"/>
  <c r="AZ52" i="1"/>
  <c r="V44" i="1"/>
  <c r="S35" i="1"/>
  <c r="S44" i="1"/>
  <c r="V35" i="1"/>
  <c r="V48" i="1"/>
  <c r="U43" i="1"/>
  <c r="V43" i="1" s="1"/>
  <c r="S23" i="1"/>
  <c r="S31" i="1"/>
  <c r="V17" i="1"/>
  <c r="V32" i="1"/>
  <c r="S48" i="1"/>
  <c r="V42" i="1"/>
  <c r="S5" i="1"/>
  <c r="V25" i="1"/>
  <c r="U16" i="1"/>
  <c r="U51" i="1"/>
  <c r="V51" i="1" s="1"/>
  <c r="S29" i="1"/>
  <c r="S38" i="1"/>
  <c r="V5" i="1"/>
  <c r="V38" i="1"/>
  <c r="S25" i="1"/>
  <c r="V13" i="1"/>
  <c r="S11" i="1"/>
  <c r="V29" i="1"/>
  <c r="S16" i="1"/>
  <c r="AA3" i="1"/>
  <c r="AD2" i="1"/>
  <c r="AF2" i="1" s="1"/>
  <c r="AH2" i="1"/>
  <c r="AI2" i="1" s="1"/>
  <c r="AJ2" i="1" s="1"/>
  <c r="W2" i="1"/>
  <c r="X2" i="1" s="1"/>
  <c r="AT30" i="1" l="1"/>
  <c r="AU22" i="1"/>
  <c r="AU12" i="1"/>
  <c r="AY50" i="1"/>
  <c r="AZ50" i="1"/>
  <c r="AU20" i="1"/>
  <c r="AU49" i="1"/>
  <c r="AO51" i="1"/>
  <c r="AO45" i="1"/>
  <c r="AU36" i="1"/>
  <c r="AT43" i="1"/>
  <c r="AO19" i="1"/>
  <c r="AO12" i="1"/>
  <c r="AU14" i="1"/>
  <c r="AY49" i="1"/>
  <c r="AZ49" i="1"/>
  <c r="AT37" i="1"/>
  <c r="AU33" i="1"/>
  <c r="AT50" i="1"/>
  <c r="AO39" i="1"/>
  <c r="AU28" i="1"/>
  <c r="AZ45" i="1"/>
  <c r="AY45" i="1"/>
  <c r="AY28" i="1"/>
  <c r="AZ28" i="1"/>
  <c r="AZ12" i="1"/>
  <c r="AY12" i="1"/>
  <c r="AZ39" i="1"/>
  <c r="AY39" i="1"/>
  <c r="AM34" i="1"/>
  <c r="AN34" i="1" s="1"/>
  <c r="AO34" i="1" s="1"/>
  <c r="AR34" i="1"/>
  <c r="AS34" i="1" s="1"/>
  <c r="AT34" i="1" s="1"/>
  <c r="AW34" i="1"/>
  <c r="AX34" i="1" s="1"/>
  <c r="AR9" i="1"/>
  <c r="AS9" i="1" s="1"/>
  <c r="AU9" i="1" s="1"/>
  <c r="AM9" i="1"/>
  <c r="AN9" i="1" s="1"/>
  <c r="AP9" i="1" s="1"/>
  <c r="AW9" i="1"/>
  <c r="AX9" i="1" s="1"/>
  <c r="AZ9" i="1" s="1"/>
  <c r="AW41" i="1"/>
  <c r="AX41" i="1" s="1"/>
  <c r="AZ41" i="1" s="1"/>
  <c r="AR41" i="1"/>
  <c r="AS41" i="1" s="1"/>
  <c r="AM41" i="1"/>
  <c r="AN41" i="1" s="1"/>
  <c r="AP41" i="1" s="1"/>
  <c r="AR11" i="1"/>
  <c r="AS11" i="1" s="1"/>
  <c r="AT11" i="1" s="1"/>
  <c r="AW11" i="1"/>
  <c r="AX11" i="1" s="1"/>
  <c r="AZ11" i="1" s="1"/>
  <c r="AM11" i="1"/>
  <c r="AN11" i="1" s="1"/>
  <c r="AP11" i="1" s="1"/>
  <c r="AM5" i="1"/>
  <c r="AR5" i="1"/>
  <c r="AS5" i="1" s="1"/>
  <c r="AU5" i="1" s="1"/>
  <c r="AW5" i="1"/>
  <c r="AM27" i="1"/>
  <c r="AN27" i="1" s="1"/>
  <c r="AP27" i="1" s="1"/>
  <c r="AW27" i="1"/>
  <c r="AX27" i="1" s="1"/>
  <c r="AZ27" i="1" s="1"/>
  <c r="AR27" i="1"/>
  <c r="AS27" i="1" s="1"/>
  <c r="AU27" i="1" s="1"/>
  <c r="AW8" i="1"/>
  <c r="AX8" i="1" s="1"/>
  <c r="AY8" i="1" s="1"/>
  <c r="AM8" i="1"/>
  <c r="AN8" i="1" s="1"/>
  <c r="AO8" i="1" s="1"/>
  <c r="AR8" i="1"/>
  <c r="AS8" i="1" s="1"/>
  <c r="AT8" i="1" s="1"/>
  <c r="AT45" i="1"/>
  <c r="AU51" i="1"/>
  <c r="AM13" i="1"/>
  <c r="AN13" i="1" s="1"/>
  <c r="AP13" i="1" s="1"/>
  <c r="AR13" i="1"/>
  <c r="AS13" i="1" s="1"/>
  <c r="AW13" i="1"/>
  <c r="AX13" i="1" s="1"/>
  <c r="AY13" i="1" s="1"/>
  <c r="AR40" i="1"/>
  <c r="AS40" i="1" s="1"/>
  <c r="AW40" i="1"/>
  <c r="AM40" i="1"/>
  <c r="AN40" i="1" s="1"/>
  <c r="AO40" i="1" s="1"/>
  <c r="AP20" i="1"/>
  <c r="AP22" i="1"/>
  <c r="AO37" i="1"/>
  <c r="AP36" i="1"/>
  <c r="AM17" i="1"/>
  <c r="AN17" i="1" s="1"/>
  <c r="AP17" i="1" s="1"/>
  <c r="AW17" i="1"/>
  <c r="AX17" i="1" s="1"/>
  <c r="AZ17" i="1" s="1"/>
  <c r="AR17" i="1"/>
  <c r="AS17" i="1" s="1"/>
  <c r="AU17" i="1" s="1"/>
  <c r="AW21" i="1"/>
  <c r="AX21" i="1" s="1"/>
  <c r="AZ21" i="1" s="1"/>
  <c r="AR21" i="1"/>
  <c r="AS21" i="1" s="1"/>
  <c r="AU21" i="1" s="1"/>
  <c r="AM21" i="1"/>
  <c r="AN21" i="1" s="1"/>
  <c r="AP21" i="1" s="1"/>
  <c r="AW7" i="1"/>
  <c r="AX7" i="1" s="1"/>
  <c r="AZ7" i="1" s="1"/>
  <c r="AM7" i="1"/>
  <c r="AN7" i="1" s="1"/>
  <c r="AR7" i="1"/>
  <c r="AS7" i="1" s="1"/>
  <c r="AT7" i="1" s="1"/>
  <c r="AW48" i="1"/>
  <c r="AX48" i="1" s="1"/>
  <c r="AY48" i="1" s="1"/>
  <c r="AM48" i="1"/>
  <c r="AN48" i="1" s="1"/>
  <c r="AP48" i="1" s="1"/>
  <c r="AR48" i="1"/>
  <c r="AS48" i="1" s="1"/>
  <c r="AU48" i="1" s="1"/>
  <c r="AR44" i="1"/>
  <c r="AS44" i="1" s="1"/>
  <c r="AU44" i="1" s="1"/>
  <c r="AW44" i="1"/>
  <c r="AX44" i="1" s="1"/>
  <c r="AY44" i="1" s="1"/>
  <c r="AM44" i="1"/>
  <c r="AN44" i="1" s="1"/>
  <c r="AP44" i="1" s="1"/>
  <c r="AM15" i="1"/>
  <c r="AN15" i="1" s="1"/>
  <c r="AP15" i="1" s="1"/>
  <c r="AR15" i="1"/>
  <c r="AS15" i="1" s="1"/>
  <c r="AU15" i="1" s="1"/>
  <c r="AW15" i="1"/>
  <c r="AX15" i="1" s="1"/>
  <c r="AZ15" i="1" s="1"/>
  <c r="AR6" i="1"/>
  <c r="AS6" i="1" s="1"/>
  <c r="AT6" i="1" s="1"/>
  <c r="AW6" i="1"/>
  <c r="AX6" i="1" s="1"/>
  <c r="AM6" i="1"/>
  <c r="AN6" i="1" s="1"/>
  <c r="AW24" i="1"/>
  <c r="AX24" i="1" s="1"/>
  <c r="AR24" i="1"/>
  <c r="AS24" i="1" s="1"/>
  <c r="AU24" i="1" s="1"/>
  <c r="AM24" i="1"/>
  <c r="AN24" i="1" s="1"/>
  <c r="AO24" i="1" s="1"/>
  <c r="AW10" i="1"/>
  <c r="AX10" i="1" s="1"/>
  <c r="AY10" i="1" s="1"/>
  <c r="AM10" i="1"/>
  <c r="AN10" i="1" s="1"/>
  <c r="AO10" i="1" s="1"/>
  <c r="AR10" i="1"/>
  <c r="AS10" i="1" s="1"/>
  <c r="AU8" i="1"/>
  <c r="AU46" i="1"/>
  <c r="AP49" i="1"/>
  <c r="AM35" i="1"/>
  <c r="AN35" i="1" s="1"/>
  <c r="AO35" i="1" s="1"/>
  <c r="AW35" i="1"/>
  <c r="AR35" i="1"/>
  <c r="AS35" i="1" s="1"/>
  <c r="AT35" i="1" s="1"/>
  <c r="W27" i="1"/>
  <c r="Y27" i="1" s="1"/>
  <c r="AM3" i="1"/>
  <c r="AN3" i="1" s="1"/>
  <c r="AR3" i="1"/>
  <c r="AS3" i="1" s="1"/>
  <c r="AU3" i="1" s="1"/>
  <c r="AW3" i="1"/>
  <c r="AX3" i="1" s="1"/>
  <c r="AZ3" i="1" s="1"/>
  <c r="AT44" i="1"/>
  <c r="AP50" i="1"/>
  <c r="AW23" i="1"/>
  <c r="AX23" i="1" s="1"/>
  <c r="AZ23" i="1" s="1"/>
  <c r="AR23" i="1"/>
  <c r="AS23" i="1" s="1"/>
  <c r="AT23" i="1" s="1"/>
  <c r="AM23" i="1"/>
  <c r="AN23" i="1" s="1"/>
  <c r="AP23" i="1" s="1"/>
  <c r="AM42" i="1"/>
  <c r="AN42" i="1" s="1"/>
  <c r="AO42" i="1" s="1"/>
  <c r="AR42" i="1"/>
  <c r="AS42" i="1" s="1"/>
  <c r="AU42" i="1" s="1"/>
  <c r="AW42" i="1"/>
  <c r="AX42" i="1" s="1"/>
  <c r="AM25" i="1"/>
  <c r="AN25" i="1" s="1"/>
  <c r="AP25" i="1" s="1"/>
  <c r="AR25" i="1"/>
  <c r="AS25" i="1" s="1"/>
  <c r="AU25" i="1" s="1"/>
  <c r="AW25" i="1"/>
  <c r="AX25" i="1" s="1"/>
  <c r="AZ25" i="1" s="1"/>
  <c r="AM38" i="1"/>
  <c r="AN38" i="1" s="1"/>
  <c r="AP38" i="1" s="1"/>
  <c r="AR38" i="1"/>
  <c r="AS38" i="1" s="1"/>
  <c r="AT38" i="1" s="1"/>
  <c r="AW38" i="1"/>
  <c r="AX38" i="1" s="1"/>
  <c r="AZ38" i="1" s="1"/>
  <c r="AM16" i="1"/>
  <c r="AN16" i="1" s="1"/>
  <c r="AO16" i="1" s="1"/>
  <c r="AW16" i="1"/>
  <c r="AX16" i="1" s="1"/>
  <c r="AR16" i="1"/>
  <c r="AS16" i="1" s="1"/>
  <c r="AT16" i="1" s="1"/>
  <c r="AM29" i="1"/>
  <c r="AN29" i="1" s="1"/>
  <c r="AO29" i="1" s="1"/>
  <c r="AW29" i="1"/>
  <c r="AX29" i="1" s="1"/>
  <c r="AZ29" i="1" s="1"/>
  <c r="AR29" i="1"/>
  <c r="AS29" i="1" s="1"/>
  <c r="AU29" i="1" s="1"/>
  <c r="AU26" i="1"/>
  <c r="AT41" i="1"/>
  <c r="AR31" i="1"/>
  <c r="AS31" i="1" s="1"/>
  <c r="AU31" i="1" s="1"/>
  <c r="AM31" i="1"/>
  <c r="AN31" i="1" s="1"/>
  <c r="AP31" i="1" s="1"/>
  <c r="AW31" i="1"/>
  <c r="AX31" i="1" s="1"/>
  <c r="AZ31" i="1" s="1"/>
  <c r="AW32" i="1"/>
  <c r="AX32" i="1" s="1"/>
  <c r="AY32" i="1" s="1"/>
  <c r="AR32" i="1"/>
  <c r="AS32" i="1" s="1"/>
  <c r="AM32" i="1"/>
  <c r="AN32" i="1" s="1"/>
  <c r="AP32" i="1" s="1"/>
  <c r="AU41" i="1"/>
  <c r="AO33" i="1"/>
  <c r="AP30" i="1"/>
  <c r="AP26" i="1"/>
  <c r="AP46" i="1"/>
  <c r="AO14" i="1"/>
  <c r="AY4" i="1"/>
  <c r="AZ36" i="1"/>
  <c r="AY51" i="1"/>
  <c r="W3" i="1"/>
  <c r="X3" i="1" s="1"/>
  <c r="AZ37" i="1"/>
  <c r="AT4" i="1"/>
  <c r="AX40" i="1"/>
  <c r="AY40" i="1" s="1"/>
  <c r="AZ46" i="1"/>
  <c r="AZ20" i="1"/>
  <c r="AZ30" i="1"/>
  <c r="AZ33" i="1"/>
  <c r="AZ22" i="1"/>
  <c r="AX35" i="1"/>
  <c r="AZ35" i="1" s="1"/>
  <c r="AN5" i="1"/>
  <c r="AX5" i="1"/>
  <c r="AY5" i="1" s="1"/>
  <c r="AY3" i="1"/>
  <c r="AZ14" i="1"/>
  <c r="AY43" i="1"/>
  <c r="AY19" i="1"/>
  <c r="AB3" i="1"/>
  <c r="AC3" i="1" s="1"/>
  <c r="AA4" i="1"/>
  <c r="AE2" i="1"/>
  <c r="AK2" i="1"/>
  <c r="W4" i="1"/>
  <c r="X4" i="1" s="1"/>
  <c r="Y2" i="1"/>
  <c r="B9" i="1"/>
  <c r="AY27" i="1" l="1"/>
  <c r="AY17" i="1"/>
  <c r="AT27" i="1"/>
  <c r="AT48" i="1"/>
  <c r="AO23" i="1"/>
  <c r="AO21" i="1"/>
  <c r="AY9" i="1"/>
  <c r="AT9" i="1"/>
  <c r="AZ13" i="1"/>
  <c r="AP16" i="1"/>
  <c r="AU35" i="1"/>
  <c r="AT3" i="1"/>
  <c r="AP35" i="1"/>
  <c r="AP10" i="1"/>
  <c r="AP34" i="1"/>
  <c r="AT24" i="1"/>
  <c r="AT31" i="1"/>
  <c r="AU23" i="1"/>
  <c r="AO11" i="1"/>
  <c r="AY6" i="1"/>
  <c r="AZ6" i="1"/>
  <c r="AO9" i="1"/>
  <c r="AO44" i="1"/>
  <c r="AU11" i="1"/>
  <c r="AO31" i="1"/>
  <c r="AT29" i="1"/>
  <c r="AT15" i="1"/>
  <c r="AY21" i="1"/>
  <c r="AO15" i="1"/>
  <c r="AT21" i="1"/>
  <c r="AO48" i="1"/>
  <c r="X27" i="1"/>
  <c r="AO25" i="1"/>
  <c r="AU34" i="1"/>
  <c r="AZ34" i="1"/>
  <c r="AY34" i="1"/>
  <c r="AZ24" i="1"/>
  <c r="AY24" i="1"/>
  <c r="AZ8" i="1"/>
  <c r="AP29" i="1"/>
  <c r="AO38" i="1"/>
  <c r="AU16" i="1"/>
  <c r="AU10" i="1"/>
  <c r="AT10" i="1"/>
  <c r="AU40" i="1"/>
  <c r="AT40" i="1"/>
  <c r="AT25" i="1"/>
  <c r="AU6" i="1"/>
  <c r="AY41" i="1"/>
  <c r="AO32" i="1"/>
  <c r="AP42" i="1"/>
  <c r="AT42" i="1"/>
  <c r="AO13" i="1"/>
  <c r="AT32" i="1"/>
  <c r="AU32" i="1"/>
  <c r="AU38" i="1"/>
  <c r="AP24" i="1"/>
  <c r="AT13" i="1"/>
  <c r="AU13" i="1"/>
  <c r="AP8" i="1"/>
  <c r="AO41" i="1"/>
  <c r="AT17" i="1"/>
  <c r="AO17" i="1"/>
  <c r="AP40" i="1"/>
  <c r="AO27" i="1"/>
  <c r="AZ40" i="1"/>
  <c r="AY31" i="1"/>
  <c r="Y3" i="1"/>
  <c r="AZ5" i="1"/>
  <c r="AZ48" i="1"/>
  <c r="AZ10" i="1"/>
  <c r="AY38" i="1"/>
  <c r="AZ42" i="1"/>
  <c r="AY42" i="1"/>
  <c r="AZ32" i="1"/>
  <c r="AU7" i="1"/>
  <c r="AY25" i="1"/>
  <c r="AY15" i="1"/>
  <c r="AY35" i="1"/>
  <c r="AY16" i="1"/>
  <c r="AZ16" i="1"/>
  <c r="AZ44" i="1"/>
  <c r="AY29" i="1"/>
  <c r="AX53" i="1"/>
  <c r="AY23" i="1"/>
  <c r="AT5" i="1"/>
  <c r="AS53" i="1"/>
  <c r="AY11" i="1"/>
  <c r="AY7" i="1"/>
  <c r="AH3" i="1"/>
  <c r="AI3" i="1" s="1"/>
  <c r="AJ3" i="1" s="1"/>
  <c r="AB4" i="1"/>
  <c r="AC4" i="1" s="1"/>
  <c r="AA5" i="1"/>
  <c r="AD3" i="1"/>
  <c r="Y4" i="1"/>
  <c r="W5" i="1"/>
  <c r="X5" i="1" s="1"/>
  <c r="B10" i="1"/>
  <c r="AX54" i="1" l="1"/>
  <c r="AX56" i="1" s="1"/>
  <c r="X63" i="1" s="1"/>
  <c r="AX55" i="1"/>
  <c r="AX57" i="1" s="1"/>
  <c r="X64" i="1" s="1"/>
  <c r="AS55" i="1"/>
  <c r="AS57" i="1" s="1"/>
  <c r="W64" i="1" s="1"/>
  <c r="AS54" i="1"/>
  <c r="AS56" i="1" s="1"/>
  <c r="W63" i="1" s="1"/>
  <c r="AK3" i="1"/>
  <c r="AP4" i="1"/>
  <c r="AO4" i="1"/>
  <c r="AP3" i="1"/>
  <c r="AO3" i="1"/>
  <c r="AF3" i="1"/>
  <c r="AE3" i="1"/>
  <c r="AB5" i="1"/>
  <c r="AC5" i="1" s="1"/>
  <c r="AA6" i="1"/>
  <c r="AH4" i="1"/>
  <c r="AI4" i="1" s="1"/>
  <c r="AD4" i="1"/>
  <c r="Y5" i="1"/>
  <c r="W6" i="1"/>
  <c r="X6" i="1" s="1"/>
  <c r="B11" i="1"/>
  <c r="AP5" i="1" l="1"/>
  <c r="AO5" i="1"/>
  <c r="AB6" i="1"/>
  <c r="AC6" i="1" s="1"/>
  <c r="AA7" i="1"/>
  <c r="AJ4" i="1"/>
  <c r="AK4" i="1"/>
  <c r="AH5" i="1"/>
  <c r="AI5" i="1" s="1"/>
  <c r="AD5" i="1"/>
  <c r="AF4" i="1"/>
  <c r="AE4" i="1"/>
  <c r="Y6" i="1"/>
  <c r="W7" i="1"/>
  <c r="Y7" i="1" s="1"/>
  <c r="B12" i="1"/>
  <c r="AD6" i="1" l="1"/>
  <c r="AE6" i="1" s="1"/>
  <c r="AH6" i="1"/>
  <c r="AI6" i="1" s="1"/>
  <c r="AA8" i="1"/>
  <c r="AB7" i="1"/>
  <c r="AC7" i="1" s="1"/>
  <c r="AE5" i="1"/>
  <c r="AF5" i="1"/>
  <c r="AK5" i="1"/>
  <c r="AJ5" i="1"/>
  <c r="X7" i="1"/>
  <c r="W8" i="1"/>
  <c r="Y8" i="1" s="1"/>
  <c r="B13" i="1"/>
  <c r="AF6" i="1" l="1"/>
  <c r="AP7" i="1"/>
  <c r="AO7" i="1"/>
  <c r="AO6" i="1"/>
  <c r="AP6" i="1"/>
  <c r="AH7" i="1"/>
  <c r="AI7" i="1" s="1"/>
  <c r="AD7" i="1"/>
  <c r="AB8" i="1"/>
  <c r="AC8" i="1" s="1"/>
  <c r="AA9" i="1"/>
  <c r="AK6" i="1"/>
  <c r="AJ6" i="1"/>
  <c r="X8" i="1"/>
  <c r="W9" i="1"/>
  <c r="X9" i="1" s="1"/>
  <c r="B14" i="1"/>
  <c r="AB9" i="1" l="1"/>
  <c r="AC9" i="1" s="1"/>
  <c r="AA10" i="1"/>
  <c r="AH8" i="1"/>
  <c r="AI8" i="1" s="1"/>
  <c r="AD8" i="1"/>
  <c r="AE7" i="1"/>
  <c r="AF7" i="1"/>
  <c r="AJ7" i="1"/>
  <c r="AK7" i="1"/>
  <c r="Y9" i="1"/>
  <c r="W10" i="1"/>
  <c r="Y10" i="1" s="1"/>
  <c r="B15" i="1"/>
  <c r="AF8" i="1" l="1"/>
  <c r="AE8" i="1"/>
  <c r="AJ8" i="1"/>
  <c r="AK8" i="1"/>
  <c r="AB10" i="1"/>
  <c r="AC10" i="1" s="1"/>
  <c r="AA11" i="1"/>
  <c r="AH9" i="1"/>
  <c r="AI9" i="1" s="1"/>
  <c r="AD9" i="1"/>
  <c r="X10" i="1"/>
  <c r="W11" i="1"/>
  <c r="X11" i="1" s="1"/>
  <c r="B16" i="1"/>
  <c r="AH10" i="1" l="1"/>
  <c r="AI10" i="1" s="1"/>
  <c r="AD10" i="1"/>
  <c r="AJ9" i="1"/>
  <c r="AK9" i="1"/>
  <c r="AE9" i="1"/>
  <c r="AF9" i="1"/>
  <c r="AB11" i="1"/>
  <c r="AC11" i="1" s="1"/>
  <c r="AA12" i="1"/>
  <c r="Y11" i="1"/>
  <c r="W12" i="1"/>
  <c r="Y12" i="1" s="1"/>
  <c r="B17" i="1"/>
  <c r="AB12" i="1" l="1"/>
  <c r="AC12" i="1" s="1"/>
  <c r="AA13" i="1"/>
  <c r="AE10" i="1"/>
  <c r="AF10" i="1"/>
  <c r="AH11" i="1"/>
  <c r="AI11" i="1" s="1"/>
  <c r="AD11" i="1"/>
  <c r="AK10" i="1"/>
  <c r="AJ10" i="1"/>
  <c r="X12" i="1"/>
  <c r="W13" i="1"/>
  <c r="Y13" i="1" s="1"/>
  <c r="B18" i="1"/>
  <c r="AE11" i="1" l="1"/>
  <c r="AF11" i="1"/>
  <c r="AK11" i="1"/>
  <c r="AJ11" i="1"/>
  <c r="AB13" i="1"/>
  <c r="AC13" i="1" s="1"/>
  <c r="AA14" i="1"/>
  <c r="AH12" i="1"/>
  <c r="AI12" i="1" s="1"/>
  <c r="AD12" i="1"/>
  <c r="X13" i="1"/>
  <c r="W14" i="1"/>
  <c r="Y14" i="1" s="1"/>
  <c r="B19" i="1"/>
  <c r="AB14" i="1" l="1"/>
  <c r="AC14" i="1" s="1"/>
  <c r="AA15" i="1"/>
  <c r="AE12" i="1"/>
  <c r="AF12" i="1"/>
  <c r="AH13" i="1"/>
  <c r="AI13" i="1" s="1"/>
  <c r="AD13" i="1"/>
  <c r="AK12" i="1"/>
  <c r="AJ12" i="1"/>
  <c r="W15" i="1"/>
  <c r="Y15" i="1" s="1"/>
  <c r="X14" i="1"/>
  <c r="B20" i="1"/>
  <c r="AK13" i="1" l="1"/>
  <c r="AJ13" i="1"/>
  <c r="AF13" i="1"/>
  <c r="AE13" i="1"/>
  <c r="AB15" i="1"/>
  <c r="AC15" i="1" s="1"/>
  <c r="AA16" i="1"/>
  <c r="AH14" i="1"/>
  <c r="AI14" i="1" s="1"/>
  <c r="AD14" i="1"/>
  <c r="W16" i="1"/>
  <c r="X16" i="1" s="1"/>
  <c r="X15" i="1"/>
  <c r="B21" i="1"/>
  <c r="AH15" i="1" l="1"/>
  <c r="AI15" i="1" s="1"/>
  <c r="AD15" i="1"/>
  <c r="AF14" i="1"/>
  <c r="AE14" i="1"/>
  <c r="AK14" i="1"/>
  <c r="AJ14" i="1"/>
  <c r="AB16" i="1"/>
  <c r="AC16" i="1" s="1"/>
  <c r="AA17" i="1"/>
  <c r="Y16" i="1"/>
  <c r="W17" i="1"/>
  <c r="X17" i="1" s="1"/>
  <c r="B22" i="1"/>
  <c r="AA18" i="1" l="1"/>
  <c r="AB17" i="1"/>
  <c r="AC17" i="1" s="1"/>
  <c r="AF15" i="1"/>
  <c r="AE15" i="1"/>
  <c r="AH16" i="1"/>
  <c r="AI16" i="1" s="1"/>
  <c r="AD16" i="1"/>
  <c r="AK15" i="1"/>
  <c r="AJ15" i="1"/>
  <c r="W18" i="1"/>
  <c r="X18" i="1" s="1"/>
  <c r="Y17" i="1"/>
  <c r="B23" i="1"/>
  <c r="AE16" i="1" l="1"/>
  <c r="AF16" i="1"/>
  <c r="AK16" i="1"/>
  <c r="AJ16" i="1"/>
  <c r="AH17" i="1"/>
  <c r="AI17" i="1" s="1"/>
  <c r="AD17" i="1"/>
  <c r="AB18" i="1"/>
  <c r="AC18" i="1" s="1"/>
  <c r="AA19" i="1"/>
  <c r="Y18" i="1"/>
  <c r="W19" i="1"/>
  <c r="X19" i="1" s="1"/>
  <c r="B24" i="1"/>
  <c r="AE17" i="1" l="1"/>
  <c r="AF17" i="1"/>
  <c r="AB19" i="1"/>
  <c r="AC19" i="1" s="1"/>
  <c r="AA20" i="1"/>
  <c r="AH18" i="1"/>
  <c r="AI18" i="1" s="1"/>
  <c r="AD18" i="1"/>
  <c r="AK17" i="1"/>
  <c r="AJ17" i="1"/>
  <c r="Y19" i="1"/>
  <c r="W20" i="1"/>
  <c r="X20" i="1" s="1"/>
  <c r="B25" i="1"/>
  <c r="AE18" i="1" l="1"/>
  <c r="AF18" i="1"/>
  <c r="AK18" i="1"/>
  <c r="AJ18" i="1"/>
  <c r="AB20" i="1"/>
  <c r="AC20" i="1" s="1"/>
  <c r="AA21" i="1"/>
  <c r="AH19" i="1"/>
  <c r="AI19" i="1" s="1"/>
  <c r="AD19" i="1"/>
  <c r="Y20" i="1"/>
  <c r="W21" i="1"/>
  <c r="Y21" i="1" s="1"/>
  <c r="B26" i="1"/>
  <c r="AJ19" i="1" l="1"/>
  <c r="AK19" i="1"/>
  <c r="AB21" i="1"/>
  <c r="AC21" i="1" s="1"/>
  <c r="AA22" i="1"/>
  <c r="AH20" i="1"/>
  <c r="AI20" i="1" s="1"/>
  <c r="AD20" i="1"/>
  <c r="AE19" i="1"/>
  <c r="AF19" i="1"/>
  <c r="X21" i="1"/>
  <c r="W22" i="1"/>
  <c r="X22" i="1" s="1"/>
  <c r="B27" i="1"/>
  <c r="AJ20" i="1" l="1"/>
  <c r="AK20" i="1"/>
  <c r="AB22" i="1"/>
  <c r="AC22" i="1" s="1"/>
  <c r="AA23" i="1"/>
  <c r="AF20" i="1"/>
  <c r="AE20" i="1"/>
  <c r="AH21" i="1"/>
  <c r="AI21" i="1" s="1"/>
  <c r="AD21" i="1"/>
  <c r="Y22" i="1"/>
  <c r="W23" i="1"/>
  <c r="X23" i="1" s="1"/>
  <c r="B28" i="1"/>
  <c r="AA24" i="1" l="1"/>
  <c r="AB23" i="1"/>
  <c r="AC23" i="1" s="1"/>
  <c r="AH22" i="1"/>
  <c r="AI22" i="1" s="1"/>
  <c r="AD22" i="1"/>
  <c r="AF21" i="1"/>
  <c r="AE21" i="1"/>
  <c r="AJ21" i="1"/>
  <c r="AK21" i="1"/>
  <c r="Y23" i="1"/>
  <c r="W24" i="1"/>
  <c r="Y24" i="1" s="1"/>
  <c r="B29" i="1"/>
  <c r="AF22" i="1" l="1"/>
  <c r="AE22" i="1"/>
  <c r="AK22" i="1"/>
  <c r="AJ22" i="1"/>
  <c r="AH23" i="1"/>
  <c r="AI23" i="1" s="1"/>
  <c r="AD23" i="1"/>
  <c r="AB24" i="1"/>
  <c r="AC24" i="1" s="1"/>
  <c r="AA25" i="1"/>
  <c r="X24" i="1"/>
  <c r="W25" i="1"/>
  <c r="X25" i="1" s="1"/>
  <c r="B30" i="1"/>
  <c r="AE23" i="1" l="1"/>
  <c r="AF23" i="1"/>
  <c r="AJ23" i="1"/>
  <c r="AK23" i="1"/>
  <c r="AB25" i="1"/>
  <c r="AC25" i="1" s="1"/>
  <c r="AA26" i="1"/>
  <c r="AH24" i="1"/>
  <c r="AI24" i="1" s="1"/>
  <c r="AD24" i="1"/>
  <c r="Y25" i="1"/>
  <c r="W26" i="1"/>
  <c r="X26" i="1" s="1"/>
  <c r="AH25" i="1" l="1"/>
  <c r="AI25" i="1" s="1"/>
  <c r="AD25" i="1"/>
  <c r="AE24" i="1"/>
  <c r="AF24" i="1"/>
  <c r="AK24" i="1"/>
  <c r="AJ24" i="1"/>
  <c r="AB26" i="1"/>
  <c r="AC26" i="1" s="1"/>
  <c r="AA27" i="1"/>
  <c r="Y26" i="1"/>
  <c r="AH26" i="1" l="1"/>
  <c r="AI26" i="1" s="1"/>
  <c r="AD26" i="1"/>
  <c r="AJ25" i="1"/>
  <c r="AK25" i="1"/>
  <c r="AA28" i="1"/>
  <c r="AB27" i="1"/>
  <c r="AC27" i="1" s="1"/>
  <c r="AE25" i="1"/>
  <c r="AF25" i="1"/>
  <c r="AF26" i="1" l="1"/>
  <c r="AE26" i="1"/>
  <c r="AH27" i="1"/>
  <c r="AI27" i="1" s="1"/>
  <c r="AD27" i="1"/>
  <c r="AB28" i="1"/>
  <c r="AC28" i="1" s="1"/>
  <c r="AA29" i="1"/>
  <c r="AJ26" i="1"/>
  <c r="AK26" i="1"/>
  <c r="AH28" i="1" l="1"/>
  <c r="AK27" i="1"/>
  <c r="AJ27" i="1"/>
  <c r="AE27" i="1"/>
  <c r="AF27" i="1"/>
  <c r="AB29" i="1"/>
  <c r="AC29" i="1" s="1"/>
  <c r="AA30" i="1"/>
  <c r="AB30" i="1" l="1"/>
  <c r="AC30" i="1" s="1"/>
  <c r="AA31" i="1"/>
  <c r="AH29" i="1"/>
  <c r="AB31" i="1" l="1"/>
  <c r="AC31" i="1" s="1"/>
  <c r="AA32" i="1"/>
  <c r="AH30" i="1"/>
  <c r="AB32" i="1" l="1"/>
  <c r="AC32" i="1" s="1"/>
  <c r="AA33" i="1"/>
  <c r="AH31" i="1"/>
  <c r="AA34" i="1" l="1"/>
  <c r="AB33" i="1"/>
  <c r="AC33" i="1" s="1"/>
  <c r="AH32" i="1"/>
  <c r="AH33" i="1" l="1"/>
  <c r="AB34" i="1"/>
  <c r="AC34" i="1" s="1"/>
  <c r="AA35" i="1"/>
  <c r="AB35" i="1" l="1"/>
  <c r="AC35" i="1" s="1"/>
  <c r="AA36" i="1"/>
  <c r="AH34" i="1"/>
  <c r="AB36" i="1" l="1"/>
  <c r="AC36" i="1" s="1"/>
  <c r="AA37" i="1"/>
  <c r="AH35" i="1"/>
  <c r="AB37" i="1" l="1"/>
  <c r="AC37" i="1" s="1"/>
  <c r="AA38" i="1"/>
  <c r="AH36" i="1"/>
  <c r="AB38" i="1" l="1"/>
  <c r="AC38" i="1" s="1"/>
  <c r="AA39" i="1"/>
  <c r="AH37" i="1"/>
  <c r="AA40" i="1" l="1"/>
  <c r="AB39" i="1"/>
  <c r="AC39" i="1" s="1"/>
  <c r="AH38" i="1"/>
  <c r="AH39" i="1" l="1"/>
  <c r="AB40" i="1"/>
  <c r="AC40" i="1" s="1"/>
  <c r="AA41" i="1"/>
  <c r="AB41" i="1" l="1"/>
  <c r="AC41" i="1" s="1"/>
  <c r="AA42" i="1"/>
  <c r="AH40" i="1"/>
  <c r="AA43" i="1" l="1"/>
  <c r="AB42" i="1"/>
  <c r="AC42" i="1" s="1"/>
  <c r="AH41" i="1"/>
  <c r="AH42" i="1" l="1"/>
  <c r="AB43" i="1"/>
  <c r="AC43" i="1" s="1"/>
  <c r="AA44" i="1"/>
  <c r="AB44" i="1" l="1"/>
  <c r="AC44" i="1" s="1"/>
  <c r="AA45" i="1"/>
  <c r="AH43" i="1"/>
  <c r="AB45" i="1" l="1"/>
  <c r="AC45" i="1" s="1"/>
  <c r="AA46" i="1"/>
  <c r="AH44" i="1"/>
  <c r="AB46" i="1" l="1"/>
  <c r="AC46" i="1" s="1"/>
  <c r="AA47" i="1"/>
  <c r="AH45" i="1"/>
  <c r="AB47" i="1" l="1"/>
  <c r="AC47" i="1" s="1"/>
  <c r="AA48" i="1"/>
  <c r="AH46" i="1"/>
  <c r="AB48" i="1" l="1"/>
  <c r="AC48" i="1" s="1"/>
  <c r="AA49" i="1"/>
  <c r="AH47" i="1"/>
  <c r="AB49" i="1" l="1"/>
  <c r="AC49" i="1" s="1"/>
  <c r="AA50" i="1"/>
  <c r="AH48" i="1"/>
  <c r="AB50" i="1" l="1"/>
  <c r="AC50" i="1" s="1"/>
  <c r="AA51" i="1"/>
  <c r="AB51" i="1" s="1"/>
  <c r="AC51" i="1" s="1"/>
  <c r="AH49" i="1"/>
  <c r="AH51" i="1" l="1"/>
  <c r="AH50" i="1"/>
  <c r="B32" i="1" l="1"/>
  <c r="W28" i="1" l="1"/>
  <c r="X28" i="1" s="1"/>
  <c r="AD28" i="1"/>
  <c r="AI28" i="1"/>
  <c r="B33" i="1"/>
  <c r="Y28" i="1" l="1"/>
  <c r="AD29" i="1"/>
  <c r="W29" i="1"/>
  <c r="X29" i="1" s="1"/>
  <c r="AI29" i="1"/>
  <c r="AE28" i="1"/>
  <c r="AF28" i="1"/>
  <c r="AK28" i="1"/>
  <c r="AJ28" i="1"/>
  <c r="B34" i="1"/>
  <c r="Y29" i="1" l="1"/>
  <c r="AJ29" i="1"/>
  <c r="AK29" i="1"/>
  <c r="AD30" i="1"/>
  <c r="W30" i="1"/>
  <c r="X30" i="1" s="1"/>
  <c r="AI30" i="1"/>
  <c r="AE29" i="1"/>
  <c r="AF29" i="1"/>
  <c r="B35" i="1"/>
  <c r="AK30" i="1" l="1"/>
  <c r="AJ30" i="1"/>
  <c r="W31" i="1"/>
  <c r="X31" i="1" s="1"/>
  <c r="AI31" i="1"/>
  <c r="AD31" i="1"/>
  <c r="Y30" i="1"/>
  <c r="AF30" i="1"/>
  <c r="AE30" i="1"/>
  <c r="B36" i="1"/>
  <c r="AJ31" i="1" l="1"/>
  <c r="AK31" i="1"/>
  <c r="W32" i="1"/>
  <c r="Y32" i="1" s="1"/>
  <c r="AD32" i="1"/>
  <c r="AI32" i="1"/>
  <c r="AF31" i="1"/>
  <c r="AE31" i="1"/>
  <c r="Y31" i="1"/>
  <c r="B37" i="1"/>
  <c r="AF32" i="1" l="1"/>
  <c r="AE32" i="1"/>
  <c r="AD33" i="1"/>
  <c r="W33" i="1"/>
  <c r="Y33" i="1" s="1"/>
  <c r="AI33" i="1"/>
  <c r="AJ32" i="1"/>
  <c r="AK32" i="1"/>
  <c r="X32" i="1"/>
  <c r="B38" i="1"/>
  <c r="W34" i="1" l="1"/>
  <c r="Y34" i="1" s="1"/>
  <c r="AD34" i="1"/>
  <c r="AI34" i="1"/>
  <c r="AJ33" i="1"/>
  <c r="AK33" i="1"/>
  <c r="AF33" i="1"/>
  <c r="AE33" i="1"/>
  <c r="X33" i="1"/>
  <c r="B39" i="1"/>
  <c r="X34" i="1" l="1"/>
  <c r="AD35" i="1"/>
  <c r="W35" i="1"/>
  <c r="X35" i="1" s="1"/>
  <c r="AI35" i="1"/>
  <c r="AK34" i="1"/>
  <c r="AJ34" i="1"/>
  <c r="AE34" i="1"/>
  <c r="AF34" i="1"/>
  <c r="B40" i="1"/>
  <c r="Y35" i="1" l="1"/>
  <c r="AJ35" i="1"/>
  <c r="AK35" i="1"/>
  <c r="W36" i="1"/>
  <c r="X36" i="1" s="1"/>
  <c r="AD36" i="1"/>
  <c r="AI36" i="1"/>
  <c r="AF35" i="1"/>
  <c r="AE35" i="1"/>
  <c r="B41" i="1"/>
  <c r="Y36" i="1" l="1"/>
  <c r="AF36" i="1"/>
  <c r="AE36" i="1"/>
  <c r="AJ36" i="1"/>
  <c r="AK36" i="1"/>
  <c r="W37" i="1"/>
  <c r="X37" i="1" s="1"/>
  <c r="AI37" i="1"/>
  <c r="AD37" i="1"/>
  <c r="B42" i="1"/>
  <c r="Y37" i="1" l="1"/>
  <c r="AF37" i="1"/>
  <c r="AE37" i="1"/>
  <c r="AK37" i="1"/>
  <c r="AJ37" i="1"/>
  <c r="AD38" i="1"/>
  <c r="W38" i="1"/>
  <c r="X38" i="1" s="1"/>
  <c r="AI38" i="1"/>
  <c r="B43" i="1"/>
  <c r="Y38" i="1" l="1"/>
  <c r="AJ38" i="1"/>
  <c r="AK38" i="1"/>
  <c r="AE38" i="1"/>
  <c r="AF38" i="1"/>
  <c r="AD39" i="1"/>
  <c r="W39" i="1"/>
  <c r="Y39" i="1" s="1"/>
  <c r="AI39" i="1"/>
  <c r="B44" i="1"/>
  <c r="X39" i="1" l="1"/>
  <c r="AJ39" i="1"/>
  <c r="AK39" i="1"/>
  <c r="AE39" i="1"/>
  <c r="AF39" i="1"/>
  <c r="W40" i="1"/>
  <c r="X40" i="1" s="1"/>
  <c r="AD40" i="1"/>
  <c r="AI40" i="1"/>
  <c r="B45" i="1"/>
  <c r="Y40" i="1" l="1"/>
  <c r="AJ40" i="1"/>
  <c r="AK40" i="1"/>
  <c r="AF40" i="1"/>
  <c r="AE40" i="1"/>
  <c r="W41" i="1"/>
  <c r="X41" i="1" s="1"/>
  <c r="AD41" i="1"/>
  <c r="AI41" i="1"/>
  <c r="B46" i="1"/>
  <c r="Y41" i="1" l="1"/>
  <c r="AJ41" i="1"/>
  <c r="AK41" i="1"/>
  <c r="AE41" i="1"/>
  <c r="AF41" i="1"/>
  <c r="W42" i="1"/>
  <c r="X42" i="1" s="1"/>
  <c r="AD42" i="1"/>
  <c r="AI42" i="1"/>
  <c r="B47" i="1"/>
  <c r="Y42" i="1" l="1"/>
  <c r="AE42" i="1"/>
  <c r="AF42" i="1"/>
  <c r="AJ42" i="1"/>
  <c r="AK42" i="1"/>
  <c r="W43" i="1"/>
  <c r="X43" i="1" s="1"/>
  <c r="AD43" i="1"/>
  <c r="AI43" i="1"/>
  <c r="B48" i="1"/>
  <c r="Y43" i="1" l="1"/>
  <c r="AF43" i="1"/>
  <c r="AE43" i="1"/>
  <c r="AJ43" i="1"/>
  <c r="AK43" i="1"/>
  <c r="W44" i="1"/>
  <c r="Y44" i="1" s="1"/>
  <c r="AD44" i="1"/>
  <c r="AI44" i="1"/>
  <c r="B49" i="1"/>
  <c r="X44" i="1" l="1"/>
  <c r="AK44" i="1"/>
  <c r="AJ44" i="1"/>
  <c r="AE44" i="1"/>
  <c r="AF44" i="1"/>
  <c r="W45" i="1"/>
  <c r="Y45" i="1" s="1"/>
  <c r="AD45" i="1"/>
  <c r="AI45" i="1"/>
  <c r="B50" i="1"/>
  <c r="X45" i="1" l="1"/>
  <c r="AK45" i="1"/>
  <c r="AJ45" i="1"/>
  <c r="AE45" i="1"/>
  <c r="AF45" i="1"/>
  <c r="AD46" i="1"/>
  <c r="W46" i="1"/>
  <c r="Y46" i="1" s="1"/>
  <c r="AI46" i="1"/>
  <c r="B51" i="1"/>
  <c r="X46" i="1" l="1"/>
  <c r="AK46" i="1"/>
  <c r="AJ46" i="1"/>
  <c r="AE46" i="1"/>
  <c r="AF46" i="1"/>
  <c r="W47" i="1"/>
  <c r="Y47" i="1" s="1"/>
  <c r="AI47" i="1"/>
  <c r="AD47" i="1"/>
  <c r="B52" i="1"/>
  <c r="X47" i="1" l="1"/>
  <c r="AE47" i="1"/>
  <c r="AF47" i="1"/>
  <c r="AK47" i="1"/>
  <c r="AJ47" i="1"/>
  <c r="W48" i="1"/>
  <c r="Y48" i="1" s="1"/>
  <c r="AI48" i="1"/>
  <c r="AD48" i="1"/>
  <c r="B53" i="1"/>
  <c r="X48" i="1" l="1"/>
  <c r="AJ48" i="1"/>
  <c r="AK48" i="1"/>
  <c r="AF48" i="1"/>
  <c r="AE48" i="1"/>
  <c r="AD49" i="1"/>
  <c r="W49" i="1"/>
  <c r="Y49" i="1" s="1"/>
  <c r="AI49" i="1"/>
  <c r="B54" i="1"/>
  <c r="X49" i="1" l="1"/>
  <c r="AJ49" i="1"/>
  <c r="AK49" i="1"/>
  <c r="AF49" i="1"/>
  <c r="AE49" i="1"/>
  <c r="AD50" i="1"/>
  <c r="W50" i="1"/>
  <c r="Y50" i="1" s="1"/>
  <c r="AI50" i="1"/>
  <c r="B55" i="1"/>
  <c r="AN55" i="1" l="1"/>
  <c r="AN54" i="1"/>
  <c r="AN53" i="1"/>
  <c r="X50" i="1"/>
  <c r="AJ50" i="1"/>
  <c r="AK50" i="1"/>
  <c r="AF50" i="1"/>
  <c r="AE50" i="1"/>
  <c r="W51" i="1"/>
  <c r="X51" i="1" s="1"/>
  <c r="AD51" i="1"/>
  <c r="AB53" i="1" s="1"/>
  <c r="O8" i="3" s="1"/>
  <c r="AI51" i="1"/>
  <c r="AN56" i="1" l="1"/>
  <c r="W54" i="1"/>
  <c r="AN57" i="1"/>
  <c r="V64" i="1" s="1"/>
  <c r="AJ51" i="1"/>
  <c r="AI54" i="1" s="1"/>
  <c r="AK51" i="1"/>
  <c r="AI55" i="1" s="1"/>
  <c r="AI53" i="1"/>
  <c r="AF51" i="1"/>
  <c r="AB55" i="1" s="1"/>
  <c r="AB57" i="1" s="1"/>
  <c r="AE51" i="1"/>
  <c r="AB54" i="1" s="1"/>
  <c r="AB56" i="1" s="1"/>
  <c r="W53" i="1"/>
  <c r="Y51" i="1"/>
  <c r="W55" i="1" s="1"/>
  <c r="O12" i="3" l="1"/>
  <c r="AN59" i="1"/>
  <c r="V63" i="1"/>
  <c r="AA62" i="1" s="1" a="1"/>
  <c r="W57" i="1"/>
  <c r="O6" i="3" s="1"/>
  <c r="W56" i="1"/>
  <c r="O5" i="3" s="1"/>
  <c r="O4" i="3"/>
  <c r="O9" i="3"/>
  <c r="O10" i="3"/>
  <c r="AI57" i="1"/>
  <c r="AI56" i="1"/>
  <c r="O13" i="3" l="1"/>
  <c r="Y63" i="1"/>
  <c r="O14" i="3"/>
  <c r="Y64" i="1"/>
  <c r="AB62" i="1"/>
  <c r="AB64" i="1"/>
  <c r="AA62" i="1"/>
  <c r="AC64" i="1"/>
  <c r="AB63" i="1"/>
  <c r="AA64" i="1"/>
  <c r="AC63" i="1"/>
  <c r="AA63" i="1"/>
  <c r="AC62" i="1"/>
  <c r="AE62" i="1" l="1" a="1"/>
  <c r="AE62" i="1" l="1"/>
  <c r="AE64" i="1"/>
  <c r="AZ53" i="1" s="1"/>
  <c r="AZ54" i="1" s="1"/>
  <c r="AE63" i="1"/>
  <c r="AU53" i="1" s="1"/>
  <c r="AU54" i="1" s="1"/>
  <c r="AP53" i="1" l="1"/>
  <c r="AP54" i="1" s="1"/>
  <c r="AZ56" i="1"/>
  <c r="T13" i="3" s="1"/>
  <c r="AZ57" i="1"/>
  <c r="T14" i="3" s="1"/>
  <c r="AZ55" i="1"/>
  <c r="T12" i="3" s="1"/>
  <c r="AU55" i="1"/>
  <c r="T8" i="3" s="1"/>
  <c r="AU56" i="1"/>
  <c r="T9" i="3" s="1"/>
  <c r="AU57" i="1"/>
  <c r="T10" i="3" s="1"/>
  <c r="AW80" i="1" l="1"/>
  <c r="AW95" i="1"/>
  <c r="AW68" i="1"/>
  <c r="AW78" i="1"/>
  <c r="AW85" i="1"/>
  <c r="AW81" i="1"/>
  <c r="AW108" i="1"/>
  <c r="AW90" i="1"/>
  <c r="AW105" i="1"/>
  <c r="AW75" i="1"/>
  <c r="AW79" i="1"/>
  <c r="AW84" i="1"/>
  <c r="AW107" i="1"/>
  <c r="AW69" i="1"/>
  <c r="AW71" i="1"/>
  <c r="AW101" i="1"/>
  <c r="AW88" i="1"/>
  <c r="AW87" i="1"/>
  <c r="AW94" i="1"/>
  <c r="AW72" i="1"/>
  <c r="AW82" i="1"/>
  <c r="AW111" i="1"/>
  <c r="AW91" i="1"/>
  <c r="AW67" i="1"/>
  <c r="AW73" i="1"/>
  <c r="AW92" i="1"/>
  <c r="AW93" i="1"/>
  <c r="AW110" i="1"/>
  <c r="AW89" i="1"/>
  <c r="AW76" i="1"/>
  <c r="AW83" i="1"/>
  <c r="AW99" i="1"/>
  <c r="AW103" i="1"/>
  <c r="AW96" i="1"/>
  <c r="AW98" i="1"/>
  <c r="AW100" i="1"/>
  <c r="AW86" i="1"/>
  <c r="AW109" i="1"/>
  <c r="AW106" i="1"/>
  <c r="AW102" i="1"/>
  <c r="AW77" i="1"/>
  <c r="AW63" i="1"/>
  <c r="AW97" i="1"/>
  <c r="AW104" i="1"/>
  <c r="AW74" i="1"/>
  <c r="AW70" i="1"/>
  <c r="AW62" i="1"/>
  <c r="AW64" i="1"/>
  <c r="AW65" i="1"/>
  <c r="AW66" i="1"/>
  <c r="AP57" i="1"/>
  <c r="T6" i="3" s="1"/>
  <c r="AP55" i="1"/>
  <c r="T4" i="3" s="1"/>
  <c r="AP56" i="1"/>
  <c r="T5" i="3" s="1"/>
  <c r="AY102" i="1" l="1"/>
  <c r="AX102" i="1"/>
  <c r="AY67" i="1"/>
  <c r="AX67" i="1"/>
  <c r="AX101" i="1"/>
  <c r="AY101" i="1"/>
  <c r="AY90" i="1"/>
  <c r="AX90" i="1"/>
  <c r="AY108" i="1"/>
  <c r="AX108" i="1"/>
  <c r="AY109" i="1"/>
  <c r="AX109" i="1"/>
  <c r="AX85" i="1"/>
  <c r="AY85" i="1"/>
  <c r="AY99" i="1"/>
  <c r="AX99" i="1"/>
  <c r="AY106" i="1"/>
  <c r="AX106" i="1"/>
  <c r="AX111" i="1"/>
  <c r="AY111" i="1"/>
  <c r="AY86" i="1"/>
  <c r="AX86" i="1"/>
  <c r="AY78" i="1"/>
  <c r="AX78" i="1"/>
  <c r="AX71" i="1"/>
  <c r="AY71" i="1"/>
  <c r="AY76" i="1"/>
  <c r="AX76" i="1"/>
  <c r="AY81" i="1"/>
  <c r="AX81" i="1"/>
  <c r="AY74" i="1"/>
  <c r="AX74" i="1"/>
  <c r="AY89" i="1"/>
  <c r="AX89" i="1"/>
  <c r="AY110" i="1"/>
  <c r="AX110" i="1"/>
  <c r="AY84" i="1"/>
  <c r="AX84" i="1"/>
  <c r="AY98" i="1"/>
  <c r="AX98" i="1"/>
  <c r="AY93" i="1"/>
  <c r="AX93" i="1"/>
  <c r="AY94" i="1"/>
  <c r="AX94" i="1"/>
  <c r="AX79" i="1"/>
  <c r="AY79" i="1"/>
  <c r="AY68" i="1"/>
  <c r="AX68" i="1"/>
  <c r="AX64" i="1"/>
  <c r="AY64" i="1"/>
  <c r="AY91" i="1"/>
  <c r="AX91" i="1"/>
  <c r="AY82" i="1"/>
  <c r="AX82" i="1"/>
  <c r="AY100" i="1"/>
  <c r="AX100" i="1"/>
  <c r="AX63" i="1"/>
  <c r="AY63" i="1"/>
  <c r="AY92" i="1"/>
  <c r="AX92" i="1"/>
  <c r="AY75" i="1"/>
  <c r="AX75" i="1"/>
  <c r="AX95" i="1"/>
  <c r="AY95" i="1"/>
  <c r="AX62" i="1"/>
  <c r="AX112" i="1"/>
  <c r="AN60" i="1" s="1"/>
  <c r="AN63" i="1" s="1"/>
  <c r="N17" i="3" s="1"/>
  <c r="AY62" i="1"/>
  <c r="AY83" i="1"/>
  <c r="AX83" i="1"/>
  <c r="AY70" i="1"/>
  <c r="AX70" i="1"/>
  <c r="AX69" i="1"/>
  <c r="AY69" i="1"/>
  <c r="AY107" i="1"/>
  <c r="AX107" i="1"/>
  <c r="AX104" i="1"/>
  <c r="AY104" i="1"/>
  <c r="AX72" i="1"/>
  <c r="AY72" i="1"/>
  <c r="AY97" i="1"/>
  <c r="AX97" i="1"/>
  <c r="AY66" i="1"/>
  <c r="AX66" i="1"/>
  <c r="AX96" i="1"/>
  <c r="AY96" i="1"/>
  <c r="AX87" i="1"/>
  <c r="AY87" i="1"/>
  <c r="AY65" i="1"/>
  <c r="AX65" i="1"/>
  <c r="AX77" i="1"/>
  <c r="AY77" i="1"/>
  <c r="AX103" i="1"/>
  <c r="AY103" i="1"/>
  <c r="AY73" i="1"/>
  <c r="AX73" i="1"/>
  <c r="AX88" i="1"/>
  <c r="AY88" i="1"/>
  <c r="AY105" i="1"/>
  <c r="AX105" i="1"/>
  <c r="AX80" i="1"/>
  <c r="AY80" i="1"/>
  <c r="T16" i="3" l="1"/>
  <c r="AX114" i="1"/>
  <c r="AX116" i="1" s="1"/>
  <c r="AN62" i="1" s="1"/>
  <c r="T18" i="3" s="1"/>
  <c r="AX113" i="1"/>
  <c r="AX115" i="1" s="1"/>
  <c r="AN61" i="1" s="1"/>
  <c r="T17" i="3" s="1"/>
</calcChain>
</file>

<file path=xl/sharedStrings.xml><?xml version="1.0" encoding="utf-8"?>
<sst xmlns="http://schemas.openxmlformats.org/spreadsheetml/2006/main" count="152" uniqueCount="42">
  <si>
    <t>Купонные ставки для облигаций</t>
  </si>
  <si>
    <t>x</t>
  </si>
  <si>
    <t>d_x</t>
  </si>
  <si>
    <t>l_x</t>
  </si>
  <si>
    <t>q_x</t>
  </si>
  <si>
    <t>Сроки облигаций</t>
  </si>
  <si>
    <t>Платежи по аннуитету</t>
  </si>
  <si>
    <t>Платежи по страхованию дожития</t>
  </si>
  <si>
    <t>Год</t>
  </si>
  <si>
    <t>Настоящая стоимость</t>
  </si>
  <si>
    <t>Средняя ставка</t>
  </si>
  <si>
    <t>Возраст покупателя</t>
  </si>
  <si>
    <t>Восколько начались платежи</t>
  </si>
  <si>
    <t>Срок действия полиса</t>
  </si>
  <si>
    <t>Дисконт фактор</t>
  </si>
  <si>
    <t>Поток</t>
  </si>
  <si>
    <t>Ставка</t>
  </si>
  <si>
    <t>Начальная ставка</t>
  </si>
  <si>
    <t>Конечная ставка</t>
  </si>
  <si>
    <t>Сумма производной</t>
  </si>
  <si>
    <t>Дюрация</t>
  </si>
  <si>
    <t>Сумма второй производной</t>
  </si>
  <si>
    <t>Выпуклость</t>
  </si>
  <si>
    <t>Вторая производная</t>
  </si>
  <si>
    <t>Производная</t>
  </si>
  <si>
    <t>СТРАТЕГИЯ</t>
  </si>
  <si>
    <t>Пожизненный аннуитет</t>
  </si>
  <si>
    <t>Страхование дожития</t>
  </si>
  <si>
    <t>Пассивы</t>
  </si>
  <si>
    <t>Активы</t>
  </si>
  <si>
    <t>Общий поток</t>
  </si>
  <si>
    <t>Сюрпляс</t>
  </si>
  <si>
    <t>Доходность</t>
  </si>
  <si>
    <t>Дополнительная информация</t>
  </si>
  <si>
    <t>Сумма вклада</t>
  </si>
  <si>
    <t>Доля</t>
  </si>
  <si>
    <t>Количество</t>
  </si>
  <si>
    <t>Общая доля</t>
  </si>
  <si>
    <t>Стратегия</t>
  </si>
  <si>
    <t>Ставка в середине</t>
  </si>
  <si>
    <t>Перезаключение</t>
  </si>
  <si>
    <t>Перезаключение обгигаций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</si>
</sst>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0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8" xfId="0" applyBorder="1"/>
    <xf numFmtId="1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8" xfId="0" applyNumberFormat="1" applyBorder="1"/>
    <xf numFmtId="0" fontId="0" fillId="0" borderId="11" xfId="0" applyBorder="1"/>
    <xf numFmtId="0" fontId="0" fillId="0" borderId="12" xfId="0" applyBorder="1"/>
    <xf numFmtId="0" fontId="0" fillId="0" borderId="10" xfId="0" applyNumberFormat="1" applyBorder="1"/>
    <xf numFmtId="0" fontId="0" fillId="0" borderId="13" xfId="0" applyBorder="1"/>
    <xf numFmtId="0" fontId="0" fillId="2" borderId="0" xfId="0" applyFill="1"/>
    <xf numFmtId="0" fontId="0" fillId="2" borderId="8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Ставка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РАСCЧЕТЫ!$B$6:$B$56</c:f>
              <c:numCache>
                <c:formatCode>0.00%</c:formatCode>
                <c:ptCount val="51"/>
                <c:pt idx="0">
                  <c:v>0.05</c:v>
                </c:pt>
                <c:pt idx="1">
                  <c:v>5.1200000000000002E-2</c:v>
                </c:pt>
                <c:pt idx="2">
                  <c:v>5.2400000000000002E-2</c:v>
                </c:pt>
                <c:pt idx="3">
                  <c:v>5.3600000000000002E-2</c:v>
                </c:pt>
                <c:pt idx="4">
                  <c:v>5.4800000000000001E-2</c:v>
                </c:pt>
                <c:pt idx="5">
                  <c:v>5.6000000000000001E-2</c:v>
                </c:pt>
                <c:pt idx="6">
                  <c:v>5.7200000000000001E-2</c:v>
                </c:pt>
                <c:pt idx="7">
                  <c:v>5.8400000000000001E-2</c:v>
                </c:pt>
                <c:pt idx="8">
                  <c:v>5.96E-2</c:v>
                </c:pt>
                <c:pt idx="9">
                  <c:v>6.08E-2</c:v>
                </c:pt>
                <c:pt idx="10">
                  <c:v>6.2E-2</c:v>
                </c:pt>
                <c:pt idx="11">
                  <c:v>6.3200000000000006E-2</c:v>
                </c:pt>
                <c:pt idx="12">
                  <c:v>6.4400000000000013E-2</c:v>
                </c:pt>
                <c:pt idx="13">
                  <c:v>6.5600000000000019E-2</c:v>
                </c:pt>
                <c:pt idx="14">
                  <c:v>6.6800000000000026E-2</c:v>
                </c:pt>
                <c:pt idx="15">
                  <c:v>6.8000000000000033E-2</c:v>
                </c:pt>
                <c:pt idx="16">
                  <c:v>6.9200000000000039E-2</c:v>
                </c:pt>
                <c:pt idx="17">
                  <c:v>7.0400000000000046E-2</c:v>
                </c:pt>
                <c:pt idx="18">
                  <c:v>7.1600000000000052E-2</c:v>
                </c:pt>
                <c:pt idx="19">
                  <c:v>7.2800000000000059E-2</c:v>
                </c:pt>
                <c:pt idx="20">
                  <c:v>7.4000000000000066E-2</c:v>
                </c:pt>
                <c:pt idx="21">
                  <c:v>7.5200000000000072E-2</c:v>
                </c:pt>
                <c:pt idx="22">
                  <c:v>7.6400000000000079E-2</c:v>
                </c:pt>
                <c:pt idx="23">
                  <c:v>7.7600000000000086E-2</c:v>
                </c:pt>
                <c:pt idx="24">
                  <c:v>7.8800000000000092E-2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0.08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0.08</c:v>
                </c:pt>
                <c:pt idx="47">
                  <c:v>0.08</c:v>
                </c:pt>
                <c:pt idx="48">
                  <c:v>0.08</c:v>
                </c:pt>
                <c:pt idx="49">
                  <c:v>0.08</c:v>
                </c:pt>
                <c:pt idx="50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EF-4FFA-99B9-7DA70274B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691856"/>
        <c:axId val="498685624"/>
      </c:lineChart>
      <c:catAx>
        <c:axId val="4986918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8685624"/>
        <c:crosses val="autoZero"/>
        <c:auto val="1"/>
        <c:lblAlgn val="ctr"/>
        <c:lblOffset val="100"/>
        <c:noMultiLvlLbl val="0"/>
      </c:catAx>
      <c:valAx>
        <c:axId val="49868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69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Страхование дожития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РАСCЧЕТЫ!$AD$2:$AD$51</c:f>
              <c:numCache>
                <c:formatCode>General</c:formatCode>
                <c:ptCount val="50"/>
                <c:pt idx="0">
                  <c:v>91.049294567887145</c:v>
                </c:pt>
                <c:pt idx="1">
                  <c:v>92.691574029524574</c:v>
                </c:pt>
                <c:pt idx="2">
                  <c:v>92.792043657922349</c:v>
                </c:pt>
                <c:pt idx="3">
                  <c:v>90.753912072840549</c:v>
                </c:pt>
                <c:pt idx="4">
                  <c:v>90.743850814728987</c:v>
                </c:pt>
                <c:pt idx="5">
                  <c:v>94.541212060257493</c:v>
                </c:pt>
                <c:pt idx="6">
                  <c:v>96.865976650182574</c:v>
                </c:pt>
                <c:pt idx="7">
                  <c:v>96.155240111236893</c:v>
                </c:pt>
                <c:pt idx="8">
                  <c:v>94.019319904637797</c:v>
                </c:pt>
                <c:pt idx="9">
                  <c:v>87.419004896998374</c:v>
                </c:pt>
                <c:pt idx="10">
                  <c:v>96.056527627308</c:v>
                </c:pt>
                <c:pt idx="11">
                  <c:v>92.136897629168146</c:v>
                </c:pt>
                <c:pt idx="12">
                  <c:v>91.479746859437483</c:v>
                </c:pt>
                <c:pt idx="13">
                  <c:v>87.981160467618295</c:v>
                </c:pt>
                <c:pt idx="14">
                  <c:v>87.328970431230644</c:v>
                </c:pt>
                <c:pt idx="15">
                  <c:v>88.839225156980135</c:v>
                </c:pt>
                <c:pt idx="16">
                  <c:v>85.508262853416952</c:v>
                </c:pt>
                <c:pt idx="17">
                  <c:v>79.657486684545503</c:v>
                </c:pt>
                <c:pt idx="18">
                  <c:v>78.284564928787219</c:v>
                </c:pt>
                <c:pt idx="19">
                  <c:v>74.298297727967721</c:v>
                </c:pt>
                <c:pt idx="20">
                  <c:v>73.457149318866158</c:v>
                </c:pt>
                <c:pt idx="21">
                  <c:v>73.134271147243055</c:v>
                </c:pt>
                <c:pt idx="22">
                  <c:v>71.703566565772562</c:v>
                </c:pt>
                <c:pt idx="23">
                  <c:v>69.280704707782391</c:v>
                </c:pt>
                <c:pt idx="24">
                  <c:v>66.000540514969998</c:v>
                </c:pt>
                <c:pt idx="25">
                  <c:v>76.702513286738863</c:v>
                </c:pt>
                <c:pt idx="26">
                  <c:v>73.501956483162274</c:v>
                </c:pt>
                <c:pt idx="27">
                  <c:v>69.676334819789432</c:v>
                </c:pt>
                <c:pt idx="28">
                  <c:v>65.413602546939373</c:v>
                </c:pt>
                <c:pt idx="29">
                  <c:v>60.788409720120022</c:v>
                </c:pt>
                <c:pt idx="30">
                  <c:v>79.836269725787659</c:v>
                </c:pt>
                <c:pt idx="31">
                  <c:v>72.740089465367788</c:v>
                </c:pt>
                <c:pt idx="32">
                  <c:v>65.58283005134291</c:v>
                </c:pt>
                <c:pt idx="33">
                  <c:v>58.510002760450298</c:v>
                </c:pt>
                <c:pt idx="34">
                  <c:v>51.653970072978112</c:v>
                </c:pt>
                <c:pt idx="35">
                  <c:v>77.735242945126345</c:v>
                </c:pt>
                <c:pt idx="36">
                  <c:v>67.0448072902619</c:v>
                </c:pt>
                <c:pt idx="37">
                  <c:v>57.171721142105952</c:v>
                </c:pt>
                <c:pt idx="38">
                  <c:v>48.081710554923191</c:v>
                </c:pt>
                <c:pt idx="39">
                  <c:v>39.962148069015853</c:v>
                </c:pt>
                <c:pt idx="40">
                  <c:v>72.497610348164486</c:v>
                </c:pt>
                <c:pt idx="41">
                  <c:v>58.574076773694657</c:v>
                </c:pt>
                <c:pt idx="42">
                  <c:v>46.557626020292858</c:v>
                </c:pt>
                <c:pt idx="43">
                  <c:v>36.473893990562232</c:v>
                </c:pt>
                <c:pt idx="44">
                  <c:v>28.096740543768377</c:v>
                </c:pt>
                <c:pt idx="45">
                  <c:v>65.542885621231363</c:v>
                </c:pt>
                <c:pt idx="46">
                  <c:v>48.717272267417044</c:v>
                </c:pt>
                <c:pt idx="47">
                  <c:v>35.461563741622292</c:v>
                </c:pt>
                <c:pt idx="48">
                  <c:v>25.295342531431547</c:v>
                </c:pt>
                <c:pt idx="49">
                  <c:v>17.650264275884957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79-4160-AF67-3298689C4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21816"/>
        <c:axId val="494719848"/>
      </c:lineChart>
      <c:catAx>
        <c:axId val="49472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719848"/>
        <c:crosses val="autoZero"/>
        <c:auto val="1"/>
        <c:lblAlgn val="ctr"/>
        <c:lblOffset val="100"/>
        <c:noMultiLvlLbl val="0"/>
      </c:catAx>
      <c:valAx>
        <c:axId val="49471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72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Пассивы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РАСCЧЕТЫ!$AI$2:$AI$51</c:f>
              <c:numCache>
                <c:formatCode>General</c:formatCode>
                <c:ptCount val="50"/>
                <c:pt idx="0">
                  <c:v>91.049294567887145</c:v>
                </c:pt>
                <c:pt idx="1">
                  <c:v>92.691574029524574</c:v>
                </c:pt>
                <c:pt idx="2">
                  <c:v>92.792043657922349</c:v>
                </c:pt>
                <c:pt idx="3">
                  <c:v>90.753912072840549</c:v>
                </c:pt>
                <c:pt idx="4">
                  <c:v>90.743850814728987</c:v>
                </c:pt>
                <c:pt idx="5">
                  <c:v>94.541212060257493</c:v>
                </c:pt>
                <c:pt idx="6">
                  <c:v>96.865976650182574</c:v>
                </c:pt>
                <c:pt idx="7">
                  <c:v>96.155240111236893</c:v>
                </c:pt>
                <c:pt idx="8">
                  <c:v>94.019319904637797</c:v>
                </c:pt>
                <c:pt idx="9">
                  <c:v>87.419004896998374</c:v>
                </c:pt>
                <c:pt idx="10">
                  <c:v>96.056527627308</c:v>
                </c:pt>
                <c:pt idx="11">
                  <c:v>92.136897629168146</c:v>
                </c:pt>
                <c:pt idx="12">
                  <c:v>91.479746859437483</c:v>
                </c:pt>
                <c:pt idx="13">
                  <c:v>87.981160467618295</c:v>
                </c:pt>
                <c:pt idx="14">
                  <c:v>87.328970431230644</c:v>
                </c:pt>
                <c:pt idx="15">
                  <c:v>375.26369754213027</c:v>
                </c:pt>
                <c:pt idx="16">
                  <c:v>341.5471834687682</c:v>
                </c:pt>
                <c:pt idx="17">
                  <c:v>307.54314344298206</c:v>
                </c:pt>
                <c:pt idx="18">
                  <c:v>280.36910077278804</c:v>
                </c:pt>
                <c:pt idx="19">
                  <c:v>252.52071831768043</c:v>
                </c:pt>
                <c:pt idx="20">
                  <c:v>229.87923141501415</c:v>
                </c:pt>
                <c:pt idx="21">
                  <c:v>210.21315402492542</c:v>
                </c:pt>
                <c:pt idx="22">
                  <c:v>190.99942894365293</c:v>
                </c:pt>
                <c:pt idx="23">
                  <c:v>172.3526930915547</c:v>
                </c:pt>
                <c:pt idx="24">
                  <c:v>154.38881966453749</c:v>
                </c:pt>
                <c:pt idx="25">
                  <c:v>151.91111388130133</c:v>
                </c:pt>
                <c:pt idx="26">
                  <c:v>138.99344648565901</c:v>
                </c:pt>
                <c:pt idx="27">
                  <c:v>126.3619880760147</c:v>
                </c:pt>
                <c:pt idx="28">
                  <c:v>114.16669633857822</c:v>
                </c:pt>
                <c:pt idx="29">
                  <c:v>102.43750412522203</c:v>
                </c:pt>
                <c:pt idx="30">
                  <c:v>115.16481613217118</c:v>
                </c:pt>
                <c:pt idx="31">
                  <c:v>102.48239986047581</c:v>
                </c:pt>
                <c:pt idx="32">
                  <c:v>90.423496518346226</c:v>
                </c:pt>
                <c:pt idx="33">
                  <c:v>79.08317918730765</c:v>
                </c:pt>
                <c:pt idx="34">
                  <c:v>68.54201901434908</c:v>
                </c:pt>
                <c:pt idx="35">
                  <c:v>91.467959206910876</c:v>
                </c:pt>
                <c:pt idx="36">
                  <c:v>78.101178410651457</c:v>
                </c:pt>
                <c:pt idx="37">
                  <c:v>65.980374681035059</c:v>
                </c:pt>
                <c:pt idx="38">
                  <c:v>55.021280574764688</c:v>
                </c:pt>
                <c:pt idx="39">
                  <c:v>45.365833316194127</c:v>
                </c:pt>
                <c:pt idx="40">
                  <c:v>76.652761386023187</c:v>
                </c:pt>
                <c:pt idx="41">
                  <c:v>61.727568427746689</c:v>
                </c:pt>
                <c:pt idx="42">
                  <c:v>48.917488760275269</c:v>
                </c:pt>
                <c:pt idx="43">
                  <c:v>38.214218660610406</c:v>
                </c:pt>
                <c:pt idx="44">
                  <c:v>29.360046533226818</c:v>
                </c:pt>
                <c:pt idx="45">
                  <c:v>66.444676152450057</c:v>
                </c:pt>
                <c:pt idx="46">
                  <c:v>49.350043761541215</c:v>
                </c:pt>
                <c:pt idx="47">
                  <c:v>35.897261082504016</c:v>
                </c:pt>
                <c:pt idx="48">
                  <c:v>25.589502974813257</c:v>
                </c:pt>
                <c:pt idx="49">
                  <c:v>17.844742590738097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4-482B-B439-6B05598C8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531480"/>
        <c:axId val="657539024"/>
      </c:lineChart>
      <c:catAx>
        <c:axId val="65753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539024"/>
        <c:crosses val="autoZero"/>
        <c:auto val="1"/>
        <c:lblAlgn val="ctr"/>
        <c:lblOffset val="100"/>
        <c:noMultiLvlLbl val="0"/>
      </c:catAx>
      <c:valAx>
        <c:axId val="6575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531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Отложенный</a:t>
            </a:r>
            <a:r>
              <a:rPr lang="ru-RU" baseline="0"/>
              <a:t> аннуитет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РАСCЧЕТЫ!$W$2:$W$51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286.42447238515018</c:v>
                </c:pt>
                <c:pt idx="16">
                  <c:v>256.03892061535123</c:v>
                </c:pt>
                <c:pt idx="17">
                  <c:v>227.88565675843657</c:v>
                </c:pt>
                <c:pt idx="18">
                  <c:v>202.08453584400084</c:v>
                </c:pt>
                <c:pt idx="19">
                  <c:v>178.2224205897127</c:v>
                </c:pt>
                <c:pt idx="20">
                  <c:v>156.42208209614802</c:v>
                </c:pt>
                <c:pt idx="21">
                  <c:v>137.07888287768236</c:v>
                </c:pt>
                <c:pt idx="22">
                  <c:v>119.29586237788038</c:v>
                </c:pt>
                <c:pt idx="23">
                  <c:v>103.07198838377232</c:v>
                </c:pt>
                <c:pt idx="24">
                  <c:v>88.388279149567495</c:v>
                </c:pt>
                <c:pt idx="25">
                  <c:v>75.208600594562455</c:v>
                </c:pt>
                <c:pt idx="26">
                  <c:v>65.491490002496718</c:v>
                </c:pt>
                <c:pt idx="27">
                  <c:v>56.685653256225258</c:v>
                </c:pt>
                <c:pt idx="28">
                  <c:v>48.753093791638854</c:v>
                </c:pt>
                <c:pt idx="29">
                  <c:v>41.649094405102012</c:v>
                </c:pt>
                <c:pt idx="30">
                  <c:v>35.328546406383538</c:v>
                </c:pt>
                <c:pt idx="31">
                  <c:v>29.742310395108021</c:v>
                </c:pt>
                <c:pt idx="32">
                  <c:v>24.84066646700332</c:v>
                </c:pt>
                <c:pt idx="33">
                  <c:v>20.573176426857355</c:v>
                </c:pt>
                <c:pt idx="34">
                  <c:v>16.888048941370975</c:v>
                </c:pt>
                <c:pt idx="35">
                  <c:v>13.732716261784526</c:v>
                </c:pt>
                <c:pt idx="36">
                  <c:v>11.056371120389553</c:v>
                </c:pt>
                <c:pt idx="37">
                  <c:v>8.8086535389291178</c:v>
                </c:pt>
                <c:pt idx="38">
                  <c:v>6.9395700198414927</c:v>
                </c:pt>
                <c:pt idx="39">
                  <c:v>5.403685247178271</c:v>
                </c:pt>
                <c:pt idx="40">
                  <c:v>4.1551510378587047</c:v>
                </c:pt>
                <c:pt idx="41">
                  <c:v>3.1534916540520319</c:v>
                </c:pt>
                <c:pt idx="42">
                  <c:v>2.3598627399824101</c:v>
                </c:pt>
                <c:pt idx="43">
                  <c:v>1.7403246700481694</c:v>
                </c:pt>
                <c:pt idx="44">
                  <c:v>1.2633059894584395</c:v>
                </c:pt>
                <c:pt idx="45">
                  <c:v>0.90179053121869202</c:v>
                </c:pt>
                <c:pt idx="46">
                  <c:v>0.632771494124167</c:v>
                </c:pt>
                <c:pt idx="47">
                  <c:v>0.43569734088171919</c:v>
                </c:pt>
                <c:pt idx="48">
                  <c:v>0.2941604433817071</c:v>
                </c:pt>
                <c:pt idx="49">
                  <c:v>0.19447831485314113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6-46BE-9718-8AF96593A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517824"/>
        <c:axId val="648519136"/>
      </c:lineChart>
      <c:catAx>
        <c:axId val="64851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519136"/>
        <c:crosses val="autoZero"/>
        <c:auto val="1"/>
        <c:lblAlgn val="ctr"/>
        <c:lblOffset val="100"/>
        <c:noMultiLvlLbl val="0"/>
      </c:catAx>
      <c:valAx>
        <c:axId val="6485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5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 облигация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РАСCЧЕТЫ!$AN$3:$AN$52</c:f>
              <c:numCache>
                <c:formatCode>General</c:formatCode>
                <c:ptCount val="50"/>
                <c:pt idx="0">
                  <c:v>76.098353960057125</c:v>
                </c:pt>
                <c:pt idx="1">
                  <c:v>72.386993442876758</c:v>
                </c:pt>
                <c:pt idx="2">
                  <c:v>68.856638114004625</c:v>
                </c:pt>
                <c:pt idx="3">
                  <c:v>65.498460246238551</c:v>
                </c:pt>
                <c:pt idx="4">
                  <c:v>841.10484571711731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C-43D0-B5C7-38245C869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305848"/>
        <c:axId val="653308800"/>
      </c:lineChart>
      <c:catAx>
        <c:axId val="65330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308800"/>
        <c:crosses val="autoZero"/>
        <c:auto val="1"/>
        <c:lblAlgn val="ctr"/>
        <c:lblOffset val="100"/>
        <c:noMultiLvlLbl val="0"/>
      </c:catAx>
      <c:valAx>
        <c:axId val="6533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30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 облигация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РАСCЧЕТЫ!$AS$3:$AS$52</c:f>
              <c:numCache>
                <c:formatCode>General</c:formatCode>
                <c:ptCount val="50"/>
                <c:pt idx="0">
                  <c:v>76.098353960057125</c:v>
                </c:pt>
                <c:pt idx="1">
                  <c:v>72.386993442876758</c:v>
                </c:pt>
                <c:pt idx="2">
                  <c:v>68.856638114004625</c:v>
                </c:pt>
                <c:pt idx="3">
                  <c:v>65.498460246238551</c:v>
                </c:pt>
                <c:pt idx="4">
                  <c:v>62.304062645712392</c:v>
                </c:pt>
                <c:pt idx="5">
                  <c:v>59.265457654537428</c:v>
                </c:pt>
                <c:pt idx="6">
                  <c:v>56.375047177497073</c:v>
                </c:pt>
                <c:pt idx="7">
                  <c:v>53.62560368285115</c:v>
                </c:pt>
                <c:pt idx="8">
                  <c:v>51.010252129741865</c:v>
                </c:pt>
                <c:pt idx="9">
                  <c:v>48.52245277701067</c:v>
                </c:pt>
                <c:pt idx="10">
                  <c:v>46.155984830438932</c:v>
                </c:pt>
                <c:pt idx="11">
                  <c:v>43.904930887522113</c:v>
                </c:pt>
                <c:pt idx="12">
                  <c:v>41.76366214088128</c:v>
                </c:pt>
                <c:pt idx="13">
                  <c:v>39.72682430331276</c:v>
                </c:pt>
                <c:pt idx="14">
                  <c:v>510.15587696029587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9-4891-8467-FA518695C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366312"/>
        <c:axId val="692364344"/>
      </c:lineChart>
      <c:catAx>
        <c:axId val="69236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364344"/>
        <c:crosses val="autoZero"/>
        <c:auto val="1"/>
        <c:lblAlgn val="ctr"/>
        <c:lblOffset val="100"/>
        <c:noMultiLvlLbl val="0"/>
      </c:catAx>
      <c:valAx>
        <c:axId val="69236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236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3 облигация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РАСCЧЕТЫ!$AX$2:$AX$52</c:f>
              <c:numCache>
                <c:formatCode>General</c:formatCode>
                <c:ptCount val="5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223.13016014842981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D2-4704-A388-F6657C24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327496"/>
        <c:axId val="653329792"/>
      </c:lineChart>
      <c:catAx>
        <c:axId val="65332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329792"/>
        <c:crosses val="autoZero"/>
        <c:auto val="1"/>
        <c:lblAlgn val="ctr"/>
        <c:lblOffset val="100"/>
        <c:noMultiLvlLbl val="0"/>
      </c:catAx>
      <c:valAx>
        <c:axId val="65332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32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Активы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РАСCЧЕТЫ!$AW$62:$AW$111</c:f>
              <c:numCache>
                <c:formatCode>General</c:formatCode>
                <c:ptCount val="50"/>
                <c:pt idx="0">
                  <c:v>5.6011948636415561</c:v>
                </c:pt>
                <c:pt idx="1">
                  <c:v>5.3280213666581115</c:v>
                </c:pt>
                <c:pt idx="2">
                  <c:v>5.068170698333704</c:v>
                </c:pt>
                <c:pt idx="3">
                  <c:v>4.8209930966473511</c:v>
                </c:pt>
                <c:pt idx="4">
                  <c:v>21.091849627721007</c:v>
                </c:pt>
                <c:pt idx="5">
                  <c:v>3.1061371029721285</c:v>
                </c:pt>
                <c:pt idx="6">
                  <c:v>2.9546490088804926</c:v>
                </c:pt>
                <c:pt idx="7">
                  <c:v>2.8105490763189964</c:v>
                </c:pt>
                <c:pt idx="8">
                  <c:v>2.6734769803979321</c:v>
                </c:pt>
                <c:pt idx="9">
                  <c:v>2.5430899694798312</c:v>
                </c:pt>
                <c:pt idx="10">
                  <c:v>2.4190620081218381</c:v>
                </c:pt>
                <c:pt idx="11">
                  <c:v>2.3010829618172779</c:v>
                </c:pt>
                <c:pt idx="12">
                  <c:v>2.1888578214978476</c:v>
                </c:pt>
                <c:pt idx="13">
                  <c:v>2.0821059658572842</c:v>
                </c:pt>
                <c:pt idx="14">
                  <c:v>26.737566205301025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22.229940759293978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9-45D2-8F5F-F375A2B50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519464"/>
        <c:axId val="648521760"/>
      </c:lineChart>
      <c:catAx>
        <c:axId val="64851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521760"/>
        <c:crosses val="autoZero"/>
        <c:auto val="1"/>
        <c:lblAlgn val="ctr"/>
        <c:lblOffset val="100"/>
        <c:noMultiLvlLbl val="0"/>
      </c:catAx>
      <c:valAx>
        <c:axId val="6485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519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80469416631563"/>
          <c:y val="4.2985541227041811E-2"/>
          <c:w val="0.87726526468142096"/>
          <c:h val="0.91402891754591642"/>
        </c:manualLayout>
      </c:layout>
      <c:scatterChart>
        <c:scatterStyle val="lineMarker"/>
        <c:varyColors val="0"/>
        <c:ser>
          <c:idx val="4"/>
          <c:order val="4"/>
          <c:tx>
            <c:strRef>
              <c:f>'Сравниение стратегий'!$A$1:$F$1</c:f>
              <c:strCache>
                <c:ptCount val="1"/>
                <c:pt idx="0">
                  <c:v>Стратегия Начальная ставка Ставка в середине Конечная ставка Сюрпляс Средняя ставка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'Сравниение стратегий'!$A$2:$A$8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'Сравниение стратегий'!$E$2:$E$8</c:f>
              <c:numCache>
                <c:formatCode>General</c:formatCode>
                <c:ptCount val="7"/>
                <c:pt idx="0">
                  <c:v>-9392.3660263686616</c:v>
                </c:pt>
                <c:pt idx="1">
                  <c:v>3538.3269905811858</c:v>
                </c:pt>
                <c:pt idx="2">
                  <c:v>-10468.77375199788</c:v>
                </c:pt>
                <c:pt idx="3">
                  <c:v>-5307.1396327620578</c:v>
                </c:pt>
                <c:pt idx="4">
                  <c:v>-14781.311898955395</c:v>
                </c:pt>
                <c:pt idx="5">
                  <c:v>-8469.5293444017407</c:v>
                </c:pt>
                <c:pt idx="6">
                  <c:v>-16161.714968888245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5E4-4425-80BF-48DC990FD7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59818224"/>
        <c:axId val="6598205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'Сравниение стратегий'!$A$2:$A$8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'Сравниение стратегий'!$B$2:$B$8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0.05</c:v>
                      </c:pt>
                      <c:pt idx="1">
                        <c:v>0.05</c:v>
                      </c:pt>
                      <c:pt idx="2">
                        <c:v>0.05</c:v>
                      </c:pt>
                      <c:pt idx="3">
                        <c:v>0.05</c:v>
                      </c:pt>
                      <c:pt idx="4">
                        <c:v>0.05</c:v>
                      </c:pt>
                      <c:pt idx="5">
                        <c:v>0.05</c:v>
                      </c:pt>
                      <c:pt idx="6">
                        <c:v>0.05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354-4749-8451-0DDFA763108D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'Сравниение стратегий'!$A$2:$A$8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'Сравниение стратегий'!$C$2:$C$8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0.08</c:v>
                      </c:pt>
                      <c:pt idx="1">
                        <c:v>0.08</c:v>
                      </c:pt>
                      <c:pt idx="2">
                        <c:v>6.5000000000000002E-2</c:v>
                      </c:pt>
                      <c:pt idx="3">
                        <c:v>0.05</c:v>
                      </c:pt>
                      <c:pt idx="4">
                        <c:v>0.02</c:v>
                      </c:pt>
                      <c:pt idx="5">
                        <c:v>3.5000000000000003E-2</c:v>
                      </c:pt>
                      <c:pt idx="6">
                        <c:v>0.02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75E4-4425-80BF-48DC990FD76C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'Сравниение стратегий'!$A$2:$A$8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'Сравниение стратегий'!$D$2:$D$8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0.08</c:v>
                      </c:pt>
                      <c:pt idx="1">
                        <c:v>0.05</c:v>
                      </c:pt>
                      <c:pt idx="2">
                        <c:v>0.08</c:v>
                      </c:pt>
                      <c:pt idx="3">
                        <c:v>0.05</c:v>
                      </c:pt>
                      <c:pt idx="4">
                        <c:v>0.05</c:v>
                      </c:pt>
                      <c:pt idx="5">
                        <c:v>0.02</c:v>
                      </c:pt>
                      <c:pt idx="6">
                        <c:v>0.02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75E4-4425-80BF-48DC990FD76C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'Сравниение стратегий'!$A$2:$A$8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'Сравниение стратегий'!$E$2:$E$8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-9392.3660263686616</c:v>
                      </c:pt>
                      <c:pt idx="1">
                        <c:v>3538.3269905811858</c:v>
                      </c:pt>
                      <c:pt idx="2">
                        <c:v>-10468.77375199788</c:v>
                      </c:pt>
                      <c:pt idx="3">
                        <c:v>-5307.1396327620578</c:v>
                      </c:pt>
                      <c:pt idx="4">
                        <c:v>-14781.311898955395</c:v>
                      </c:pt>
                      <c:pt idx="5">
                        <c:v>-8469.5293444017407</c:v>
                      </c:pt>
                      <c:pt idx="6">
                        <c:v>-16161.714968888245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75E4-4425-80BF-48DC990FD76C}"/>
                  </c:ext>
                </c:extLst>
              </c15:ser>
            </c15:filteredScatterSeries>
          </c:ext>
        </c:extLst>
      </c:scatterChart>
      <c:valAx>
        <c:axId val="65981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820520"/>
        <c:crosses val="autoZero"/>
        <c:crossBetween val="midCat"/>
      </c:valAx>
      <c:valAx>
        <c:axId val="65982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981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19050</xdr:rowOff>
    </xdr:from>
    <xdr:to>
      <xdr:col>10</xdr:col>
      <xdr:colOff>7620</xdr:colOff>
      <xdr:row>9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587375</xdr:colOff>
      <xdr:row>18</xdr:row>
      <xdr:rowOff>96838</xdr:rowOff>
    </xdr:from>
    <xdr:to>
      <xdr:col>61</xdr:col>
      <xdr:colOff>333375</xdr:colOff>
      <xdr:row>32</xdr:row>
      <xdr:rowOff>173038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579438</xdr:colOff>
      <xdr:row>33</xdr:row>
      <xdr:rowOff>17463</xdr:rowOff>
    </xdr:from>
    <xdr:to>
      <xdr:col>61</xdr:col>
      <xdr:colOff>325438</xdr:colOff>
      <xdr:row>47</xdr:row>
      <xdr:rowOff>93663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39688</xdr:colOff>
      <xdr:row>3</xdr:row>
      <xdr:rowOff>176213</xdr:rowOff>
    </xdr:from>
    <xdr:to>
      <xdr:col>61</xdr:col>
      <xdr:colOff>388938</xdr:colOff>
      <xdr:row>18</xdr:row>
      <xdr:rowOff>61913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62</xdr:col>
      <xdr:colOff>7938</xdr:colOff>
      <xdr:row>3</xdr:row>
      <xdr:rowOff>144463</xdr:rowOff>
    </xdr:from>
    <xdr:to>
      <xdr:col>69</xdr:col>
      <xdr:colOff>357188</xdr:colOff>
      <xdr:row>18</xdr:row>
      <xdr:rowOff>30163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62</xdr:col>
      <xdr:colOff>23813</xdr:colOff>
      <xdr:row>19</xdr:row>
      <xdr:rowOff>49213</xdr:rowOff>
    </xdr:from>
    <xdr:to>
      <xdr:col>69</xdr:col>
      <xdr:colOff>373063</xdr:colOff>
      <xdr:row>33</xdr:row>
      <xdr:rowOff>125413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61</xdr:col>
      <xdr:colOff>563563</xdr:colOff>
      <xdr:row>33</xdr:row>
      <xdr:rowOff>112713</xdr:rowOff>
    </xdr:from>
    <xdr:to>
      <xdr:col>69</xdr:col>
      <xdr:colOff>309563</xdr:colOff>
      <xdr:row>47</xdr:row>
      <xdr:rowOff>188913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62</xdr:col>
      <xdr:colOff>7938</xdr:colOff>
      <xdr:row>49</xdr:row>
      <xdr:rowOff>144463</xdr:rowOff>
    </xdr:from>
    <xdr:to>
      <xdr:col>69</xdr:col>
      <xdr:colOff>357188</xdr:colOff>
      <xdr:row>64</xdr:row>
      <xdr:rowOff>22543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</xdr:row>
      <xdr:rowOff>38100</xdr:rowOff>
    </xdr:from>
    <xdr:to>
      <xdr:col>15</xdr:col>
      <xdr:colOff>83820</xdr:colOff>
      <xdr:row>18</xdr:row>
      <xdr:rowOff>179070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21"/>
  <sheetViews>
    <sheetView tabSelected="1" topLeftCell="D2" zoomScale="89" workbookViewId="0">
      <selection activeCell="N3" sqref="N3"/>
    </sheetView>
  </sheetViews>
  <sheetFormatPr defaultRowHeight="14.4" x14ac:dyDescent="0.3"/>
  <cols>
    <col min="1" max="1" width="8.88671875" style="22"/>
    <col min="2" max="2" width="10.5546875" style="22" bestFit="1" customWidth="1"/>
    <col min="3" max="3" width="27.5546875" style="22" bestFit="1" customWidth="1"/>
    <col min="4" max="4" width="31.33203125" style="22" bestFit="1" customWidth="1"/>
    <col min="5" max="5" width="8.6640625" style="22" customWidth="1"/>
    <col min="6" max="7" width="5.88671875" style="22" bestFit="1" customWidth="1"/>
    <col min="8" max="8" width="8.88671875" style="22"/>
    <col min="9" max="9" width="15.88671875" style="22" customWidth="1"/>
    <col min="10" max="11" width="8.88671875" style="22"/>
    <col min="12" max="12" width="8.44140625" style="22" bestFit="1" customWidth="1"/>
    <col min="13" max="13" width="22" style="22" bestFit="1" customWidth="1"/>
    <col min="14" max="14" width="20" style="22" bestFit="1" customWidth="1"/>
    <col min="15" max="15" width="12" style="22" bestFit="1" customWidth="1"/>
    <col min="16" max="16" width="8.88671875" style="22"/>
    <col min="17" max="17" width="7.21875" style="22" bestFit="1" customWidth="1"/>
    <col min="18" max="18" width="12.44140625" style="22" bestFit="1" customWidth="1"/>
    <col min="19" max="19" width="20" style="22" bestFit="1" customWidth="1"/>
    <col min="20" max="20" width="12.6640625" style="22" bestFit="1" customWidth="1"/>
    <col min="21" max="16384" width="8.88671875" style="22"/>
  </cols>
  <sheetData>
    <row r="1" spans="2:20" ht="15" thickBot="1" x14ac:dyDescent="0.35"/>
    <row r="2" spans="2:20" x14ac:dyDescent="0.3">
      <c r="B2" s="7" t="s">
        <v>25</v>
      </c>
      <c r="C2" s="14"/>
      <c r="D2" s="14"/>
      <c r="E2" s="14"/>
      <c r="F2" s="14"/>
      <c r="G2" s="14"/>
      <c r="H2" s="14"/>
      <c r="I2" s="14"/>
      <c r="J2" s="15"/>
      <c r="K2" s="11"/>
      <c r="L2" s="7" t="s">
        <v>28</v>
      </c>
      <c r="M2" s="14"/>
      <c r="N2" s="14"/>
      <c r="O2" s="14"/>
      <c r="P2" s="14"/>
      <c r="Q2" s="18" t="s">
        <v>29</v>
      </c>
      <c r="R2" s="14"/>
      <c r="S2" s="14"/>
      <c r="T2" s="15"/>
    </row>
    <row r="3" spans="2:20" x14ac:dyDescent="0.3">
      <c r="B3" s="9"/>
      <c r="C3" s="5" t="s">
        <v>17</v>
      </c>
      <c r="D3" s="6">
        <v>0.05</v>
      </c>
      <c r="E3" s="4"/>
      <c r="F3" s="11"/>
      <c r="G3" s="11"/>
      <c r="H3" s="11"/>
      <c r="I3" s="11"/>
      <c r="J3" s="13"/>
      <c r="K3" s="11"/>
      <c r="L3" s="9"/>
      <c r="M3" s="5" t="s">
        <v>26</v>
      </c>
      <c r="N3" s="11"/>
      <c r="O3" s="11"/>
      <c r="P3" s="11"/>
      <c r="Q3" s="11"/>
      <c r="R3" s="5" t="str">
        <f>CONCATENATE(E13, " лет")</f>
        <v>5 лет</v>
      </c>
      <c r="S3" s="11"/>
      <c r="T3" s="13"/>
    </row>
    <row r="4" spans="2:20" x14ac:dyDescent="0.3">
      <c r="B4" s="9"/>
      <c r="C4" s="5" t="s">
        <v>10</v>
      </c>
      <c r="D4" s="6">
        <v>0.08</v>
      </c>
      <c r="E4" s="4"/>
      <c r="F4" s="11"/>
      <c r="G4" s="11"/>
      <c r="H4" s="11"/>
      <c r="I4" s="11"/>
      <c r="J4" s="13"/>
      <c r="K4" s="11"/>
      <c r="L4" s="9"/>
      <c r="M4" s="11"/>
      <c r="N4" s="17" t="s">
        <v>9</v>
      </c>
      <c r="O4" s="5">
        <f>РАСCЧЕТЫ!W53</f>
        <v>2231.1458121684327</v>
      </c>
      <c r="P4" s="11"/>
      <c r="Q4" s="11"/>
      <c r="R4" s="11"/>
      <c r="S4" s="17" t="s">
        <v>9</v>
      </c>
      <c r="T4" s="19">
        <f>РАСCЧЕТЫ!AP55</f>
        <v>23.821005239936753</v>
      </c>
    </row>
    <row r="5" spans="2:20" x14ac:dyDescent="0.3">
      <c r="B5" s="9"/>
      <c r="C5" s="5" t="s">
        <v>18</v>
      </c>
      <c r="D5" s="6">
        <v>0.08</v>
      </c>
      <c r="E5" s="4"/>
      <c r="F5" s="11"/>
      <c r="G5" s="11"/>
      <c r="H5" s="11"/>
      <c r="I5" s="11"/>
      <c r="J5" s="13"/>
      <c r="K5" s="11"/>
      <c r="L5" s="9"/>
      <c r="M5" s="11"/>
      <c r="N5" s="17" t="s">
        <v>20</v>
      </c>
      <c r="O5" s="5">
        <f>РАСCЧЕТЫ!W56</f>
        <v>20.818253726790974</v>
      </c>
      <c r="P5" s="11"/>
      <c r="Q5" s="11"/>
      <c r="R5" s="11"/>
      <c r="S5" s="17" t="s">
        <v>20</v>
      </c>
      <c r="T5" s="19">
        <f>РАСCЧЕТЫ!AP56</f>
        <v>9.2303658777510109E-2</v>
      </c>
    </row>
    <row r="6" spans="2:20" x14ac:dyDescent="0.3">
      <c r="B6" s="9"/>
      <c r="C6" s="11"/>
      <c r="D6" s="11"/>
      <c r="E6" s="11"/>
      <c r="F6" s="11"/>
      <c r="G6" s="11"/>
      <c r="H6" s="11"/>
      <c r="I6" s="11"/>
      <c r="J6" s="13"/>
      <c r="K6" s="11"/>
      <c r="L6" s="9"/>
      <c r="M6" s="11"/>
      <c r="N6" s="17" t="s">
        <v>22</v>
      </c>
      <c r="O6" s="5">
        <f>РАСCЧЕТЫ!W57</f>
        <v>463.41723422385559</v>
      </c>
      <c r="P6" s="11"/>
      <c r="Q6" s="11"/>
      <c r="R6" s="11"/>
      <c r="S6" s="17" t="s">
        <v>22</v>
      </c>
      <c r="T6" s="19">
        <f>РАСCЧЕТЫ!AP57</f>
        <v>0.43485751805650225</v>
      </c>
    </row>
    <row r="7" spans="2:20" x14ac:dyDescent="0.3">
      <c r="B7" s="9"/>
      <c r="C7" s="11"/>
      <c r="D7" s="11"/>
      <c r="E7" s="11"/>
      <c r="F7" s="11"/>
      <c r="G7" s="11"/>
      <c r="H7" s="11"/>
      <c r="I7" s="11"/>
      <c r="J7" s="13"/>
      <c r="K7" s="11"/>
      <c r="L7" s="9"/>
      <c r="M7" s="5" t="s">
        <v>27</v>
      </c>
      <c r="N7" s="11"/>
      <c r="O7" s="11"/>
      <c r="P7" s="11"/>
      <c r="Q7" s="11"/>
      <c r="R7" s="5" t="str">
        <f>CONCATENATE(F13, " лет")</f>
        <v>15 лет</v>
      </c>
      <c r="S7" s="11"/>
      <c r="T7" s="13"/>
    </row>
    <row r="8" spans="2:20" x14ac:dyDescent="0.3">
      <c r="B8" s="9"/>
      <c r="C8" s="11"/>
      <c r="D8" s="11"/>
      <c r="E8" s="11"/>
      <c r="F8" s="11"/>
      <c r="G8" s="11"/>
      <c r="H8" s="11"/>
      <c r="I8" s="11"/>
      <c r="J8" s="13"/>
      <c r="K8" s="11"/>
      <c r="L8" s="9"/>
      <c r="M8" s="11"/>
      <c r="N8" s="17" t="s">
        <v>9</v>
      </c>
      <c r="O8" s="5">
        <f>РАСCЧЕТЫ!AB53</f>
        <v>3541.4476864354911</v>
      </c>
      <c r="P8" s="11"/>
      <c r="Q8" s="11"/>
      <c r="R8" s="11"/>
      <c r="S8" s="17" t="s">
        <v>9</v>
      </c>
      <c r="T8" s="19">
        <f>РАСCЧЕТЫ!AU55</f>
        <v>67.905801513709648</v>
      </c>
    </row>
    <row r="9" spans="2:20" x14ac:dyDescent="0.3">
      <c r="B9" s="9"/>
      <c r="C9" s="5" t="s">
        <v>33</v>
      </c>
      <c r="D9" s="11"/>
      <c r="E9" s="11"/>
      <c r="F9" s="11"/>
      <c r="G9" s="11"/>
      <c r="H9" s="11"/>
      <c r="I9" s="11"/>
      <c r="J9" s="13"/>
      <c r="K9" s="11"/>
      <c r="L9" s="9"/>
      <c r="M9" s="11"/>
      <c r="N9" s="17" t="s">
        <v>20</v>
      </c>
      <c r="O9" s="5">
        <f>РАСCЧЕТЫ!AB56</f>
        <v>20.789877044266497</v>
      </c>
      <c r="P9" s="11"/>
      <c r="Q9" s="11"/>
      <c r="R9" s="11"/>
      <c r="S9" s="17" t="s">
        <v>20</v>
      </c>
      <c r="T9" s="19">
        <f>РАСCЧЕТЫ!AU56</f>
        <v>676.64746426883198</v>
      </c>
    </row>
    <row r="10" spans="2:20" x14ac:dyDescent="0.3">
      <c r="B10" s="9"/>
      <c r="C10" s="11"/>
      <c r="D10" s="5" t="s">
        <v>11</v>
      </c>
      <c r="E10" s="5">
        <v>50</v>
      </c>
      <c r="F10" s="11"/>
      <c r="G10" s="11"/>
      <c r="H10" s="11"/>
      <c r="I10" s="11"/>
      <c r="J10" s="13"/>
      <c r="K10" s="11"/>
      <c r="L10" s="9"/>
      <c r="M10" s="11"/>
      <c r="N10" s="17" t="s">
        <v>22</v>
      </c>
      <c r="O10" s="5">
        <f>РАСCЧЕТЫ!AB57</f>
        <v>617.65383859490782</v>
      </c>
      <c r="P10" s="11"/>
      <c r="Q10" s="11"/>
      <c r="R10" s="11"/>
      <c r="S10" s="17" t="s">
        <v>22</v>
      </c>
      <c r="T10" s="19">
        <f>РАСCЧЕТЫ!AU57</f>
        <v>8513.5619841753451</v>
      </c>
    </row>
    <row r="11" spans="2:20" x14ac:dyDescent="0.3">
      <c r="B11" s="9"/>
      <c r="C11" s="11"/>
      <c r="D11" s="11"/>
      <c r="E11" s="11"/>
      <c r="F11" s="11"/>
      <c r="G11" s="11"/>
      <c r="H11" s="11"/>
      <c r="I11" s="11"/>
      <c r="J11" s="13"/>
      <c r="K11" s="11"/>
      <c r="L11" s="9"/>
      <c r="M11" s="5" t="s">
        <v>30</v>
      </c>
      <c r="N11" s="11"/>
      <c r="O11" s="11"/>
      <c r="P11" s="11"/>
      <c r="Q11" s="11"/>
      <c r="R11" s="5" t="str">
        <f>CONCATENATE(G13, " лет")</f>
        <v>30 лет</v>
      </c>
      <c r="S11" s="11"/>
      <c r="T11" s="13"/>
    </row>
    <row r="12" spans="2:20" x14ac:dyDescent="0.3">
      <c r="B12" s="9"/>
      <c r="C12" s="11"/>
      <c r="D12" s="5" t="s">
        <v>34</v>
      </c>
      <c r="E12" s="5">
        <v>1000</v>
      </c>
      <c r="F12" s="11"/>
      <c r="G12" s="11"/>
      <c r="H12" s="11"/>
      <c r="I12" s="11"/>
      <c r="J12" s="13"/>
      <c r="K12" s="11"/>
      <c r="L12" s="9"/>
      <c r="M12" s="11"/>
      <c r="N12" s="17" t="s">
        <v>9</v>
      </c>
      <c r="O12" s="5">
        <f>РАСCЧЕТЫ!AI53</f>
        <v>5772.5934986039229</v>
      </c>
      <c r="P12" s="11"/>
      <c r="Q12" s="11"/>
      <c r="R12" s="11"/>
      <c r="S12" s="17" t="s">
        <v>9</v>
      </c>
      <c r="T12" s="19">
        <f>РАСCЧЕТЫ!AZ55</f>
        <v>22.229940759293978</v>
      </c>
    </row>
    <row r="13" spans="2:20" x14ac:dyDescent="0.3">
      <c r="B13" s="9"/>
      <c r="C13" s="11"/>
      <c r="D13" s="5" t="s">
        <v>5</v>
      </c>
      <c r="E13" s="5">
        <v>5</v>
      </c>
      <c r="F13" s="5">
        <v>15</v>
      </c>
      <c r="G13" s="5">
        <v>30</v>
      </c>
      <c r="H13" s="11"/>
      <c r="I13" s="23" t="s">
        <v>40</v>
      </c>
      <c r="J13" s="24">
        <v>0</v>
      </c>
      <c r="K13" s="11"/>
      <c r="L13" s="9"/>
      <c r="M13" s="11"/>
      <c r="N13" s="17" t="s">
        <v>20</v>
      </c>
      <c r="O13" s="5">
        <f>РАСCЧЕТЫ!AI56</f>
        <v>20.800844820950079</v>
      </c>
      <c r="P13" s="11"/>
      <c r="Q13" s="11"/>
      <c r="R13" s="11"/>
      <c r="S13" s="17" t="s">
        <v>20</v>
      </c>
      <c r="T13" s="19">
        <f>РАСCЧЕТЫ!AZ56</f>
        <v>666.89822277881933</v>
      </c>
    </row>
    <row r="14" spans="2:20" x14ac:dyDescent="0.3">
      <c r="B14" s="9"/>
      <c r="C14" s="11"/>
      <c r="D14" s="5" t="s">
        <v>32</v>
      </c>
      <c r="E14" s="6">
        <v>0.05</v>
      </c>
      <c r="F14" s="6">
        <v>0.05</v>
      </c>
      <c r="G14" s="6">
        <v>0.05</v>
      </c>
      <c r="H14" s="11"/>
      <c r="I14" s="11"/>
      <c r="J14" s="13"/>
      <c r="K14" s="11"/>
      <c r="L14" s="9"/>
      <c r="M14" s="11"/>
      <c r="N14" s="17" t="s">
        <v>22</v>
      </c>
      <c r="O14" s="5">
        <f>РАСCЧЕТЫ!AI57</f>
        <v>558.04036433783847</v>
      </c>
      <c r="P14" s="11"/>
      <c r="Q14" s="11"/>
      <c r="R14" s="11"/>
      <c r="S14" s="17" t="s">
        <v>22</v>
      </c>
      <c r="T14" s="19">
        <f>РАСCЧЕТЫ!AZ57</f>
        <v>20006.946683364578</v>
      </c>
    </row>
    <row r="15" spans="2:20" x14ac:dyDescent="0.3">
      <c r="B15" s="9"/>
      <c r="C15" s="11"/>
      <c r="D15" s="5" t="s">
        <v>0</v>
      </c>
      <c r="E15" s="6">
        <v>0.08</v>
      </c>
      <c r="F15" s="6">
        <v>0.08</v>
      </c>
      <c r="G15" s="6">
        <v>0</v>
      </c>
      <c r="H15" s="11"/>
      <c r="I15" s="11"/>
      <c r="J15" s="13"/>
      <c r="K15" s="11"/>
      <c r="L15" s="9"/>
      <c r="M15" s="11"/>
      <c r="N15" s="11"/>
      <c r="O15" s="11"/>
      <c r="P15" s="11"/>
      <c r="Q15" s="11"/>
      <c r="R15" s="5" t="s">
        <v>30</v>
      </c>
      <c r="S15" s="11"/>
      <c r="T15" s="13"/>
    </row>
    <row r="16" spans="2:20" x14ac:dyDescent="0.3">
      <c r="B16" s="9"/>
      <c r="C16" s="11"/>
      <c r="D16" s="4"/>
      <c r="E16" s="11"/>
      <c r="F16" s="11"/>
      <c r="G16" s="11"/>
      <c r="H16" s="11"/>
      <c r="I16" s="11"/>
      <c r="J16" s="13"/>
      <c r="K16" s="11"/>
      <c r="L16" s="9"/>
      <c r="M16" s="11"/>
      <c r="N16" s="11"/>
      <c r="O16" s="11"/>
      <c r="P16" s="11"/>
      <c r="Q16" s="11"/>
      <c r="R16" s="11"/>
      <c r="S16" s="17" t="s">
        <v>9</v>
      </c>
      <c r="T16" s="19">
        <f>РАСCЧЕТЫ!AN60</f>
        <v>113.95674751294037</v>
      </c>
    </row>
    <row r="17" spans="2:20" x14ac:dyDescent="0.3">
      <c r="B17" s="9"/>
      <c r="C17" s="11"/>
      <c r="D17" s="5" t="s">
        <v>6</v>
      </c>
      <c r="E17" s="5">
        <v>1000</v>
      </c>
      <c r="F17" s="11"/>
      <c r="G17" s="11"/>
      <c r="H17" s="11"/>
      <c r="I17" s="11"/>
      <c r="J17" s="13"/>
      <c r="K17" s="11"/>
      <c r="L17" s="9"/>
      <c r="M17" s="5" t="s">
        <v>31</v>
      </c>
      <c r="N17" s="5">
        <f>РАСCЧЕТЫ!AN63</f>
        <v>-5658.6367510909822</v>
      </c>
      <c r="O17" s="4"/>
      <c r="P17" s="11"/>
      <c r="Q17" s="11"/>
      <c r="R17" s="4"/>
      <c r="S17" s="17" t="s">
        <v>20</v>
      </c>
      <c r="T17" s="19">
        <f>РАСCЧЕТЫ!AN61</f>
        <v>12.700344484232408</v>
      </c>
    </row>
    <row r="18" spans="2:20" ht="15" thickBot="1" x14ac:dyDescent="0.35">
      <c r="B18" s="9"/>
      <c r="C18" s="11"/>
      <c r="D18" s="5" t="s">
        <v>12</v>
      </c>
      <c r="E18" s="5">
        <v>65</v>
      </c>
      <c r="F18" s="11"/>
      <c r="G18" s="11"/>
      <c r="H18" s="11"/>
      <c r="I18" s="11"/>
      <c r="J18" s="13"/>
      <c r="K18" s="11"/>
      <c r="L18" s="10"/>
      <c r="M18" s="12"/>
      <c r="N18" s="12"/>
      <c r="O18" s="12"/>
      <c r="P18" s="12"/>
      <c r="Q18" s="12"/>
      <c r="R18" s="12"/>
      <c r="S18" s="20" t="s">
        <v>22</v>
      </c>
      <c r="T18" s="21">
        <f>РАСCЧЕТЫ!AN62</f>
        <v>254.56381794443709</v>
      </c>
    </row>
    <row r="19" spans="2:20" x14ac:dyDescent="0.3">
      <c r="B19" s="9"/>
      <c r="C19" s="11"/>
      <c r="D19" s="4"/>
      <c r="E19" s="11"/>
      <c r="F19" s="11"/>
      <c r="G19" s="11"/>
      <c r="H19" s="11"/>
      <c r="I19" s="11"/>
      <c r="J19" s="13"/>
      <c r="K19" s="11"/>
    </row>
    <row r="20" spans="2:20" x14ac:dyDescent="0.3">
      <c r="B20" s="9"/>
      <c r="C20" s="11"/>
      <c r="D20" s="5" t="s">
        <v>7</v>
      </c>
      <c r="E20" s="5">
        <v>10000</v>
      </c>
      <c r="F20" s="11"/>
      <c r="G20" s="11"/>
      <c r="H20" s="11"/>
      <c r="I20" s="11"/>
      <c r="J20" s="13"/>
    </row>
    <row r="21" spans="2:20" ht="15" thickBot="1" x14ac:dyDescent="0.35">
      <c r="B21" s="10"/>
      <c r="C21" s="12"/>
      <c r="D21" s="8" t="s">
        <v>13</v>
      </c>
      <c r="E21" s="8">
        <v>5</v>
      </c>
      <c r="F21" s="12"/>
      <c r="G21" s="12"/>
      <c r="H21" s="12"/>
      <c r="I21" s="12"/>
      <c r="J21" s="16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16"/>
  <sheetViews>
    <sheetView topLeftCell="X24" zoomScale="58" zoomScaleNormal="48" workbookViewId="0">
      <selection activeCell="AS41" sqref="AS41"/>
    </sheetView>
  </sheetViews>
  <sheetFormatPr defaultRowHeight="14.4" x14ac:dyDescent="0.3"/>
  <cols>
    <col min="1" max="1" width="16.5546875" bestFit="1" customWidth="1"/>
    <col min="2" max="2" width="6.88671875" bestFit="1" customWidth="1"/>
    <col min="3" max="3" width="7" bestFit="1" customWidth="1"/>
    <col min="4" max="4" width="5" bestFit="1" customWidth="1"/>
    <col min="7" max="7" width="4" bestFit="1" customWidth="1"/>
    <col min="8" max="8" width="9" bestFit="1" customWidth="1"/>
    <col min="9" max="9" width="7" bestFit="1" customWidth="1"/>
    <col min="10" max="10" width="5" bestFit="1" customWidth="1"/>
    <col min="12" max="12" width="32.44140625" bestFit="1" customWidth="1"/>
    <col min="13" max="15" width="6" bestFit="1" customWidth="1"/>
    <col min="18" max="18" width="21.77734375" bestFit="1" customWidth="1"/>
    <col min="19" max="19" width="10.88671875" customWidth="1"/>
    <col min="21" max="21" width="15.33203125" bestFit="1" customWidth="1"/>
    <col min="22" max="25" width="12" bestFit="1" customWidth="1"/>
    <col min="39" max="39" width="10.109375" bestFit="1" customWidth="1"/>
    <col min="40" max="40" width="12.77734375" bestFit="1" customWidth="1"/>
    <col min="41" max="41" width="9" bestFit="1" customWidth="1"/>
    <col min="42" max="42" width="11.5546875" bestFit="1" customWidth="1"/>
    <col min="44" max="44" width="9" bestFit="1" customWidth="1"/>
    <col min="45" max="45" width="11.5546875" bestFit="1" customWidth="1"/>
    <col min="46" max="46" width="9" bestFit="1" customWidth="1"/>
    <col min="47" max="47" width="12.77734375" bestFit="1" customWidth="1"/>
    <col min="49" max="49" width="9" bestFit="1" customWidth="1"/>
    <col min="50" max="50" width="13.88671875" bestFit="1" customWidth="1"/>
    <col min="51" max="51" width="12.21875" bestFit="1" customWidth="1"/>
    <col min="52" max="52" width="11.5546875" bestFit="1" customWidth="1"/>
  </cols>
  <sheetData>
    <row r="1" spans="1:52" x14ac:dyDescent="0.3">
      <c r="A1" t="s">
        <v>17</v>
      </c>
      <c r="B1" s="1">
        <f>ОТВЕТЫ!D3</f>
        <v>0.05</v>
      </c>
      <c r="G1" t="s">
        <v>1</v>
      </c>
      <c r="H1" t="s">
        <v>4</v>
      </c>
      <c r="I1" t="s">
        <v>3</v>
      </c>
      <c r="J1" t="s">
        <v>2</v>
      </c>
      <c r="L1" t="s">
        <v>11</v>
      </c>
      <c r="M1">
        <f>ОТВЕТЫ!E10</f>
        <v>50</v>
      </c>
      <c r="S1" s="2"/>
      <c r="U1" t="s">
        <v>14</v>
      </c>
      <c r="V1" t="s">
        <v>15</v>
      </c>
      <c r="W1" t="s">
        <v>9</v>
      </c>
      <c r="X1" t="s">
        <v>24</v>
      </c>
      <c r="Y1" t="s">
        <v>23</v>
      </c>
      <c r="AB1" t="s">
        <v>14</v>
      </c>
      <c r="AC1" t="s">
        <v>15</v>
      </c>
      <c r="AD1" t="s">
        <v>9</v>
      </c>
      <c r="AE1" t="s">
        <v>24</v>
      </c>
      <c r="AF1" t="s">
        <v>23</v>
      </c>
      <c r="AH1" t="s">
        <v>15</v>
      </c>
      <c r="AI1" t="s">
        <v>9</v>
      </c>
      <c r="AJ1" t="s">
        <v>24</v>
      </c>
      <c r="AK1" t="s">
        <v>23</v>
      </c>
      <c r="AM1" t="s">
        <v>15</v>
      </c>
      <c r="AN1" t="s">
        <v>9</v>
      </c>
      <c r="AO1" t="s">
        <v>24</v>
      </c>
      <c r="AP1" t="s">
        <v>23</v>
      </c>
      <c r="AR1" t="s">
        <v>15</v>
      </c>
      <c r="AS1" t="s">
        <v>9</v>
      </c>
      <c r="AT1" t="s">
        <v>24</v>
      </c>
      <c r="AU1" t="s">
        <v>23</v>
      </c>
      <c r="AW1" t="s">
        <v>15</v>
      </c>
      <c r="AX1" t="s">
        <v>9</v>
      </c>
      <c r="AY1" t="s">
        <v>24</v>
      </c>
      <c r="AZ1" t="s">
        <v>23</v>
      </c>
    </row>
    <row r="2" spans="1:52" x14ac:dyDescent="0.3">
      <c r="A2" t="s">
        <v>10</v>
      </c>
      <c r="B2" s="1">
        <f>ОТВЕТЫ!D4</f>
        <v>0.08</v>
      </c>
      <c r="G2">
        <v>0</v>
      </c>
      <c r="H2">
        <v>1.23E-2</v>
      </c>
      <c r="I2">
        <v>100000</v>
      </c>
      <c r="J2">
        <v>1230</v>
      </c>
      <c r="R2" s="3">
        <f>$M$1+ROW(S1)-1</f>
        <v>50</v>
      </c>
      <c r="S2">
        <f>R2-$M$1</f>
        <v>0</v>
      </c>
      <c r="U2">
        <f>VLOOKUP($R2,$G$2:$J$102,3,0)/VLOOKUP($M$1,$G$2:$J$102,3,0)</f>
        <v>1</v>
      </c>
      <c r="V2">
        <f t="shared" ref="V2:V33" si="0">IF($R2&lt;$M$9,0,$M$8*$U2)</f>
        <v>0</v>
      </c>
      <c r="W2">
        <f t="shared" ref="W2:W33" si="1">V2*EXP(-VLOOKUP($R2,$A$5:$B$56,2,0)*$S2)</f>
        <v>0</v>
      </c>
      <c r="X2">
        <f t="shared" ref="X2:X33" si="2">$S2*W2</f>
        <v>0</v>
      </c>
      <c r="Y2">
        <f t="shared" ref="Y2:Y33" si="3">$S2*$S2*W2</f>
        <v>0</v>
      </c>
      <c r="AA2">
        <f t="shared" ref="AA2:AA33" si="4">IF(MOD($S2,$M$12)=0,$R2,AA1)</f>
        <v>50</v>
      </c>
      <c r="AB2">
        <f>(VLOOKUP($R2,$G$2:$J$102,3,0)-VLOOKUP($R3,$G$2:$J$102,3,0))/VLOOKUP($AA2,$G$2:$J$102,3,0)</f>
        <v>9.1049294567887139E-3</v>
      </c>
      <c r="AC2">
        <f t="shared" ref="AC2:AC33" si="5">$M$11*$AB2</f>
        <v>91.049294567887145</v>
      </c>
      <c r="AD2">
        <f t="shared" ref="AD2:AD33" si="6">AC2*EXP(-VLOOKUP($R2,$A$5:$B$56,2,0)*$S2)</f>
        <v>91.049294567887145</v>
      </c>
      <c r="AE2">
        <f t="shared" ref="AE2:AE33" si="7">$S2*AD2</f>
        <v>0</v>
      </c>
      <c r="AF2">
        <f t="shared" ref="AF2:AF33" si="8">$S2*$S2*AD2</f>
        <v>0</v>
      </c>
      <c r="AH2">
        <f>$V2+$AC2</f>
        <v>91.049294567887145</v>
      </c>
      <c r="AI2">
        <f t="shared" ref="AI2:AI33" si="9">AH2*EXP(-VLOOKUP($R2,$A$5:$B$56,2,0)*$S2)</f>
        <v>91.049294567887145</v>
      </c>
      <c r="AJ2">
        <f t="shared" ref="AJ2:AJ33" si="10">$S2*AI2</f>
        <v>0</v>
      </c>
      <c r="AK2">
        <f t="shared" ref="AK2:AK33" si="11">$S2*$S2*AI2</f>
        <v>0</v>
      </c>
    </row>
    <row r="3" spans="1:52" x14ac:dyDescent="0.3">
      <c r="A3" t="s">
        <v>18</v>
      </c>
      <c r="B3" s="1">
        <f>ОТВЕТЫ!D5</f>
        <v>0.08</v>
      </c>
      <c r="G3">
        <v>1</v>
      </c>
      <c r="H3">
        <v>1.3259999999999999E-3</v>
      </c>
      <c r="I3">
        <v>98770</v>
      </c>
      <c r="J3">
        <v>131</v>
      </c>
      <c r="L3" t="s">
        <v>34</v>
      </c>
      <c r="M3">
        <f>ОТВЕТЫ!E12</f>
        <v>1000</v>
      </c>
      <c r="R3" s="3">
        <f t="shared" ref="R3:R32" si="12">$M$1+ROW(R2)-1</f>
        <v>51</v>
      </c>
      <c r="S3">
        <f t="shared" ref="S3:S52" si="13">R3-$M$1</f>
        <v>1</v>
      </c>
      <c r="U3">
        <f t="shared" ref="U3:U51" si="14">VLOOKUP($R3,$G$2:$J$102,3,0)/VLOOKUP($M$1,$G$2:$J$102,3,0)</f>
        <v>0.99089507054321124</v>
      </c>
      <c r="V3">
        <f t="shared" si="0"/>
        <v>0</v>
      </c>
      <c r="W3">
        <f t="shared" si="1"/>
        <v>0</v>
      </c>
      <c r="X3">
        <f t="shared" si="2"/>
        <v>0</v>
      </c>
      <c r="Y3">
        <f t="shared" si="3"/>
        <v>0</v>
      </c>
      <c r="AA3">
        <f t="shared" si="4"/>
        <v>50</v>
      </c>
      <c r="AB3">
        <f t="shared" ref="AB3:AB51" si="15">(VLOOKUP($R3,$G$2:$J$102,3,0)-VLOOKUP($R4,$G$2:$J$102,3,0))/VLOOKUP($AA3,$G$2:$J$102,3,0)</f>
        <v>9.7560975609756097E-3</v>
      </c>
      <c r="AC3">
        <f t="shared" si="5"/>
        <v>97.560975609756099</v>
      </c>
      <c r="AD3">
        <f t="shared" si="6"/>
        <v>92.691574029524574</v>
      </c>
      <c r="AE3">
        <f t="shared" si="7"/>
        <v>92.691574029524574</v>
      </c>
      <c r="AF3">
        <f t="shared" si="8"/>
        <v>92.691574029524574</v>
      </c>
      <c r="AH3">
        <f t="shared" ref="AH3:AH51" si="16">$V3+$AC3</f>
        <v>97.560975609756099</v>
      </c>
      <c r="AI3">
        <f t="shared" si="9"/>
        <v>92.691574029524574</v>
      </c>
      <c r="AJ3">
        <f t="shared" si="10"/>
        <v>92.691574029524574</v>
      </c>
      <c r="AK3">
        <f t="shared" si="11"/>
        <v>92.691574029524574</v>
      </c>
      <c r="AM3" s="3">
        <f>IF($M$15=1,(IF(MOD($S3,$M$4)=0,1,0)+$M$6)*$M$3,IF($S3&lt;=$M$4, (IF(MOD($S3,$M$4)=0,1,0)+$M$6)*$M$3,0))</f>
        <v>80</v>
      </c>
      <c r="AN3">
        <f>AM3*EXP(-$M$5*$S3)</f>
        <v>76.098353960057125</v>
      </c>
      <c r="AO3">
        <f t="shared" ref="AO3:AO34" si="17">$S3*AN3</f>
        <v>76.098353960057125</v>
      </c>
      <c r="AP3">
        <f t="shared" ref="AP3:AP34" si="18">$S3*$S3*AN3</f>
        <v>76.098353960057125</v>
      </c>
      <c r="AR3" s="3">
        <f>IF($M$15=1,(IF(MOD($S3,$N$4)=0,1,0)+$N$6)*$M$3,IF($S3&lt;=$N$4, (IF(MOD($S3,$N$4)=0,1,0)+$N$6)*$M$3,0))</f>
        <v>80</v>
      </c>
      <c r="AS3">
        <f>AR3*EXP(-$N$5*$S3)</f>
        <v>76.098353960057125</v>
      </c>
      <c r="AT3">
        <f t="shared" ref="AT3:AT34" si="19">$S3*AS3</f>
        <v>76.098353960057125</v>
      </c>
      <c r="AU3">
        <f t="shared" ref="AU3:AU34" si="20">$S3*$S3*AS3</f>
        <v>76.098353960057125</v>
      </c>
      <c r="AW3" s="3">
        <f>IF($M$15=1,(IF(MOD($S3,$O$4)=0,1,0)+$O$6)*$M$3,IF($S3&lt;=$O$4, (IF(MOD($S3,$O$4)=0,1,0)+$O$6)*$M$3,0))</f>
        <v>0</v>
      </c>
      <c r="AX3">
        <f>AW3*EXP(-$O$5*$S3)</f>
        <v>0</v>
      </c>
      <c r="AY3">
        <f t="shared" ref="AY3:AY34" si="21">$S3*AX3</f>
        <v>0</v>
      </c>
      <c r="AZ3">
        <f t="shared" ref="AZ3:AZ34" si="22">$S3*$S3*AX3</f>
        <v>0</v>
      </c>
    </row>
    <row r="4" spans="1:52" x14ac:dyDescent="0.3">
      <c r="G4">
        <v>2</v>
      </c>
      <c r="H4">
        <v>8.1099999999999998E-4</v>
      </c>
      <c r="I4">
        <v>98639</v>
      </c>
      <c r="J4">
        <v>80</v>
      </c>
      <c r="L4" t="s">
        <v>5</v>
      </c>
      <c r="M4" s="3">
        <f>ОТВЕТЫ!E13</f>
        <v>5</v>
      </c>
      <c r="N4" s="3">
        <f>ОТВЕТЫ!F13</f>
        <v>15</v>
      </c>
      <c r="O4" s="3">
        <f>ОТВЕТЫ!G13</f>
        <v>30</v>
      </c>
      <c r="R4" s="3">
        <f t="shared" si="12"/>
        <v>52</v>
      </c>
      <c r="S4">
        <f t="shared" si="13"/>
        <v>2</v>
      </c>
      <c r="U4">
        <f t="shared" si="14"/>
        <v>0.98113897298223562</v>
      </c>
      <c r="V4">
        <f t="shared" si="0"/>
        <v>0</v>
      </c>
      <c r="W4">
        <f t="shared" si="1"/>
        <v>0</v>
      </c>
      <c r="X4">
        <f t="shared" si="2"/>
        <v>0</v>
      </c>
      <c r="Y4">
        <f t="shared" si="3"/>
        <v>0</v>
      </c>
      <c r="AA4">
        <f t="shared" si="4"/>
        <v>50</v>
      </c>
      <c r="AB4">
        <f t="shared" si="15"/>
        <v>1.0304449648711944E-2</v>
      </c>
      <c r="AC4">
        <f t="shared" si="5"/>
        <v>103.04449648711943</v>
      </c>
      <c r="AD4">
        <f t="shared" si="6"/>
        <v>92.792043657922349</v>
      </c>
      <c r="AE4">
        <f t="shared" si="7"/>
        <v>185.5840873158447</v>
      </c>
      <c r="AF4">
        <f t="shared" si="8"/>
        <v>371.1681746316894</v>
      </c>
      <c r="AH4">
        <f t="shared" si="16"/>
        <v>103.04449648711943</v>
      </c>
      <c r="AI4">
        <f t="shared" si="9"/>
        <v>92.792043657922349</v>
      </c>
      <c r="AJ4">
        <f t="shared" si="10"/>
        <v>185.5840873158447</v>
      </c>
      <c r="AK4">
        <f t="shared" si="11"/>
        <v>371.1681746316894</v>
      </c>
      <c r="AM4" s="3">
        <f t="shared" ref="AM4:AM52" si="23">IF($M$15=1,(IF(MOD($S4,$M$4)=0,1,0)+$M$6)*$M$3,IF($S4&lt;=$M$4, (IF(MOD($S4,$M$4)=0,1,0)+$M$6)*$M$3,0))</f>
        <v>80</v>
      </c>
      <c r="AN4">
        <f t="shared" ref="AN4:AN52" si="24">AM4*EXP(-$M$5*$S4)</f>
        <v>72.386993442876758</v>
      </c>
      <c r="AO4">
        <f t="shared" si="17"/>
        <v>144.77398688575352</v>
      </c>
      <c r="AP4">
        <f t="shared" si="18"/>
        <v>289.54797377150703</v>
      </c>
      <c r="AR4" s="3">
        <f t="shared" ref="AR4:AR52" si="25">IF($M$15=1,(IF(MOD($S4,$N$4)=0,1,0)+$N$6)*$M$3,IF($S4&lt;=$N$4, (IF(MOD($S4,$N$4)=0,1,0)+$N$6)*$M$3,0))</f>
        <v>80</v>
      </c>
      <c r="AS4">
        <f t="shared" ref="AS4:AS52" si="26">AR4*EXP(-$N$5*$S4)</f>
        <v>72.386993442876758</v>
      </c>
      <c r="AT4">
        <f t="shared" si="19"/>
        <v>144.77398688575352</v>
      </c>
      <c r="AU4">
        <f t="shared" si="20"/>
        <v>289.54797377150703</v>
      </c>
      <c r="AW4" s="3">
        <f t="shared" ref="AW4:AW52" si="27">IF($M$15=1,(IF(MOD($S4,$O$4)=0,1,0)+$O$6)*$M$3,IF($S4&lt;=$O$4, (IF(MOD($S4,$O$4)=0,1,0)+$O$6)*$M$3,0))</f>
        <v>0</v>
      </c>
      <c r="AX4">
        <f t="shared" ref="AX4:AX52" si="28">AW4*EXP(-$O$5*$S4)</f>
        <v>0</v>
      </c>
      <c r="AY4">
        <f t="shared" si="21"/>
        <v>0</v>
      </c>
      <c r="AZ4">
        <f t="shared" si="22"/>
        <v>0</v>
      </c>
    </row>
    <row r="5" spans="1:52" x14ac:dyDescent="0.3">
      <c r="A5" t="s">
        <v>8</v>
      </c>
      <c r="B5" t="s">
        <v>16</v>
      </c>
      <c r="G5">
        <v>3</v>
      </c>
      <c r="H5">
        <v>5.0699999999999996E-4</v>
      </c>
      <c r="I5">
        <v>98559</v>
      </c>
      <c r="J5">
        <v>50</v>
      </c>
      <c r="L5" t="s">
        <v>32</v>
      </c>
      <c r="M5" s="1">
        <f>ОТВЕТЫ!E14</f>
        <v>0.05</v>
      </c>
      <c r="N5" s="1">
        <f>ОТВЕТЫ!F14</f>
        <v>0.05</v>
      </c>
      <c r="O5" s="1">
        <f>ОТВЕТЫ!G14</f>
        <v>0.05</v>
      </c>
      <c r="R5" s="3">
        <f t="shared" si="12"/>
        <v>53</v>
      </c>
      <c r="S5">
        <f t="shared" si="13"/>
        <v>3</v>
      </c>
      <c r="U5">
        <f t="shared" si="14"/>
        <v>0.97083452333352371</v>
      </c>
      <c r="V5">
        <f t="shared" si="0"/>
        <v>0</v>
      </c>
      <c r="W5">
        <f t="shared" si="1"/>
        <v>0</v>
      </c>
      <c r="X5">
        <f t="shared" si="2"/>
        <v>0</v>
      </c>
      <c r="Y5">
        <f t="shared" si="3"/>
        <v>0</v>
      </c>
      <c r="AA5">
        <f t="shared" si="4"/>
        <v>50</v>
      </c>
      <c r="AB5">
        <f t="shared" si="15"/>
        <v>1.0658593705374994E-2</v>
      </c>
      <c r="AC5">
        <f t="shared" si="5"/>
        <v>106.58593705374993</v>
      </c>
      <c r="AD5">
        <f t="shared" si="6"/>
        <v>90.753912072840549</v>
      </c>
      <c r="AE5">
        <f t="shared" si="7"/>
        <v>272.26173621852166</v>
      </c>
      <c r="AF5">
        <f t="shared" si="8"/>
        <v>816.78520865556493</v>
      </c>
      <c r="AH5">
        <f t="shared" si="16"/>
        <v>106.58593705374993</v>
      </c>
      <c r="AI5">
        <f t="shared" si="9"/>
        <v>90.753912072840549</v>
      </c>
      <c r="AJ5">
        <f t="shared" si="10"/>
        <v>272.26173621852166</v>
      </c>
      <c r="AK5">
        <f t="shared" si="11"/>
        <v>816.78520865556493</v>
      </c>
      <c r="AM5" s="3">
        <f t="shared" si="23"/>
        <v>80</v>
      </c>
      <c r="AN5">
        <f t="shared" si="24"/>
        <v>68.856638114004625</v>
      </c>
      <c r="AO5">
        <f t="shared" si="17"/>
        <v>206.56991434201387</v>
      </c>
      <c r="AP5">
        <f t="shared" si="18"/>
        <v>619.70974302604168</v>
      </c>
      <c r="AR5" s="3">
        <f t="shared" si="25"/>
        <v>80</v>
      </c>
      <c r="AS5">
        <f t="shared" si="26"/>
        <v>68.856638114004625</v>
      </c>
      <c r="AT5">
        <f t="shared" si="19"/>
        <v>206.56991434201387</v>
      </c>
      <c r="AU5">
        <f t="shared" si="20"/>
        <v>619.70974302604168</v>
      </c>
      <c r="AW5" s="3">
        <f t="shared" si="27"/>
        <v>0</v>
      </c>
      <c r="AX5">
        <f t="shared" si="28"/>
        <v>0</v>
      </c>
      <c r="AY5">
        <f t="shared" si="21"/>
        <v>0</v>
      </c>
      <c r="AZ5">
        <f t="shared" si="22"/>
        <v>0</v>
      </c>
    </row>
    <row r="6" spans="1:52" x14ac:dyDescent="0.3">
      <c r="A6">
        <f>$M$1+ROW(A1)-1</f>
        <v>50</v>
      </c>
      <c r="B6" s="1">
        <f>B1</f>
        <v>0.05</v>
      </c>
      <c r="C6" s="1"/>
      <c r="G6">
        <v>4</v>
      </c>
      <c r="H6">
        <v>4.7699999999999999E-4</v>
      </c>
      <c r="I6">
        <v>98509</v>
      </c>
      <c r="J6">
        <v>47</v>
      </c>
      <c r="L6" t="s">
        <v>0</v>
      </c>
      <c r="M6" s="1">
        <f>ОТВЕТЫ!E15</f>
        <v>0.08</v>
      </c>
      <c r="N6" s="1">
        <f>ОТВЕТЫ!F15</f>
        <v>0.08</v>
      </c>
      <c r="O6" s="1">
        <f>ОТВЕТЫ!G15</f>
        <v>0</v>
      </c>
      <c r="R6" s="3">
        <f t="shared" si="12"/>
        <v>54</v>
      </c>
      <c r="S6">
        <f t="shared" si="13"/>
        <v>4</v>
      </c>
      <c r="U6">
        <f t="shared" si="14"/>
        <v>0.96017592962814879</v>
      </c>
      <c r="V6">
        <f t="shared" si="0"/>
        <v>0</v>
      </c>
      <c r="W6">
        <f t="shared" si="1"/>
        <v>0</v>
      </c>
      <c r="X6">
        <f t="shared" si="2"/>
        <v>0</v>
      </c>
      <c r="Y6">
        <f t="shared" si="3"/>
        <v>0</v>
      </c>
      <c r="AA6">
        <f t="shared" si="4"/>
        <v>50</v>
      </c>
      <c r="AB6">
        <f t="shared" si="15"/>
        <v>1.129833780773405E-2</v>
      </c>
      <c r="AC6">
        <f t="shared" si="5"/>
        <v>112.9833780773405</v>
      </c>
      <c r="AD6">
        <f t="shared" si="6"/>
        <v>90.743850814728987</v>
      </c>
      <c r="AE6">
        <f t="shared" si="7"/>
        <v>362.97540325891595</v>
      </c>
      <c r="AF6">
        <f t="shared" si="8"/>
        <v>1451.9016130356638</v>
      </c>
      <c r="AH6">
        <f t="shared" si="16"/>
        <v>112.9833780773405</v>
      </c>
      <c r="AI6">
        <f t="shared" si="9"/>
        <v>90.743850814728987</v>
      </c>
      <c r="AJ6">
        <f t="shared" si="10"/>
        <v>362.97540325891595</v>
      </c>
      <c r="AK6">
        <f t="shared" si="11"/>
        <v>1451.9016130356638</v>
      </c>
      <c r="AM6" s="3">
        <f t="shared" si="23"/>
        <v>80</v>
      </c>
      <c r="AN6">
        <f t="shared" si="24"/>
        <v>65.498460246238551</v>
      </c>
      <c r="AO6">
        <f t="shared" si="17"/>
        <v>261.9938409849542</v>
      </c>
      <c r="AP6">
        <f t="shared" si="18"/>
        <v>1047.9753639398168</v>
      </c>
      <c r="AR6" s="3">
        <f t="shared" si="25"/>
        <v>80</v>
      </c>
      <c r="AS6">
        <f t="shared" si="26"/>
        <v>65.498460246238551</v>
      </c>
      <c r="AT6">
        <f t="shared" si="19"/>
        <v>261.9938409849542</v>
      </c>
      <c r="AU6">
        <f t="shared" si="20"/>
        <v>1047.9753639398168</v>
      </c>
      <c r="AW6" s="3">
        <f t="shared" si="27"/>
        <v>0</v>
      </c>
      <c r="AX6">
        <f t="shared" si="28"/>
        <v>0</v>
      </c>
      <c r="AY6">
        <f t="shared" si="21"/>
        <v>0</v>
      </c>
      <c r="AZ6">
        <f t="shared" si="22"/>
        <v>0</v>
      </c>
    </row>
    <row r="7" spans="1:52" x14ac:dyDescent="0.3">
      <c r="A7">
        <f t="shared" ref="A7:A56" si="29">$M$1+ROW(A2)-1</f>
        <v>51</v>
      </c>
      <c r="B7" s="1">
        <f>B6+($B$31-$B$6)/($A$31-$A$6)</f>
        <v>5.1200000000000002E-2</v>
      </c>
      <c r="C7" s="1"/>
      <c r="G7">
        <v>5</v>
      </c>
      <c r="H7">
        <v>4.57E-4</v>
      </c>
      <c r="I7">
        <v>98462</v>
      </c>
      <c r="J7">
        <v>45</v>
      </c>
      <c r="M7" s="1"/>
      <c r="R7" s="3">
        <f t="shared" si="12"/>
        <v>55</v>
      </c>
      <c r="S7">
        <f t="shared" si="13"/>
        <v>5</v>
      </c>
      <c r="U7">
        <f t="shared" si="14"/>
        <v>0.94887759182041465</v>
      </c>
      <c r="V7">
        <f t="shared" si="0"/>
        <v>0</v>
      </c>
      <c r="W7">
        <f t="shared" si="1"/>
        <v>0</v>
      </c>
      <c r="X7">
        <f t="shared" si="2"/>
        <v>0</v>
      </c>
      <c r="Y7">
        <f t="shared" si="3"/>
        <v>0</v>
      </c>
      <c r="AA7">
        <f t="shared" si="4"/>
        <v>55</v>
      </c>
      <c r="AB7">
        <f t="shared" si="15"/>
        <v>1.2509029617144233E-2</v>
      </c>
      <c r="AC7">
        <f t="shared" si="5"/>
        <v>125.09029617144233</v>
      </c>
      <c r="AD7">
        <f t="shared" si="6"/>
        <v>94.541212060257493</v>
      </c>
      <c r="AE7">
        <f t="shared" si="7"/>
        <v>472.70606030128749</v>
      </c>
      <c r="AF7">
        <f t="shared" si="8"/>
        <v>2363.5303015064374</v>
      </c>
      <c r="AH7">
        <f t="shared" si="16"/>
        <v>125.09029617144233</v>
      </c>
      <c r="AI7">
        <f t="shared" si="9"/>
        <v>94.541212060257493</v>
      </c>
      <c r="AJ7">
        <f t="shared" si="10"/>
        <v>472.70606030128749</v>
      </c>
      <c r="AK7">
        <f t="shared" si="11"/>
        <v>2363.5303015064374</v>
      </c>
      <c r="AM7" s="3">
        <f t="shared" si="23"/>
        <v>1080</v>
      </c>
      <c r="AN7">
        <f t="shared" si="24"/>
        <v>841.10484571711731</v>
      </c>
      <c r="AO7">
        <f t="shared" si="17"/>
        <v>4205.5242285855866</v>
      </c>
      <c r="AP7">
        <f t="shared" si="18"/>
        <v>21027.621142927932</v>
      </c>
      <c r="AR7" s="3">
        <f t="shared" si="25"/>
        <v>80</v>
      </c>
      <c r="AS7">
        <f t="shared" si="26"/>
        <v>62.304062645712392</v>
      </c>
      <c r="AT7">
        <f t="shared" si="19"/>
        <v>311.52031322856197</v>
      </c>
      <c r="AU7">
        <f t="shared" si="20"/>
        <v>1557.6015661428098</v>
      </c>
      <c r="AW7" s="3">
        <f t="shared" si="27"/>
        <v>0</v>
      </c>
      <c r="AX7">
        <f t="shared" si="28"/>
        <v>0</v>
      </c>
      <c r="AY7">
        <f t="shared" si="21"/>
        <v>0</v>
      </c>
      <c r="AZ7">
        <f t="shared" si="22"/>
        <v>0</v>
      </c>
    </row>
    <row r="8" spans="1:52" x14ac:dyDescent="0.3">
      <c r="A8">
        <f t="shared" si="29"/>
        <v>52</v>
      </c>
      <c r="B8" s="1">
        <f t="shared" ref="B8:B30" si="30">B7+($B$31-$B$6)/($A$31-$A$6)</f>
        <v>5.2400000000000002E-2</v>
      </c>
      <c r="C8" s="1"/>
      <c r="G8">
        <v>6</v>
      </c>
      <c r="H8">
        <v>4.2700000000000002E-4</v>
      </c>
      <c r="I8">
        <v>98417</v>
      </c>
      <c r="J8">
        <v>42</v>
      </c>
      <c r="L8" t="s">
        <v>6</v>
      </c>
      <c r="M8" s="3">
        <f>ОТВЕТЫ!E17</f>
        <v>1000</v>
      </c>
      <c r="R8" s="3">
        <f t="shared" si="12"/>
        <v>56</v>
      </c>
      <c r="S8">
        <f t="shared" si="13"/>
        <v>6</v>
      </c>
      <c r="U8">
        <f t="shared" si="14"/>
        <v>0.93700805392128861</v>
      </c>
      <c r="V8">
        <f t="shared" si="0"/>
        <v>0</v>
      </c>
      <c r="W8">
        <f t="shared" si="1"/>
        <v>0</v>
      </c>
      <c r="X8">
        <f t="shared" si="2"/>
        <v>0</v>
      </c>
      <c r="Y8">
        <f t="shared" si="3"/>
        <v>0</v>
      </c>
      <c r="AA8">
        <f t="shared" si="4"/>
        <v>55</v>
      </c>
      <c r="AB8">
        <f t="shared" si="15"/>
        <v>1.3652781122080423E-2</v>
      </c>
      <c r="AC8">
        <f t="shared" si="5"/>
        <v>136.52781122080424</v>
      </c>
      <c r="AD8">
        <f t="shared" si="6"/>
        <v>96.865976650182574</v>
      </c>
      <c r="AE8">
        <f t="shared" si="7"/>
        <v>581.19585990109545</v>
      </c>
      <c r="AF8">
        <f t="shared" si="8"/>
        <v>3487.1751594065727</v>
      </c>
      <c r="AH8">
        <f t="shared" si="16"/>
        <v>136.52781122080424</v>
      </c>
      <c r="AI8">
        <f t="shared" si="9"/>
        <v>96.865976650182574</v>
      </c>
      <c r="AJ8">
        <f t="shared" si="10"/>
        <v>581.19585990109545</v>
      </c>
      <c r="AK8">
        <f t="shared" si="11"/>
        <v>3487.1751594065727</v>
      </c>
      <c r="AM8" s="3">
        <f t="shared" si="23"/>
        <v>0</v>
      </c>
      <c r="AN8">
        <f t="shared" si="24"/>
        <v>0</v>
      </c>
      <c r="AO8">
        <f t="shared" si="17"/>
        <v>0</v>
      </c>
      <c r="AP8">
        <f t="shared" si="18"/>
        <v>0</v>
      </c>
      <c r="AR8" s="3">
        <f t="shared" si="25"/>
        <v>80</v>
      </c>
      <c r="AS8">
        <f t="shared" si="26"/>
        <v>59.265457654537428</v>
      </c>
      <c r="AT8">
        <f t="shared" si="19"/>
        <v>355.59274592722454</v>
      </c>
      <c r="AU8">
        <f t="shared" si="20"/>
        <v>2133.5564755633472</v>
      </c>
      <c r="AW8" s="3">
        <f t="shared" si="27"/>
        <v>0</v>
      </c>
      <c r="AX8">
        <f t="shared" si="28"/>
        <v>0</v>
      </c>
      <c r="AY8">
        <f t="shared" si="21"/>
        <v>0</v>
      </c>
      <c r="AZ8">
        <f t="shared" si="22"/>
        <v>0</v>
      </c>
    </row>
    <row r="9" spans="1:52" x14ac:dyDescent="0.3">
      <c r="A9">
        <f t="shared" si="29"/>
        <v>53</v>
      </c>
      <c r="B9" s="1">
        <f t="shared" si="30"/>
        <v>5.3600000000000002E-2</v>
      </c>
      <c r="C9" s="1"/>
      <c r="G9">
        <v>7</v>
      </c>
      <c r="H9">
        <v>4.57E-4</v>
      </c>
      <c r="I9">
        <v>98375</v>
      </c>
      <c r="J9">
        <v>45</v>
      </c>
      <c r="L9" t="s">
        <v>12</v>
      </c>
      <c r="M9" s="3">
        <f>ОТВЕТЫ!E18</f>
        <v>65</v>
      </c>
      <c r="R9" s="3">
        <f t="shared" si="12"/>
        <v>57</v>
      </c>
      <c r="S9">
        <f t="shared" si="13"/>
        <v>7</v>
      </c>
      <c r="U9">
        <f t="shared" si="14"/>
        <v>0.92405323584851773</v>
      </c>
      <c r="V9">
        <f t="shared" si="0"/>
        <v>0</v>
      </c>
      <c r="W9">
        <f t="shared" si="1"/>
        <v>0</v>
      </c>
      <c r="X9">
        <f t="shared" si="2"/>
        <v>0</v>
      </c>
      <c r="Y9">
        <f t="shared" si="3"/>
        <v>0</v>
      </c>
      <c r="AA9">
        <f t="shared" si="4"/>
        <v>55</v>
      </c>
      <c r="AB9">
        <f t="shared" si="15"/>
        <v>1.4471466409824224E-2</v>
      </c>
      <c r="AC9">
        <f t="shared" si="5"/>
        <v>144.71466409824222</v>
      </c>
      <c r="AD9">
        <f t="shared" si="6"/>
        <v>96.155240111236893</v>
      </c>
      <c r="AE9">
        <f t="shared" si="7"/>
        <v>673.08668077865821</v>
      </c>
      <c r="AF9">
        <f t="shared" si="8"/>
        <v>4711.6067654506078</v>
      </c>
      <c r="AH9">
        <f t="shared" si="16"/>
        <v>144.71466409824222</v>
      </c>
      <c r="AI9">
        <f t="shared" si="9"/>
        <v>96.155240111236893</v>
      </c>
      <c r="AJ9">
        <f t="shared" si="10"/>
        <v>673.08668077865821</v>
      </c>
      <c r="AK9">
        <f t="shared" si="11"/>
        <v>4711.6067654506078</v>
      </c>
      <c r="AM9" s="3">
        <f t="shared" si="23"/>
        <v>0</v>
      </c>
      <c r="AN9">
        <f t="shared" si="24"/>
        <v>0</v>
      </c>
      <c r="AO9">
        <f t="shared" si="17"/>
        <v>0</v>
      </c>
      <c r="AP9">
        <f t="shared" si="18"/>
        <v>0</v>
      </c>
      <c r="AR9" s="3">
        <f t="shared" si="25"/>
        <v>80</v>
      </c>
      <c r="AS9">
        <f t="shared" si="26"/>
        <v>56.375047177497073</v>
      </c>
      <c r="AT9">
        <f t="shared" si="19"/>
        <v>394.62533024247949</v>
      </c>
      <c r="AU9">
        <f t="shared" si="20"/>
        <v>2762.3773116973566</v>
      </c>
      <c r="AW9" s="3">
        <f t="shared" si="27"/>
        <v>0</v>
      </c>
      <c r="AX9">
        <f t="shared" si="28"/>
        <v>0</v>
      </c>
      <c r="AY9">
        <f t="shared" si="21"/>
        <v>0</v>
      </c>
      <c r="AZ9">
        <f t="shared" si="22"/>
        <v>0</v>
      </c>
    </row>
    <row r="10" spans="1:52" x14ac:dyDescent="0.3">
      <c r="A10">
        <f t="shared" si="29"/>
        <v>54</v>
      </c>
      <c r="B10" s="1">
        <f t="shared" si="30"/>
        <v>5.4800000000000001E-2</v>
      </c>
      <c r="C10" s="1"/>
      <c r="G10">
        <v>8</v>
      </c>
      <c r="H10">
        <v>3.1500000000000001E-4</v>
      </c>
      <c r="I10">
        <v>98330</v>
      </c>
      <c r="J10">
        <v>31</v>
      </c>
      <c r="M10" s="3"/>
      <c r="R10" s="3">
        <f t="shared" si="12"/>
        <v>58</v>
      </c>
      <c r="S10">
        <f t="shared" si="13"/>
        <v>8</v>
      </c>
      <c r="U10">
        <f t="shared" si="14"/>
        <v>0.91032158565145371</v>
      </c>
      <c r="V10">
        <f t="shared" si="0"/>
        <v>0</v>
      </c>
      <c r="W10">
        <f t="shared" si="1"/>
        <v>0</v>
      </c>
      <c r="X10">
        <f t="shared" si="2"/>
        <v>0</v>
      </c>
      <c r="Y10">
        <f t="shared" si="3"/>
        <v>0</v>
      </c>
      <c r="AA10">
        <f t="shared" si="4"/>
        <v>55</v>
      </c>
      <c r="AB10">
        <f t="shared" si="15"/>
        <v>1.5145677823260293E-2</v>
      </c>
      <c r="AC10">
        <f t="shared" si="5"/>
        <v>151.45677823260294</v>
      </c>
      <c r="AD10">
        <f t="shared" si="6"/>
        <v>94.019319904637797</v>
      </c>
      <c r="AE10">
        <f t="shared" si="7"/>
        <v>752.15455923710238</v>
      </c>
      <c r="AF10">
        <f t="shared" si="8"/>
        <v>6017.236473896819</v>
      </c>
      <c r="AH10">
        <f t="shared" si="16"/>
        <v>151.45677823260294</v>
      </c>
      <c r="AI10">
        <f t="shared" si="9"/>
        <v>94.019319904637797</v>
      </c>
      <c r="AJ10">
        <f t="shared" si="10"/>
        <v>752.15455923710238</v>
      </c>
      <c r="AK10">
        <f t="shared" si="11"/>
        <v>6017.236473896819</v>
      </c>
      <c r="AM10" s="3">
        <f t="shared" si="23"/>
        <v>0</v>
      </c>
      <c r="AN10">
        <f t="shared" si="24"/>
        <v>0</v>
      </c>
      <c r="AO10">
        <f t="shared" si="17"/>
        <v>0</v>
      </c>
      <c r="AP10">
        <f t="shared" si="18"/>
        <v>0</v>
      </c>
      <c r="AR10" s="3">
        <f t="shared" si="25"/>
        <v>80</v>
      </c>
      <c r="AS10">
        <f t="shared" si="26"/>
        <v>53.62560368285115</v>
      </c>
      <c r="AT10">
        <f t="shared" si="19"/>
        <v>429.0048294628092</v>
      </c>
      <c r="AU10">
        <f t="shared" si="20"/>
        <v>3432.0386357024736</v>
      </c>
      <c r="AW10" s="3">
        <f t="shared" si="27"/>
        <v>0</v>
      </c>
      <c r="AX10">
        <f t="shared" si="28"/>
        <v>0</v>
      </c>
      <c r="AY10">
        <f t="shared" si="21"/>
        <v>0</v>
      </c>
      <c r="AZ10">
        <f t="shared" si="22"/>
        <v>0</v>
      </c>
    </row>
    <row r="11" spans="1:52" x14ac:dyDescent="0.3">
      <c r="A11">
        <f t="shared" si="29"/>
        <v>55</v>
      </c>
      <c r="B11" s="1">
        <f t="shared" si="30"/>
        <v>5.6000000000000001E-2</v>
      </c>
      <c r="C11" s="1"/>
      <c r="G11">
        <v>9</v>
      </c>
      <c r="H11">
        <v>3.2600000000000001E-4</v>
      </c>
      <c r="I11">
        <v>98299</v>
      </c>
      <c r="J11">
        <v>32</v>
      </c>
      <c r="L11" t="s">
        <v>7</v>
      </c>
      <c r="M11" s="3">
        <f>ОТВЕТЫ!E20</f>
        <v>10000</v>
      </c>
      <c r="R11" s="3">
        <f t="shared" si="12"/>
        <v>59</v>
      </c>
      <c r="S11">
        <f t="shared" si="13"/>
        <v>9</v>
      </c>
      <c r="U11">
        <f t="shared" si="14"/>
        <v>0.89595019135203058</v>
      </c>
      <c r="V11">
        <f t="shared" si="0"/>
        <v>0</v>
      </c>
      <c r="W11">
        <f t="shared" si="1"/>
        <v>0</v>
      </c>
      <c r="X11">
        <f t="shared" si="2"/>
        <v>0</v>
      </c>
      <c r="Y11">
        <f t="shared" si="3"/>
        <v>0</v>
      </c>
      <c r="AA11">
        <f t="shared" si="4"/>
        <v>55</v>
      </c>
      <c r="AB11">
        <f t="shared" si="15"/>
        <v>1.5109559354683361E-2</v>
      </c>
      <c r="AC11">
        <f t="shared" si="5"/>
        <v>151.09559354683361</v>
      </c>
      <c r="AD11">
        <f t="shared" si="6"/>
        <v>87.419004896998374</v>
      </c>
      <c r="AE11">
        <f t="shared" si="7"/>
        <v>786.77104407298532</v>
      </c>
      <c r="AF11">
        <f t="shared" si="8"/>
        <v>7080.9393966568687</v>
      </c>
      <c r="AH11">
        <f t="shared" si="16"/>
        <v>151.09559354683361</v>
      </c>
      <c r="AI11">
        <f t="shared" si="9"/>
        <v>87.419004896998374</v>
      </c>
      <c r="AJ11">
        <f t="shared" si="10"/>
        <v>786.77104407298532</v>
      </c>
      <c r="AK11">
        <f t="shared" si="11"/>
        <v>7080.9393966568687</v>
      </c>
      <c r="AM11" s="3">
        <f t="shared" si="23"/>
        <v>0</v>
      </c>
      <c r="AN11">
        <f t="shared" si="24"/>
        <v>0</v>
      </c>
      <c r="AO11">
        <f t="shared" si="17"/>
        <v>0</v>
      </c>
      <c r="AP11">
        <f t="shared" si="18"/>
        <v>0</v>
      </c>
      <c r="AR11" s="3">
        <f t="shared" si="25"/>
        <v>80</v>
      </c>
      <c r="AS11">
        <f t="shared" si="26"/>
        <v>51.010252129741865</v>
      </c>
      <c r="AT11">
        <f t="shared" si="19"/>
        <v>459.09226916767676</v>
      </c>
      <c r="AU11">
        <f t="shared" si="20"/>
        <v>4131.8304225090915</v>
      </c>
      <c r="AW11" s="3">
        <f t="shared" si="27"/>
        <v>0</v>
      </c>
      <c r="AX11">
        <f t="shared" si="28"/>
        <v>0</v>
      </c>
      <c r="AY11">
        <f t="shared" si="21"/>
        <v>0</v>
      </c>
      <c r="AZ11">
        <f t="shared" si="22"/>
        <v>0</v>
      </c>
    </row>
    <row r="12" spans="1:52" x14ac:dyDescent="0.3">
      <c r="A12">
        <f t="shared" si="29"/>
        <v>56</v>
      </c>
      <c r="B12" s="1">
        <f t="shared" si="30"/>
        <v>5.7200000000000001E-2</v>
      </c>
      <c r="C12" s="1"/>
      <c r="G12">
        <v>10</v>
      </c>
      <c r="H12">
        <v>3.2600000000000001E-4</v>
      </c>
      <c r="I12">
        <v>98267</v>
      </c>
      <c r="J12">
        <v>32</v>
      </c>
      <c r="L12" t="s">
        <v>13</v>
      </c>
      <c r="M12" s="3">
        <f>ОТВЕТЫ!E21</f>
        <v>5</v>
      </c>
      <c r="R12" s="3">
        <f t="shared" si="12"/>
        <v>60</v>
      </c>
      <c r="S12">
        <f t="shared" si="13"/>
        <v>10</v>
      </c>
      <c r="U12">
        <f t="shared" si="14"/>
        <v>0.881613069058091</v>
      </c>
      <c r="V12">
        <f t="shared" si="0"/>
        <v>0</v>
      </c>
      <c r="W12">
        <f t="shared" si="1"/>
        <v>0</v>
      </c>
      <c r="X12">
        <f t="shared" si="2"/>
        <v>0</v>
      </c>
      <c r="Y12">
        <f t="shared" si="3"/>
        <v>0</v>
      </c>
      <c r="AA12">
        <f t="shared" si="4"/>
        <v>60</v>
      </c>
      <c r="AB12">
        <f t="shared" si="15"/>
        <v>1.7856217280879074E-2</v>
      </c>
      <c r="AC12">
        <f t="shared" si="5"/>
        <v>178.56217280879073</v>
      </c>
      <c r="AD12">
        <f t="shared" si="6"/>
        <v>96.056527627308</v>
      </c>
      <c r="AE12">
        <f t="shared" si="7"/>
        <v>960.56527627308003</v>
      </c>
      <c r="AF12">
        <f t="shared" si="8"/>
        <v>9605.6527627308005</v>
      </c>
      <c r="AH12">
        <f t="shared" si="16"/>
        <v>178.56217280879073</v>
      </c>
      <c r="AI12">
        <f t="shared" si="9"/>
        <v>96.056527627308</v>
      </c>
      <c r="AJ12">
        <f t="shared" si="10"/>
        <v>960.56527627308003</v>
      </c>
      <c r="AK12">
        <f t="shared" si="11"/>
        <v>9605.6527627308005</v>
      </c>
      <c r="AM12" s="3">
        <f t="shared" si="23"/>
        <v>0</v>
      </c>
      <c r="AN12">
        <f t="shared" si="24"/>
        <v>0</v>
      </c>
      <c r="AO12">
        <f t="shared" si="17"/>
        <v>0</v>
      </c>
      <c r="AP12">
        <f t="shared" si="18"/>
        <v>0</v>
      </c>
      <c r="AR12" s="3">
        <f t="shared" si="25"/>
        <v>80</v>
      </c>
      <c r="AS12">
        <f t="shared" si="26"/>
        <v>48.52245277701067</v>
      </c>
      <c r="AT12">
        <f t="shared" si="19"/>
        <v>485.2245277701067</v>
      </c>
      <c r="AU12">
        <f t="shared" si="20"/>
        <v>4852.2452777010667</v>
      </c>
      <c r="AW12" s="3">
        <f t="shared" si="27"/>
        <v>0</v>
      </c>
      <c r="AX12">
        <f t="shared" si="28"/>
        <v>0</v>
      </c>
      <c r="AY12">
        <f t="shared" si="21"/>
        <v>0</v>
      </c>
      <c r="AZ12">
        <f t="shared" si="22"/>
        <v>0</v>
      </c>
    </row>
    <row r="13" spans="1:52" x14ac:dyDescent="0.3">
      <c r="A13">
        <f t="shared" si="29"/>
        <v>57</v>
      </c>
      <c r="B13" s="1">
        <f t="shared" si="30"/>
        <v>5.8400000000000001E-2</v>
      </c>
      <c r="C13" s="1"/>
      <c r="G13">
        <v>11</v>
      </c>
      <c r="H13">
        <v>3.2600000000000001E-4</v>
      </c>
      <c r="I13">
        <v>98235</v>
      </c>
      <c r="J13">
        <v>32</v>
      </c>
      <c r="R13" s="3">
        <f t="shared" si="12"/>
        <v>61</v>
      </c>
      <c r="S13">
        <f t="shared" si="13"/>
        <v>11</v>
      </c>
      <c r="U13">
        <f t="shared" si="14"/>
        <v>0.86587079453932714</v>
      </c>
      <c r="V13">
        <f t="shared" si="0"/>
        <v>0</v>
      </c>
      <c r="W13">
        <f t="shared" si="1"/>
        <v>0</v>
      </c>
      <c r="X13">
        <f t="shared" si="2"/>
        <v>0</v>
      </c>
      <c r="Y13">
        <f t="shared" si="3"/>
        <v>0</v>
      </c>
      <c r="AA13">
        <f t="shared" si="4"/>
        <v>60</v>
      </c>
      <c r="AB13">
        <f t="shared" si="15"/>
        <v>1.8465246462447519E-2</v>
      </c>
      <c r="AC13">
        <f t="shared" si="5"/>
        <v>184.65246462447519</v>
      </c>
      <c r="AD13">
        <f t="shared" si="6"/>
        <v>92.136897629168146</v>
      </c>
      <c r="AE13">
        <f t="shared" si="7"/>
        <v>1013.5058739208496</v>
      </c>
      <c r="AF13">
        <f t="shared" si="8"/>
        <v>11148.564613129345</v>
      </c>
      <c r="AH13">
        <f t="shared" si="16"/>
        <v>184.65246462447519</v>
      </c>
      <c r="AI13">
        <f t="shared" si="9"/>
        <v>92.136897629168146</v>
      </c>
      <c r="AJ13">
        <f t="shared" si="10"/>
        <v>1013.5058739208496</v>
      </c>
      <c r="AK13">
        <f t="shared" si="11"/>
        <v>11148.564613129345</v>
      </c>
      <c r="AM13" s="3">
        <f t="shared" si="23"/>
        <v>0</v>
      </c>
      <c r="AN13">
        <f t="shared" si="24"/>
        <v>0</v>
      </c>
      <c r="AO13">
        <f t="shared" si="17"/>
        <v>0</v>
      </c>
      <c r="AP13">
        <f t="shared" si="18"/>
        <v>0</v>
      </c>
      <c r="AR13" s="3">
        <f t="shared" si="25"/>
        <v>80</v>
      </c>
      <c r="AS13">
        <f t="shared" si="26"/>
        <v>46.155984830438932</v>
      </c>
      <c r="AT13">
        <f t="shared" si="19"/>
        <v>507.71583313482824</v>
      </c>
      <c r="AU13">
        <f t="shared" si="20"/>
        <v>5584.8741644831107</v>
      </c>
      <c r="AW13" s="3">
        <f t="shared" si="27"/>
        <v>0</v>
      </c>
      <c r="AX13">
        <f t="shared" si="28"/>
        <v>0</v>
      </c>
      <c r="AY13">
        <f t="shared" si="21"/>
        <v>0</v>
      </c>
      <c r="AZ13">
        <f t="shared" si="22"/>
        <v>0</v>
      </c>
    </row>
    <row r="14" spans="1:52" x14ac:dyDescent="0.3">
      <c r="A14">
        <f t="shared" si="29"/>
        <v>58</v>
      </c>
      <c r="B14" s="1">
        <f t="shared" si="30"/>
        <v>5.96E-2</v>
      </c>
      <c r="C14" s="1"/>
      <c r="G14">
        <v>12</v>
      </c>
      <c r="H14">
        <v>4.1800000000000002E-4</v>
      </c>
      <c r="I14">
        <v>98203</v>
      </c>
      <c r="J14">
        <v>41</v>
      </c>
      <c r="R14" s="3">
        <f t="shared" si="12"/>
        <v>62</v>
      </c>
      <c r="S14">
        <f t="shared" si="13"/>
        <v>12</v>
      </c>
      <c r="U14">
        <f t="shared" si="14"/>
        <v>0.84959159193465472</v>
      </c>
      <c r="V14">
        <f t="shared" si="0"/>
        <v>0</v>
      </c>
      <c r="W14">
        <f t="shared" si="1"/>
        <v>0</v>
      </c>
      <c r="X14">
        <f t="shared" si="2"/>
        <v>0</v>
      </c>
      <c r="Y14">
        <f t="shared" si="3"/>
        <v>0</v>
      </c>
      <c r="AA14">
        <f t="shared" si="4"/>
        <v>60</v>
      </c>
      <c r="AB14">
        <f t="shared" si="15"/>
        <v>1.9812885502513866E-2</v>
      </c>
      <c r="AC14">
        <f t="shared" si="5"/>
        <v>198.12885502513865</v>
      </c>
      <c r="AD14">
        <f t="shared" si="6"/>
        <v>91.479746859437483</v>
      </c>
      <c r="AE14">
        <f t="shared" si="7"/>
        <v>1097.7569623132499</v>
      </c>
      <c r="AF14">
        <f t="shared" si="8"/>
        <v>13173.083547758997</v>
      </c>
      <c r="AH14">
        <f t="shared" si="16"/>
        <v>198.12885502513865</v>
      </c>
      <c r="AI14">
        <f t="shared" si="9"/>
        <v>91.479746859437483</v>
      </c>
      <c r="AJ14">
        <f t="shared" si="10"/>
        <v>1097.7569623132499</v>
      </c>
      <c r="AK14">
        <f t="shared" si="11"/>
        <v>13173.083547758997</v>
      </c>
      <c r="AM14" s="3">
        <f t="shared" si="23"/>
        <v>0</v>
      </c>
      <c r="AN14">
        <f t="shared" si="24"/>
        <v>0</v>
      </c>
      <c r="AO14">
        <f t="shared" si="17"/>
        <v>0</v>
      </c>
      <c r="AP14">
        <f t="shared" si="18"/>
        <v>0</v>
      </c>
      <c r="AR14" s="3">
        <f t="shared" si="25"/>
        <v>80</v>
      </c>
      <c r="AS14">
        <f t="shared" si="26"/>
        <v>43.904930887522113</v>
      </c>
      <c r="AT14">
        <f t="shared" si="19"/>
        <v>526.85917065026536</v>
      </c>
      <c r="AU14">
        <f t="shared" si="20"/>
        <v>6322.3100478031847</v>
      </c>
      <c r="AW14" s="3">
        <f t="shared" si="27"/>
        <v>0</v>
      </c>
      <c r="AX14">
        <f t="shared" si="28"/>
        <v>0</v>
      </c>
      <c r="AY14">
        <f t="shared" si="21"/>
        <v>0</v>
      </c>
      <c r="AZ14">
        <f t="shared" si="22"/>
        <v>0</v>
      </c>
    </row>
    <row r="15" spans="1:52" x14ac:dyDescent="0.3">
      <c r="A15">
        <f t="shared" si="29"/>
        <v>59</v>
      </c>
      <c r="B15" s="1">
        <f t="shared" si="30"/>
        <v>6.08E-2</v>
      </c>
      <c r="C15" s="1"/>
      <c r="G15">
        <v>13</v>
      </c>
      <c r="H15">
        <v>3.97E-4</v>
      </c>
      <c r="I15">
        <v>98162</v>
      </c>
      <c r="J15">
        <v>39</v>
      </c>
      <c r="L15" t="s">
        <v>41</v>
      </c>
      <c r="M15">
        <f>ОТВЕТЫ!J13</f>
        <v>0</v>
      </c>
      <c r="R15" s="3">
        <f t="shared" si="12"/>
        <v>63</v>
      </c>
      <c r="S15">
        <f t="shared" si="13"/>
        <v>13</v>
      </c>
      <c r="U15">
        <f t="shared" si="14"/>
        <v>0.83212429313988689</v>
      </c>
      <c r="V15">
        <f t="shared" si="0"/>
        <v>0</v>
      </c>
      <c r="W15">
        <f t="shared" si="1"/>
        <v>0</v>
      </c>
      <c r="X15">
        <f t="shared" si="2"/>
        <v>0</v>
      </c>
      <c r="Y15">
        <f t="shared" si="3"/>
        <v>0</v>
      </c>
      <c r="AA15">
        <f t="shared" si="4"/>
        <v>60</v>
      </c>
      <c r="AB15">
        <f t="shared" si="15"/>
        <v>2.0642201834862386E-2</v>
      </c>
      <c r="AC15">
        <f t="shared" si="5"/>
        <v>206.42201834862385</v>
      </c>
      <c r="AD15">
        <f t="shared" si="6"/>
        <v>87.981160467618295</v>
      </c>
      <c r="AE15">
        <f t="shared" si="7"/>
        <v>1143.7550860790379</v>
      </c>
      <c r="AF15">
        <f t="shared" si="8"/>
        <v>14868.816119027491</v>
      </c>
      <c r="AH15">
        <f t="shared" si="16"/>
        <v>206.42201834862385</v>
      </c>
      <c r="AI15">
        <f t="shared" si="9"/>
        <v>87.981160467618295</v>
      </c>
      <c r="AJ15">
        <f t="shared" si="10"/>
        <v>1143.7550860790379</v>
      </c>
      <c r="AK15">
        <f t="shared" si="11"/>
        <v>14868.816119027491</v>
      </c>
      <c r="AM15" s="3">
        <f t="shared" si="23"/>
        <v>0</v>
      </c>
      <c r="AN15">
        <f t="shared" si="24"/>
        <v>0</v>
      </c>
      <c r="AO15">
        <f t="shared" si="17"/>
        <v>0</v>
      </c>
      <c r="AP15">
        <f t="shared" si="18"/>
        <v>0</v>
      </c>
      <c r="AR15" s="3">
        <f t="shared" si="25"/>
        <v>80</v>
      </c>
      <c r="AS15">
        <f t="shared" si="26"/>
        <v>41.76366214088128</v>
      </c>
      <c r="AT15">
        <f t="shared" si="19"/>
        <v>542.92760783145661</v>
      </c>
      <c r="AU15">
        <f t="shared" si="20"/>
        <v>7058.0589018089368</v>
      </c>
      <c r="AW15" s="3">
        <f t="shared" si="27"/>
        <v>0</v>
      </c>
      <c r="AX15">
        <f t="shared" si="28"/>
        <v>0</v>
      </c>
      <c r="AY15">
        <f t="shared" si="21"/>
        <v>0</v>
      </c>
      <c r="AZ15">
        <f t="shared" si="22"/>
        <v>0</v>
      </c>
    </row>
    <row r="16" spans="1:52" x14ac:dyDescent="0.3">
      <c r="A16">
        <f t="shared" si="29"/>
        <v>60</v>
      </c>
      <c r="B16" s="1">
        <f t="shared" si="30"/>
        <v>6.2E-2</v>
      </c>
      <c r="C16" s="1"/>
      <c r="G16">
        <v>14</v>
      </c>
      <c r="H16">
        <v>4.8899999999999996E-4</v>
      </c>
      <c r="I16">
        <v>98123</v>
      </c>
      <c r="J16">
        <v>48</v>
      </c>
      <c r="R16" s="3">
        <f t="shared" si="12"/>
        <v>64</v>
      </c>
      <c r="S16">
        <f t="shared" si="13"/>
        <v>14</v>
      </c>
      <c r="U16">
        <f t="shared" si="14"/>
        <v>0.81392585822813734</v>
      </c>
      <c r="V16">
        <f t="shared" si="0"/>
        <v>0</v>
      </c>
      <c r="W16">
        <f t="shared" si="1"/>
        <v>0</v>
      </c>
      <c r="X16">
        <f t="shared" si="2"/>
        <v>0</v>
      </c>
      <c r="Y16">
        <f t="shared" si="3"/>
        <v>0</v>
      </c>
      <c r="AA16">
        <f t="shared" si="4"/>
        <v>60</v>
      </c>
      <c r="AB16">
        <f t="shared" si="15"/>
        <v>2.2249002228787642E-2</v>
      </c>
      <c r="AC16">
        <f t="shared" si="5"/>
        <v>222.49002228787643</v>
      </c>
      <c r="AD16">
        <f t="shared" si="6"/>
        <v>87.328970431230644</v>
      </c>
      <c r="AE16">
        <f t="shared" si="7"/>
        <v>1222.6055860372289</v>
      </c>
      <c r="AF16">
        <f t="shared" si="8"/>
        <v>17116.478204521205</v>
      </c>
      <c r="AH16">
        <f t="shared" si="16"/>
        <v>222.49002228787643</v>
      </c>
      <c r="AI16">
        <f t="shared" si="9"/>
        <v>87.328970431230644</v>
      </c>
      <c r="AJ16">
        <f t="shared" si="10"/>
        <v>1222.6055860372289</v>
      </c>
      <c r="AK16">
        <f t="shared" si="11"/>
        <v>17116.478204521205</v>
      </c>
      <c r="AM16" s="3">
        <f t="shared" si="23"/>
        <v>0</v>
      </c>
      <c r="AN16">
        <f t="shared" si="24"/>
        <v>0</v>
      </c>
      <c r="AO16">
        <f t="shared" si="17"/>
        <v>0</v>
      </c>
      <c r="AP16">
        <f t="shared" si="18"/>
        <v>0</v>
      </c>
      <c r="AR16" s="3">
        <f t="shared" si="25"/>
        <v>80</v>
      </c>
      <c r="AS16">
        <f t="shared" si="26"/>
        <v>39.72682430331276</v>
      </c>
      <c r="AT16">
        <f t="shared" si="19"/>
        <v>556.17554024637866</v>
      </c>
      <c r="AU16">
        <f t="shared" si="20"/>
        <v>7786.4575634493012</v>
      </c>
      <c r="AW16" s="3">
        <f t="shared" si="27"/>
        <v>0</v>
      </c>
      <c r="AX16">
        <f t="shared" si="28"/>
        <v>0</v>
      </c>
      <c r="AY16">
        <f t="shared" si="21"/>
        <v>0</v>
      </c>
      <c r="AZ16">
        <f t="shared" si="22"/>
        <v>0</v>
      </c>
    </row>
    <row r="17" spans="1:52" x14ac:dyDescent="0.3">
      <c r="A17">
        <f t="shared" si="29"/>
        <v>61</v>
      </c>
      <c r="B17" s="1">
        <f t="shared" si="30"/>
        <v>6.3200000000000006E-2</v>
      </c>
      <c r="C17" s="1"/>
      <c r="G17">
        <v>15</v>
      </c>
      <c r="H17">
        <v>5.1000000000000004E-4</v>
      </c>
      <c r="I17">
        <v>98075</v>
      </c>
      <c r="J17">
        <v>50</v>
      </c>
      <c r="R17" s="3">
        <f t="shared" si="12"/>
        <v>65</v>
      </c>
      <c r="S17">
        <f t="shared" si="13"/>
        <v>15</v>
      </c>
      <c r="U17">
        <f t="shared" si="14"/>
        <v>0.79431084708973554</v>
      </c>
      <c r="V17">
        <f t="shared" si="0"/>
        <v>794.31084708973549</v>
      </c>
      <c r="W17">
        <f t="shared" si="1"/>
        <v>286.42447238515018</v>
      </c>
      <c r="X17">
        <f t="shared" si="2"/>
        <v>4296.3670857772531</v>
      </c>
      <c r="Y17">
        <f t="shared" si="3"/>
        <v>64445.50628665879</v>
      </c>
      <c r="AA17">
        <f t="shared" si="4"/>
        <v>65</v>
      </c>
      <c r="AB17">
        <f t="shared" si="15"/>
        <v>2.4636847403998276E-2</v>
      </c>
      <c r="AC17">
        <f t="shared" si="5"/>
        <v>246.36847403998274</v>
      </c>
      <c r="AD17">
        <f t="shared" si="6"/>
        <v>88.839225156980135</v>
      </c>
      <c r="AE17">
        <f t="shared" si="7"/>
        <v>1332.5883773547021</v>
      </c>
      <c r="AF17">
        <f t="shared" si="8"/>
        <v>19988.82566032053</v>
      </c>
      <c r="AH17">
        <f t="shared" si="16"/>
        <v>1040.6793211297181</v>
      </c>
      <c r="AI17">
        <f t="shared" si="9"/>
        <v>375.26369754213027</v>
      </c>
      <c r="AJ17">
        <f t="shared" si="10"/>
        <v>5628.9554631319543</v>
      </c>
      <c r="AK17">
        <f t="shared" si="11"/>
        <v>84434.331946979306</v>
      </c>
      <c r="AM17" s="3">
        <f t="shared" si="23"/>
        <v>0</v>
      </c>
      <c r="AN17">
        <f t="shared" si="24"/>
        <v>0</v>
      </c>
      <c r="AO17">
        <f t="shared" si="17"/>
        <v>0</v>
      </c>
      <c r="AP17">
        <f t="shared" si="18"/>
        <v>0</v>
      </c>
      <c r="AR17" s="3">
        <f t="shared" si="25"/>
        <v>1080</v>
      </c>
      <c r="AS17">
        <f t="shared" si="26"/>
        <v>510.15587696029587</v>
      </c>
      <c r="AT17">
        <f t="shared" si="19"/>
        <v>7652.3381544044378</v>
      </c>
      <c r="AU17">
        <f t="shared" si="20"/>
        <v>114785.07231606657</v>
      </c>
      <c r="AW17" s="3">
        <f t="shared" si="27"/>
        <v>0</v>
      </c>
      <c r="AX17">
        <f t="shared" si="28"/>
        <v>0</v>
      </c>
      <c r="AY17">
        <f t="shared" si="21"/>
        <v>0</v>
      </c>
      <c r="AZ17">
        <f t="shared" si="22"/>
        <v>0</v>
      </c>
    </row>
    <row r="18" spans="1:52" x14ac:dyDescent="0.3">
      <c r="A18">
        <f t="shared" si="29"/>
        <v>62</v>
      </c>
      <c r="B18" s="1">
        <f t="shared" si="30"/>
        <v>6.4400000000000013E-2</v>
      </c>
      <c r="C18" s="1"/>
      <c r="G18">
        <v>16</v>
      </c>
      <c r="H18">
        <v>9.4899999999999997E-4</v>
      </c>
      <c r="I18">
        <v>98025</v>
      </c>
      <c r="J18">
        <v>93</v>
      </c>
      <c r="R18" s="3">
        <f t="shared" si="12"/>
        <v>66</v>
      </c>
      <c r="S18">
        <f t="shared" si="13"/>
        <v>16</v>
      </c>
      <c r="U18">
        <f t="shared" si="14"/>
        <v>0.77474153195864515</v>
      </c>
      <c r="V18">
        <f t="shared" si="0"/>
        <v>774.74153195864517</v>
      </c>
      <c r="W18">
        <f t="shared" si="1"/>
        <v>256.03892061535123</v>
      </c>
      <c r="X18">
        <f t="shared" si="2"/>
        <v>4096.6227298456197</v>
      </c>
      <c r="Y18">
        <f t="shared" si="3"/>
        <v>65545.963677529915</v>
      </c>
      <c r="AA18">
        <f t="shared" si="4"/>
        <v>65</v>
      </c>
      <c r="AB18">
        <f t="shared" si="15"/>
        <v>2.5873723572558609E-2</v>
      </c>
      <c r="AC18">
        <f t="shared" si="5"/>
        <v>258.73723572558612</v>
      </c>
      <c r="AD18">
        <f t="shared" si="6"/>
        <v>85.508262853416952</v>
      </c>
      <c r="AE18">
        <f t="shared" si="7"/>
        <v>1368.1322056546712</v>
      </c>
      <c r="AF18">
        <f t="shared" si="8"/>
        <v>21890.11529047474</v>
      </c>
      <c r="AH18">
        <f t="shared" si="16"/>
        <v>1033.4787676842313</v>
      </c>
      <c r="AI18">
        <f t="shared" si="9"/>
        <v>341.5471834687682</v>
      </c>
      <c r="AJ18">
        <f t="shared" si="10"/>
        <v>5464.7549355002911</v>
      </c>
      <c r="AK18">
        <f t="shared" si="11"/>
        <v>87436.078968004658</v>
      </c>
      <c r="AM18" s="3">
        <f t="shared" si="23"/>
        <v>0</v>
      </c>
      <c r="AN18">
        <f t="shared" si="24"/>
        <v>0</v>
      </c>
      <c r="AO18">
        <f t="shared" si="17"/>
        <v>0</v>
      </c>
      <c r="AP18">
        <f t="shared" si="18"/>
        <v>0</v>
      </c>
      <c r="AR18" s="3">
        <f t="shared" si="25"/>
        <v>0</v>
      </c>
      <c r="AS18">
        <f t="shared" si="26"/>
        <v>0</v>
      </c>
      <c r="AT18">
        <f t="shared" si="19"/>
        <v>0</v>
      </c>
      <c r="AU18">
        <f t="shared" si="20"/>
        <v>0</v>
      </c>
      <c r="AW18" s="3">
        <f t="shared" si="27"/>
        <v>0</v>
      </c>
      <c r="AX18">
        <f t="shared" si="28"/>
        <v>0</v>
      </c>
      <c r="AY18">
        <f t="shared" si="21"/>
        <v>0</v>
      </c>
      <c r="AZ18">
        <f t="shared" si="22"/>
        <v>0</v>
      </c>
    </row>
    <row r="19" spans="1:52" x14ac:dyDescent="0.3">
      <c r="A19">
        <f t="shared" si="29"/>
        <v>63</v>
      </c>
      <c r="B19" s="1">
        <f t="shared" si="30"/>
        <v>6.5600000000000019E-2</v>
      </c>
      <c r="C19" s="1"/>
      <c r="G19">
        <v>17</v>
      </c>
      <c r="H19">
        <v>1.031E-3</v>
      </c>
      <c r="I19">
        <v>97932</v>
      </c>
      <c r="J19">
        <v>101</v>
      </c>
      <c r="R19" s="3">
        <f t="shared" si="12"/>
        <v>67</v>
      </c>
      <c r="S19">
        <f t="shared" si="13"/>
        <v>17</v>
      </c>
      <c r="U19">
        <f t="shared" si="14"/>
        <v>0.75418975267036048</v>
      </c>
      <c r="V19">
        <f t="shared" si="0"/>
        <v>754.18975267036046</v>
      </c>
      <c r="W19">
        <f t="shared" si="1"/>
        <v>227.88565675843657</v>
      </c>
      <c r="X19">
        <f t="shared" si="2"/>
        <v>3874.0561648934217</v>
      </c>
      <c r="Y19">
        <f t="shared" si="3"/>
        <v>65858.954803188171</v>
      </c>
      <c r="AA19">
        <f t="shared" si="4"/>
        <v>65</v>
      </c>
      <c r="AB19">
        <f t="shared" si="15"/>
        <v>2.6362721127570831E-2</v>
      </c>
      <c r="AC19">
        <f t="shared" si="5"/>
        <v>263.62721127570831</v>
      </c>
      <c r="AD19">
        <f t="shared" si="6"/>
        <v>79.657486684545503</v>
      </c>
      <c r="AE19">
        <f t="shared" si="7"/>
        <v>1354.1772736372736</v>
      </c>
      <c r="AF19">
        <f t="shared" si="8"/>
        <v>23021.013651833651</v>
      </c>
      <c r="AH19">
        <f t="shared" si="16"/>
        <v>1017.8169639460688</v>
      </c>
      <c r="AI19">
        <f t="shared" si="9"/>
        <v>307.54314344298206</v>
      </c>
      <c r="AJ19">
        <f t="shared" si="10"/>
        <v>5228.2334385306949</v>
      </c>
      <c r="AK19">
        <f t="shared" si="11"/>
        <v>88879.968455021808</v>
      </c>
      <c r="AM19" s="3">
        <f t="shared" si="23"/>
        <v>0</v>
      </c>
      <c r="AN19">
        <f t="shared" si="24"/>
        <v>0</v>
      </c>
      <c r="AO19">
        <f t="shared" si="17"/>
        <v>0</v>
      </c>
      <c r="AP19">
        <f t="shared" si="18"/>
        <v>0</v>
      </c>
      <c r="AR19" s="3">
        <f t="shared" si="25"/>
        <v>0</v>
      </c>
      <c r="AS19">
        <f t="shared" si="26"/>
        <v>0</v>
      </c>
      <c r="AT19">
        <f t="shared" si="19"/>
        <v>0</v>
      </c>
      <c r="AU19">
        <f t="shared" si="20"/>
        <v>0</v>
      </c>
      <c r="AW19" s="3">
        <f t="shared" si="27"/>
        <v>0</v>
      </c>
      <c r="AX19">
        <f t="shared" si="28"/>
        <v>0</v>
      </c>
      <c r="AY19">
        <f t="shared" si="21"/>
        <v>0</v>
      </c>
      <c r="AZ19">
        <f t="shared" si="22"/>
        <v>0</v>
      </c>
    </row>
    <row r="20" spans="1:52" x14ac:dyDescent="0.3">
      <c r="A20">
        <f t="shared" si="29"/>
        <v>64</v>
      </c>
      <c r="B20" s="1">
        <f t="shared" si="30"/>
        <v>6.6800000000000026E-2</v>
      </c>
      <c r="C20" s="1"/>
      <c r="G20">
        <v>18</v>
      </c>
      <c r="H20">
        <v>1.175E-3</v>
      </c>
      <c r="I20">
        <v>97831</v>
      </c>
      <c r="J20">
        <v>115</v>
      </c>
      <c r="R20" s="3">
        <f t="shared" si="12"/>
        <v>68</v>
      </c>
      <c r="S20">
        <f t="shared" si="13"/>
        <v>18</v>
      </c>
      <c r="U20">
        <f t="shared" si="14"/>
        <v>0.73324955731992913</v>
      </c>
      <c r="V20">
        <f t="shared" si="0"/>
        <v>733.24955731992918</v>
      </c>
      <c r="W20">
        <f t="shared" si="1"/>
        <v>202.08453584400084</v>
      </c>
      <c r="X20">
        <f t="shared" si="2"/>
        <v>3637.5216451920151</v>
      </c>
      <c r="Y20">
        <f t="shared" si="3"/>
        <v>65475.389613456275</v>
      </c>
      <c r="AA20">
        <f t="shared" si="4"/>
        <v>65</v>
      </c>
      <c r="AB20">
        <f t="shared" si="15"/>
        <v>2.840500503379836E-2</v>
      </c>
      <c r="AC20">
        <f t="shared" si="5"/>
        <v>284.05005033798358</v>
      </c>
      <c r="AD20">
        <f t="shared" si="6"/>
        <v>78.284564928787219</v>
      </c>
      <c r="AE20">
        <f t="shared" si="7"/>
        <v>1409.1221687181699</v>
      </c>
      <c r="AF20">
        <f t="shared" si="8"/>
        <v>25364.199036927061</v>
      </c>
      <c r="AH20">
        <f t="shared" si="16"/>
        <v>1017.2996076579127</v>
      </c>
      <c r="AI20">
        <f t="shared" si="9"/>
        <v>280.36910077278804</v>
      </c>
      <c r="AJ20">
        <f t="shared" si="10"/>
        <v>5046.6438139101847</v>
      </c>
      <c r="AK20">
        <f t="shared" si="11"/>
        <v>90839.588650383332</v>
      </c>
      <c r="AM20" s="3">
        <f t="shared" si="23"/>
        <v>0</v>
      </c>
      <c r="AN20">
        <f t="shared" si="24"/>
        <v>0</v>
      </c>
      <c r="AO20">
        <f t="shared" si="17"/>
        <v>0</v>
      </c>
      <c r="AP20">
        <f t="shared" si="18"/>
        <v>0</v>
      </c>
      <c r="AR20" s="3">
        <f t="shared" si="25"/>
        <v>0</v>
      </c>
      <c r="AS20">
        <f t="shared" si="26"/>
        <v>0</v>
      </c>
      <c r="AT20">
        <f t="shared" si="19"/>
        <v>0</v>
      </c>
      <c r="AU20">
        <f t="shared" si="20"/>
        <v>0</v>
      </c>
      <c r="AW20" s="3">
        <f t="shared" si="27"/>
        <v>0</v>
      </c>
      <c r="AX20">
        <f t="shared" si="28"/>
        <v>0</v>
      </c>
      <c r="AY20">
        <f t="shared" si="21"/>
        <v>0</v>
      </c>
      <c r="AZ20">
        <f t="shared" si="22"/>
        <v>0</v>
      </c>
    </row>
    <row r="21" spans="1:52" x14ac:dyDescent="0.3">
      <c r="A21">
        <f t="shared" si="29"/>
        <v>65</v>
      </c>
      <c r="B21" s="1">
        <f t="shared" si="30"/>
        <v>6.8000000000000033E-2</v>
      </c>
      <c r="C21" s="1"/>
      <c r="G21">
        <v>19</v>
      </c>
      <c r="H21">
        <v>1.126E-3</v>
      </c>
      <c r="I21">
        <v>97716</v>
      </c>
      <c r="J21">
        <v>110</v>
      </c>
      <c r="R21" s="3">
        <f t="shared" si="12"/>
        <v>69</v>
      </c>
      <c r="S21">
        <f t="shared" si="13"/>
        <v>19</v>
      </c>
      <c r="U21">
        <f t="shared" si="14"/>
        <v>0.71068715370994462</v>
      </c>
      <c r="V21">
        <f t="shared" si="0"/>
        <v>710.6871537099446</v>
      </c>
      <c r="W21">
        <f t="shared" si="1"/>
        <v>178.2224205897127</v>
      </c>
      <c r="X21">
        <f t="shared" si="2"/>
        <v>3386.2259912045411</v>
      </c>
      <c r="Y21">
        <f t="shared" si="3"/>
        <v>64338.293832886287</v>
      </c>
      <c r="AA21">
        <f t="shared" si="4"/>
        <v>65</v>
      </c>
      <c r="AB21">
        <f t="shared" si="15"/>
        <v>2.9627498921328922E-2</v>
      </c>
      <c r="AC21">
        <f t="shared" si="5"/>
        <v>296.27498921328919</v>
      </c>
      <c r="AD21">
        <f t="shared" si="6"/>
        <v>74.298297727967721</v>
      </c>
      <c r="AE21">
        <f t="shared" si="7"/>
        <v>1411.6676568313867</v>
      </c>
      <c r="AF21">
        <f t="shared" si="8"/>
        <v>26821.685479796346</v>
      </c>
      <c r="AH21">
        <f t="shared" si="16"/>
        <v>1006.9621429232338</v>
      </c>
      <c r="AI21">
        <f t="shared" si="9"/>
        <v>252.52071831768043</v>
      </c>
      <c r="AJ21">
        <f t="shared" si="10"/>
        <v>4797.893648035928</v>
      </c>
      <c r="AK21">
        <f t="shared" si="11"/>
        <v>91159.979312682641</v>
      </c>
      <c r="AM21" s="3">
        <f t="shared" si="23"/>
        <v>0</v>
      </c>
      <c r="AN21">
        <f t="shared" si="24"/>
        <v>0</v>
      </c>
      <c r="AO21">
        <f t="shared" si="17"/>
        <v>0</v>
      </c>
      <c r="AP21">
        <f t="shared" si="18"/>
        <v>0</v>
      </c>
      <c r="AR21" s="3">
        <f t="shared" si="25"/>
        <v>0</v>
      </c>
      <c r="AS21">
        <f t="shared" si="26"/>
        <v>0</v>
      </c>
      <c r="AT21">
        <f t="shared" si="19"/>
        <v>0</v>
      </c>
      <c r="AU21">
        <f t="shared" si="20"/>
        <v>0</v>
      </c>
      <c r="AW21" s="3">
        <f t="shared" si="27"/>
        <v>0</v>
      </c>
      <c r="AX21">
        <f t="shared" si="28"/>
        <v>0</v>
      </c>
      <c r="AY21">
        <f t="shared" si="21"/>
        <v>0</v>
      </c>
      <c r="AZ21">
        <f t="shared" si="22"/>
        <v>0</v>
      </c>
    </row>
    <row r="22" spans="1:52" x14ac:dyDescent="0.3">
      <c r="A22">
        <f t="shared" si="29"/>
        <v>66</v>
      </c>
      <c r="B22" s="1">
        <f t="shared" si="30"/>
        <v>6.9200000000000039E-2</v>
      </c>
      <c r="C22" s="1"/>
      <c r="G22">
        <v>20</v>
      </c>
      <c r="H22">
        <v>1.3519999999999999E-3</v>
      </c>
      <c r="I22">
        <v>97606</v>
      </c>
      <c r="J22">
        <v>132</v>
      </c>
      <c r="R22" s="3">
        <f t="shared" si="12"/>
        <v>70</v>
      </c>
      <c r="S22">
        <f t="shared" si="13"/>
        <v>20</v>
      </c>
      <c r="U22">
        <f t="shared" si="14"/>
        <v>0.68715370994459357</v>
      </c>
      <c r="V22">
        <f t="shared" si="0"/>
        <v>687.15370994459352</v>
      </c>
      <c r="W22">
        <f t="shared" si="1"/>
        <v>156.42208209614802</v>
      </c>
      <c r="X22">
        <f t="shared" si="2"/>
        <v>3128.4416419229601</v>
      </c>
      <c r="Y22">
        <f t="shared" si="3"/>
        <v>62568.83283845921</v>
      </c>
      <c r="AA22">
        <f t="shared" si="4"/>
        <v>70</v>
      </c>
      <c r="AB22">
        <f t="shared" si="15"/>
        <v>3.2269326683291771E-2</v>
      </c>
      <c r="AC22">
        <f t="shared" si="5"/>
        <v>322.69326683291769</v>
      </c>
      <c r="AD22">
        <f t="shared" si="6"/>
        <v>73.457149318866158</v>
      </c>
      <c r="AE22">
        <f t="shared" si="7"/>
        <v>1469.1429863773233</v>
      </c>
      <c r="AF22">
        <f t="shared" si="8"/>
        <v>29382.859727546464</v>
      </c>
      <c r="AH22">
        <f t="shared" si="16"/>
        <v>1009.8469767775111</v>
      </c>
      <c r="AI22">
        <f t="shared" si="9"/>
        <v>229.87923141501415</v>
      </c>
      <c r="AJ22">
        <f t="shared" si="10"/>
        <v>4597.5846283002829</v>
      </c>
      <c r="AK22">
        <f t="shared" si="11"/>
        <v>91951.692566005659</v>
      </c>
      <c r="AM22" s="3">
        <f t="shared" si="23"/>
        <v>0</v>
      </c>
      <c r="AN22">
        <f t="shared" si="24"/>
        <v>0</v>
      </c>
      <c r="AO22">
        <f t="shared" si="17"/>
        <v>0</v>
      </c>
      <c r="AP22">
        <f t="shared" si="18"/>
        <v>0</v>
      </c>
      <c r="AR22" s="3">
        <f t="shared" si="25"/>
        <v>0</v>
      </c>
      <c r="AS22">
        <f t="shared" si="26"/>
        <v>0</v>
      </c>
      <c r="AT22">
        <f t="shared" si="19"/>
        <v>0</v>
      </c>
      <c r="AU22">
        <f t="shared" si="20"/>
        <v>0</v>
      </c>
      <c r="AW22" s="3">
        <f t="shared" si="27"/>
        <v>0</v>
      </c>
      <c r="AX22">
        <f t="shared" si="28"/>
        <v>0</v>
      </c>
      <c r="AY22">
        <f t="shared" si="21"/>
        <v>0</v>
      </c>
      <c r="AZ22">
        <f t="shared" si="22"/>
        <v>0</v>
      </c>
    </row>
    <row r="23" spans="1:52" x14ac:dyDescent="0.3">
      <c r="A23">
        <f t="shared" si="29"/>
        <v>67</v>
      </c>
      <c r="B23" s="1">
        <f t="shared" si="30"/>
        <v>7.0400000000000046E-2</v>
      </c>
      <c r="C23" s="1"/>
      <c r="G23">
        <v>21</v>
      </c>
      <c r="H23">
        <v>1.518E-3</v>
      </c>
      <c r="I23">
        <v>97474</v>
      </c>
      <c r="J23">
        <v>148</v>
      </c>
      <c r="R23" s="3">
        <f t="shared" si="12"/>
        <v>71</v>
      </c>
      <c r="S23">
        <f t="shared" si="13"/>
        <v>21</v>
      </c>
      <c r="U23">
        <f t="shared" si="14"/>
        <v>0.66497972239675562</v>
      </c>
      <c r="V23">
        <f t="shared" si="0"/>
        <v>664.97972239675562</v>
      </c>
      <c r="W23">
        <f t="shared" si="1"/>
        <v>137.07888287768236</v>
      </c>
      <c r="X23">
        <f t="shared" si="2"/>
        <v>2878.6565404313296</v>
      </c>
      <c r="Y23">
        <f t="shared" si="3"/>
        <v>60451.787349057922</v>
      </c>
      <c r="AA23">
        <f t="shared" si="4"/>
        <v>70</v>
      </c>
      <c r="AB23">
        <f t="shared" si="15"/>
        <v>3.5477971737323359E-2</v>
      </c>
      <c r="AC23">
        <f t="shared" si="5"/>
        <v>354.77971737323361</v>
      </c>
      <c r="AD23">
        <f t="shared" si="6"/>
        <v>73.134271147243055</v>
      </c>
      <c r="AE23">
        <f t="shared" si="7"/>
        <v>1535.8196940921041</v>
      </c>
      <c r="AF23">
        <f t="shared" si="8"/>
        <v>32252.213575934187</v>
      </c>
      <c r="AH23">
        <f t="shared" si="16"/>
        <v>1019.7594397699893</v>
      </c>
      <c r="AI23">
        <f t="shared" si="9"/>
        <v>210.21315402492542</v>
      </c>
      <c r="AJ23">
        <f t="shared" si="10"/>
        <v>4414.476234523434</v>
      </c>
      <c r="AK23">
        <f t="shared" si="11"/>
        <v>92704.000924992113</v>
      </c>
      <c r="AM23" s="3">
        <f t="shared" si="23"/>
        <v>0</v>
      </c>
      <c r="AN23">
        <f t="shared" si="24"/>
        <v>0</v>
      </c>
      <c r="AO23">
        <f t="shared" si="17"/>
        <v>0</v>
      </c>
      <c r="AP23">
        <f t="shared" si="18"/>
        <v>0</v>
      </c>
      <c r="AR23" s="3">
        <f t="shared" si="25"/>
        <v>0</v>
      </c>
      <c r="AS23">
        <f t="shared" si="26"/>
        <v>0</v>
      </c>
      <c r="AT23">
        <f t="shared" si="19"/>
        <v>0</v>
      </c>
      <c r="AU23">
        <f t="shared" si="20"/>
        <v>0</v>
      </c>
      <c r="AW23" s="3">
        <f t="shared" si="27"/>
        <v>0</v>
      </c>
      <c r="AX23">
        <f t="shared" si="28"/>
        <v>0</v>
      </c>
      <c r="AY23">
        <f t="shared" si="21"/>
        <v>0</v>
      </c>
      <c r="AZ23">
        <f t="shared" si="22"/>
        <v>0</v>
      </c>
    </row>
    <row r="24" spans="1:52" x14ac:dyDescent="0.3">
      <c r="A24">
        <f t="shared" si="29"/>
        <v>68</v>
      </c>
      <c r="B24" s="1">
        <f t="shared" si="30"/>
        <v>7.1600000000000052E-2</v>
      </c>
      <c r="C24" s="1"/>
      <c r="G24">
        <v>22</v>
      </c>
      <c r="H24">
        <v>1.6440000000000001E-3</v>
      </c>
      <c r="I24">
        <v>97326</v>
      </c>
      <c r="J24">
        <v>160</v>
      </c>
      <c r="R24" s="3">
        <f t="shared" si="12"/>
        <v>72</v>
      </c>
      <c r="S24">
        <f t="shared" si="13"/>
        <v>22</v>
      </c>
      <c r="U24">
        <f t="shared" si="14"/>
        <v>0.64060090249614443</v>
      </c>
      <c r="V24">
        <f t="shared" si="0"/>
        <v>640.60090249614439</v>
      </c>
      <c r="W24">
        <f t="shared" si="1"/>
        <v>119.29586237788038</v>
      </c>
      <c r="X24">
        <f t="shared" si="2"/>
        <v>2624.5089723133683</v>
      </c>
      <c r="Y24">
        <f t="shared" si="3"/>
        <v>57739.197390894107</v>
      </c>
      <c r="AA24">
        <f t="shared" si="4"/>
        <v>70</v>
      </c>
      <c r="AB24">
        <f t="shared" si="15"/>
        <v>3.8503740648379053E-2</v>
      </c>
      <c r="AC24">
        <f t="shared" si="5"/>
        <v>385.03740648379056</v>
      </c>
      <c r="AD24">
        <f t="shared" si="6"/>
        <v>71.703566565772562</v>
      </c>
      <c r="AE24">
        <f t="shared" si="7"/>
        <v>1577.4784644469964</v>
      </c>
      <c r="AF24">
        <f t="shared" si="8"/>
        <v>34704.526217833918</v>
      </c>
      <c r="AH24">
        <f t="shared" si="16"/>
        <v>1025.6383089799349</v>
      </c>
      <c r="AI24">
        <f t="shared" si="9"/>
        <v>190.99942894365293</v>
      </c>
      <c r="AJ24">
        <f t="shared" si="10"/>
        <v>4201.9874367603643</v>
      </c>
      <c r="AK24">
        <f t="shared" si="11"/>
        <v>92443.723608728018</v>
      </c>
      <c r="AM24" s="3">
        <f t="shared" si="23"/>
        <v>0</v>
      </c>
      <c r="AN24">
        <f t="shared" si="24"/>
        <v>0</v>
      </c>
      <c r="AO24">
        <f t="shared" si="17"/>
        <v>0</v>
      </c>
      <c r="AP24">
        <f t="shared" si="18"/>
        <v>0</v>
      </c>
      <c r="AR24" s="3">
        <f t="shared" si="25"/>
        <v>0</v>
      </c>
      <c r="AS24">
        <f t="shared" si="26"/>
        <v>0</v>
      </c>
      <c r="AT24">
        <f t="shared" si="19"/>
        <v>0</v>
      </c>
      <c r="AU24">
        <f t="shared" si="20"/>
        <v>0</v>
      </c>
      <c r="AW24" s="3">
        <f t="shared" si="27"/>
        <v>0</v>
      </c>
      <c r="AX24">
        <f t="shared" si="28"/>
        <v>0</v>
      </c>
      <c r="AY24">
        <f t="shared" si="21"/>
        <v>0</v>
      </c>
      <c r="AZ24">
        <f t="shared" si="22"/>
        <v>0</v>
      </c>
    </row>
    <row r="25" spans="1:52" x14ac:dyDescent="0.3">
      <c r="A25">
        <f t="shared" si="29"/>
        <v>69</v>
      </c>
      <c r="B25" s="1">
        <f t="shared" si="30"/>
        <v>7.2800000000000059E-2</v>
      </c>
      <c r="C25" s="1"/>
      <c r="G25">
        <v>23</v>
      </c>
      <c r="H25">
        <v>1.8519999999999999E-3</v>
      </c>
      <c r="I25">
        <v>97166</v>
      </c>
      <c r="J25">
        <v>180</v>
      </c>
      <c r="R25" s="3">
        <f t="shared" si="12"/>
        <v>73</v>
      </c>
      <c r="S25">
        <f t="shared" si="13"/>
        <v>23</v>
      </c>
      <c r="U25">
        <f t="shared" si="14"/>
        <v>0.61414291426286627</v>
      </c>
      <c r="V25">
        <f t="shared" si="0"/>
        <v>614.14291426286627</v>
      </c>
      <c r="W25">
        <f t="shared" si="1"/>
        <v>103.07198838377232</v>
      </c>
      <c r="X25">
        <f t="shared" si="2"/>
        <v>2370.6557328267636</v>
      </c>
      <c r="Y25">
        <f t="shared" si="3"/>
        <v>54525.08185501556</v>
      </c>
      <c r="AA25">
        <f t="shared" si="4"/>
        <v>70</v>
      </c>
      <c r="AB25">
        <f t="shared" si="15"/>
        <v>4.1280133000831255E-2</v>
      </c>
      <c r="AC25">
        <f t="shared" si="5"/>
        <v>412.80133000831256</v>
      </c>
      <c r="AD25">
        <f t="shared" si="6"/>
        <v>69.280704707782391</v>
      </c>
      <c r="AE25">
        <f t="shared" si="7"/>
        <v>1593.4562082789951</v>
      </c>
      <c r="AF25">
        <f t="shared" si="8"/>
        <v>36649.492790416887</v>
      </c>
      <c r="AH25">
        <f t="shared" si="16"/>
        <v>1026.9442442711788</v>
      </c>
      <c r="AI25">
        <f t="shared" si="9"/>
        <v>172.3526930915547</v>
      </c>
      <c r="AJ25">
        <f t="shared" si="10"/>
        <v>3964.111941105758</v>
      </c>
      <c r="AK25">
        <f t="shared" si="11"/>
        <v>91174.57464543244</v>
      </c>
      <c r="AM25" s="3">
        <f t="shared" si="23"/>
        <v>0</v>
      </c>
      <c r="AN25">
        <f t="shared" si="24"/>
        <v>0</v>
      </c>
      <c r="AO25">
        <f t="shared" si="17"/>
        <v>0</v>
      </c>
      <c r="AP25">
        <f t="shared" si="18"/>
        <v>0</v>
      </c>
      <c r="AR25" s="3">
        <f t="shared" si="25"/>
        <v>0</v>
      </c>
      <c r="AS25">
        <f t="shared" si="26"/>
        <v>0</v>
      </c>
      <c r="AT25">
        <f t="shared" si="19"/>
        <v>0</v>
      </c>
      <c r="AU25">
        <f t="shared" si="20"/>
        <v>0</v>
      </c>
      <c r="AW25" s="3">
        <f t="shared" si="27"/>
        <v>0</v>
      </c>
      <c r="AX25">
        <f t="shared" si="28"/>
        <v>0</v>
      </c>
      <c r="AY25">
        <f t="shared" si="21"/>
        <v>0</v>
      </c>
      <c r="AZ25">
        <f t="shared" si="22"/>
        <v>0</v>
      </c>
    </row>
    <row r="26" spans="1:52" x14ac:dyDescent="0.3">
      <c r="A26">
        <f t="shared" si="29"/>
        <v>70</v>
      </c>
      <c r="B26" s="1">
        <f t="shared" si="30"/>
        <v>7.4000000000000066E-2</v>
      </c>
      <c r="C26" s="1"/>
      <c r="G26">
        <v>24</v>
      </c>
      <c r="H26">
        <v>1.567E-3</v>
      </c>
      <c r="I26">
        <v>96986</v>
      </c>
      <c r="J26">
        <v>152</v>
      </c>
      <c r="R26" s="3">
        <f t="shared" si="12"/>
        <v>74</v>
      </c>
      <c r="S26">
        <f t="shared" si="13"/>
        <v>24</v>
      </c>
      <c r="U26">
        <f t="shared" si="14"/>
        <v>0.58577711772433882</v>
      </c>
      <c r="V26">
        <f t="shared" si="0"/>
        <v>585.77711772433884</v>
      </c>
      <c r="W26">
        <f t="shared" si="1"/>
        <v>88.388279149567495</v>
      </c>
      <c r="X26">
        <f t="shared" si="2"/>
        <v>2121.3186995896199</v>
      </c>
      <c r="Y26">
        <f t="shared" si="3"/>
        <v>50911.648790150881</v>
      </c>
      <c r="AA26">
        <f t="shared" si="4"/>
        <v>70</v>
      </c>
      <c r="AB26">
        <f t="shared" si="15"/>
        <v>4.3740648379052366E-2</v>
      </c>
      <c r="AC26">
        <f t="shared" si="5"/>
        <v>437.40648379052368</v>
      </c>
      <c r="AD26">
        <f t="shared" si="6"/>
        <v>66.000540514969998</v>
      </c>
      <c r="AE26">
        <f t="shared" si="7"/>
        <v>1584.01297235928</v>
      </c>
      <c r="AF26">
        <f t="shared" si="8"/>
        <v>38016.311336622719</v>
      </c>
      <c r="AH26">
        <f t="shared" si="16"/>
        <v>1023.1836015148625</v>
      </c>
      <c r="AI26">
        <f t="shared" si="9"/>
        <v>154.38881966453749</v>
      </c>
      <c r="AJ26">
        <f t="shared" si="10"/>
        <v>3705.3316719488998</v>
      </c>
      <c r="AK26">
        <f t="shared" si="11"/>
        <v>88927.9601267736</v>
      </c>
      <c r="AM26" s="3">
        <f t="shared" si="23"/>
        <v>0</v>
      </c>
      <c r="AN26">
        <f t="shared" si="24"/>
        <v>0</v>
      </c>
      <c r="AO26">
        <f t="shared" si="17"/>
        <v>0</v>
      </c>
      <c r="AP26">
        <f t="shared" si="18"/>
        <v>0</v>
      </c>
      <c r="AR26" s="3">
        <f t="shared" si="25"/>
        <v>0</v>
      </c>
      <c r="AS26">
        <f t="shared" si="26"/>
        <v>0</v>
      </c>
      <c r="AT26">
        <f t="shared" si="19"/>
        <v>0</v>
      </c>
      <c r="AU26">
        <f t="shared" si="20"/>
        <v>0</v>
      </c>
      <c r="AW26" s="3">
        <f t="shared" si="27"/>
        <v>0</v>
      </c>
      <c r="AX26">
        <f t="shared" si="28"/>
        <v>0</v>
      </c>
      <c r="AY26">
        <f t="shared" si="21"/>
        <v>0</v>
      </c>
      <c r="AZ26">
        <f t="shared" si="22"/>
        <v>0</v>
      </c>
    </row>
    <row r="27" spans="1:52" x14ac:dyDescent="0.3">
      <c r="A27">
        <f t="shared" si="29"/>
        <v>71</v>
      </c>
      <c r="B27" s="1">
        <f t="shared" si="30"/>
        <v>7.5200000000000072E-2</v>
      </c>
      <c r="C27" s="1"/>
      <c r="G27">
        <v>25</v>
      </c>
      <c r="H27">
        <v>1.714E-3</v>
      </c>
      <c r="I27">
        <v>96834</v>
      </c>
      <c r="J27">
        <v>166</v>
      </c>
      <c r="R27" s="3">
        <f t="shared" si="12"/>
        <v>75</v>
      </c>
      <c r="S27">
        <f t="shared" si="13"/>
        <v>25</v>
      </c>
      <c r="U27">
        <f t="shared" si="14"/>
        <v>0.55572056891529098</v>
      </c>
      <c r="V27">
        <f t="shared" si="0"/>
        <v>555.72056891529098</v>
      </c>
      <c r="W27">
        <f t="shared" si="1"/>
        <v>75.208600594562455</v>
      </c>
      <c r="X27">
        <f t="shared" si="2"/>
        <v>1880.2150148640615</v>
      </c>
      <c r="Y27">
        <f t="shared" si="3"/>
        <v>47005.375371601534</v>
      </c>
      <c r="AA27">
        <f t="shared" si="4"/>
        <v>75</v>
      </c>
      <c r="AB27">
        <f t="shared" si="15"/>
        <v>5.6675917360468703E-2</v>
      </c>
      <c r="AC27">
        <f t="shared" si="5"/>
        <v>566.75917360468702</v>
      </c>
      <c r="AD27">
        <f t="shared" si="6"/>
        <v>76.702513286738863</v>
      </c>
      <c r="AE27">
        <f t="shared" si="7"/>
        <v>1917.5628321684717</v>
      </c>
      <c r="AF27">
        <f t="shared" si="8"/>
        <v>47939.070804211791</v>
      </c>
      <c r="AH27">
        <f t="shared" si="16"/>
        <v>1122.4797425199781</v>
      </c>
      <c r="AI27">
        <f t="shared" si="9"/>
        <v>151.91111388130133</v>
      </c>
      <c r="AJ27">
        <f t="shared" si="10"/>
        <v>3797.7778470325334</v>
      </c>
      <c r="AK27">
        <f t="shared" si="11"/>
        <v>94944.446175813326</v>
      </c>
      <c r="AM27" s="3">
        <f t="shared" si="23"/>
        <v>0</v>
      </c>
      <c r="AN27">
        <f t="shared" si="24"/>
        <v>0</v>
      </c>
      <c r="AO27">
        <f t="shared" si="17"/>
        <v>0</v>
      </c>
      <c r="AP27">
        <f t="shared" si="18"/>
        <v>0</v>
      </c>
      <c r="AR27" s="3">
        <f t="shared" si="25"/>
        <v>0</v>
      </c>
      <c r="AS27">
        <f t="shared" si="26"/>
        <v>0</v>
      </c>
      <c r="AT27">
        <f t="shared" si="19"/>
        <v>0</v>
      </c>
      <c r="AU27">
        <f t="shared" si="20"/>
        <v>0</v>
      </c>
      <c r="AW27" s="3">
        <f t="shared" si="27"/>
        <v>0</v>
      </c>
      <c r="AX27">
        <f t="shared" si="28"/>
        <v>0</v>
      </c>
      <c r="AY27">
        <f t="shared" si="21"/>
        <v>0</v>
      </c>
      <c r="AZ27">
        <f t="shared" si="22"/>
        <v>0</v>
      </c>
    </row>
    <row r="28" spans="1:52" x14ac:dyDescent="0.3">
      <c r="A28">
        <f t="shared" si="29"/>
        <v>72</v>
      </c>
      <c r="B28" s="1">
        <f t="shared" si="30"/>
        <v>7.6400000000000079E-2</v>
      </c>
      <c r="C28" s="1"/>
      <c r="G28">
        <v>26</v>
      </c>
      <c r="H28">
        <v>1.9759999999999999E-3</v>
      </c>
      <c r="I28">
        <v>96668</v>
      </c>
      <c r="J28">
        <v>191</v>
      </c>
      <c r="R28" s="3">
        <f t="shared" si="12"/>
        <v>76</v>
      </c>
      <c r="S28">
        <f t="shared" si="13"/>
        <v>26</v>
      </c>
      <c r="U28">
        <f t="shared" si="14"/>
        <v>0.5242245958759354</v>
      </c>
      <c r="V28">
        <f t="shared" si="0"/>
        <v>524.22459587593539</v>
      </c>
      <c r="W28">
        <f t="shared" si="1"/>
        <v>65.491490002496718</v>
      </c>
      <c r="X28">
        <f t="shared" si="2"/>
        <v>1702.7787400649147</v>
      </c>
      <c r="Y28">
        <f t="shared" si="3"/>
        <v>44272.247241687779</v>
      </c>
      <c r="AA28">
        <f t="shared" si="4"/>
        <v>75</v>
      </c>
      <c r="AB28">
        <f t="shared" si="15"/>
        <v>5.8834412580943574E-2</v>
      </c>
      <c r="AC28">
        <f t="shared" si="5"/>
        <v>588.3441258094357</v>
      </c>
      <c r="AD28">
        <f t="shared" si="6"/>
        <v>73.501956483162274</v>
      </c>
      <c r="AE28">
        <f t="shared" si="7"/>
        <v>1911.0508685622192</v>
      </c>
      <c r="AF28">
        <f t="shared" si="8"/>
        <v>49687.3225826177</v>
      </c>
      <c r="AH28">
        <f t="shared" si="16"/>
        <v>1112.5687216853712</v>
      </c>
      <c r="AI28">
        <f t="shared" si="9"/>
        <v>138.99344648565901</v>
      </c>
      <c r="AJ28">
        <f t="shared" si="10"/>
        <v>3613.8296086271343</v>
      </c>
      <c r="AK28">
        <f t="shared" si="11"/>
        <v>93959.569824305494</v>
      </c>
      <c r="AM28" s="3">
        <f t="shared" si="23"/>
        <v>0</v>
      </c>
      <c r="AN28">
        <f t="shared" si="24"/>
        <v>0</v>
      </c>
      <c r="AO28">
        <f t="shared" si="17"/>
        <v>0</v>
      </c>
      <c r="AP28">
        <f t="shared" si="18"/>
        <v>0</v>
      </c>
      <c r="AR28" s="3">
        <f t="shared" si="25"/>
        <v>0</v>
      </c>
      <c r="AS28">
        <f t="shared" si="26"/>
        <v>0</v>
      </c>
      <c r="AT28">
        <f t="shared" si="19"/>
        <v>0</v>
      </c>
      <c r="AU28">
        <f t="shared" si="20"/>
        <v>0</v>
      </c>
      <c r="AW28" s="3">
        <f t="shared" si="27"/>
        <v>0</v>
      </c>
      <c r="AX28">
        <f t="shared" si="28"/>
        <v>0</v>
      </c>
      <c r="AY28">
        <f t="shared" si="21"/>
        <v>0</v>
      </c>
      <c r="AZ28">
        <f t="shared" si="22"/>
        <v>0</v>
      </c>
    </row>
    <row r="29" spans="1:52" x14ac:dyDescent="0.3">
      <c r="A29">
        <f t="shared" si="29"/>
        <v>73</v>
      </c>
      <c r="B29" s="1">
        <f t="shared" si="30"/>
        <v>7.7600000000000086E-2</v>
      </c>
      <c r="C29" s="1"/>
      <c r="G29">
        <v>27</v>
      </c>
      <c r="H29">
        <v>1.8760000000000001E-3</v>
      </c>
      <c r="I29">
        <v>96477</v>
      </c>
      <c r="J29">
        <v>181</v>
      </c>
      <c r="R29" s="3">
        <f t="shared" si="12"/>
        <v>77</v>
      </c>
      <c r="S29">
        <f t="shared" si="13"/>
        <v>27</v>
      </c>
      <c r="U29">
        <f t="shared" si="14"/>
        <v>0.49152910264465643</v>
      </c>
      <c r="V29">
        <f t="shared" si="0"/>
        <v>491.52910264465646</v>
      </c>
      <c r="W29">
        <f t="shared" si="1"/>
        <v>56.685653256225258</v>
      </c>
      <c r="X29">
        <f t="shared" si="2"/>
        <v>1530.512637918082</v>
      </c>
      <c r="Y29">
        <f t="shared" si="3"/>
        <v>41323.841223788215</v>
      </c>
      <c r="AA29">
        <f t="shared" si="4"/>
        <v>75</v>
      </c>
      <c r="AB29">
        <f t="shared" si="15"/>
        <v>6.0417309075958478E-2</v>
      </c>
      <c r="AC29">
        <f t="shared" si="5"/>
        <v>604.17309075958474</v>
      </c>
      <c r="AD29">
        <f t="shared" si="6"/>
        <v>69.676334819789432</v>
      </c>
      <c r="AE29">
        <f t="shared" si="7"/>
        <v>1881.2610401343147</v>
      </c>
      <c r="AF29">
        <f t="shared" si="8"/>
        <v>50794.048083626498</v>
      </c>
      <c r="AH29">
        <f t="shared" si="16"/>
        <v>1095.7021934042411</v>
      </c>
      <c r="AI29">
        <f t="shared" si="9"/>
        <v>126.3619880760147</v>
      </c>
      <c r="AJ29">
        <f t="shared" si="10"/>
        <v>3411.7736780523969</v>
      </c>
      <c r="AK29">
        <f t="shared" si="11"/>
        <v>92117.88930741472</v>
      </c>
      <c r="AM29" s="3">
        <f t="shared" si="23"/>
        <v>0</v>
      </c>
      <c r="AN29">
        <f t="shared" si="24"/>
        <v>0</v>
      </c>
      <c r="AO29">
        <f t="shared" si="17"/>
        <v>0</v>
      </c>
      <c r="AP29">
        <f t="shared" si="18"/>
        <v>0</v>
      </c>
      <c r="AR29" s="3">
        <f t="shared" si="25"/>
        <v>0</v>
      </c>
      <c r="AS29">
        <f t="shared" si="26"/>
        <v>0</v>
      </c>
      <c r="AT29">
        <f t="shared" si="19"/>
        <v>0</v>
      </c>
      <c r="AU29">
        <f t="shared" si="20"/>
        <v>0</v>
      </c>
      <c r="AW29" s="3">
        <f t="shared" si="27"/>
        <v>0</v>
      </c>
      <c r="AX29">
        <f t="shared" si="28"/>
        <v>0</v>
      </c>
      <c r="AY29">
        <f t="shared" si="21"/>
        <v>0</v>
      </c>
      <c r="AZ29">
        <f t="shared" si="22"/>
        <v>0</v>
      </c>
    </row>
    <row r="30" spans="1:52" x14ac:dyDescent="0.3">
      <c r="A30">
        <f t="shared" si="29"/>
        <v>74</v>
      </c>
      <c r="B30" s="1">
        <f t="shared" si="30"/>
        <v>7.8800000000000092E-2</v>
      </c>
      <c r="C30" s="1"/>
      <c r="G30">
        <v>28</v>
      </c>
      <c r="H30">
        <v>1.9E-3</v>
      </c>
      <c r="I30">
        <v>96296</v>
      </c>
      <c r="J30">
        <v>183</v>
      </c>
      <c r="R30" s="3">
        <f t="shared" si="12"/>
        <v>78</v>
      </c>
      <c r="S30">
        <f t="shared" si="13"/>
        <v>28</v>
      </c>
      <c r="U30">
        <f t="shared" si="14"/>
        <v>0.45795396127263382</v>
      </c>
      <c r="V30">
        <f t="shared" si="0"/>
        <v>457.95396127263382</v>
      </c>
      <c r="W30">
        <f t="shared" si="1"/>
        <v>48.753093791638854</v>
      </c>
      <c r="X30">
        <f t="shared" si="2"/>
        <v>1365.086626165888</v>
      </c>
      <c r="Y30">
        <f t="shared" si="3"/>
        <v>38222.425532644862</v>
      </c>
      <c r="AA30">
        <f t="shared" si="4"/>
        <v>75</v>
      </c>
      <c r="AB30">
        <f t="shared" si="15"/>
        <v>6.1445163942851266E-2</v>
      </c>
      <c r="AC30">
        <f t="shared" si="5"/>
        <v>614.45163942851264</v>
      </c>
      <c r="AD30">
        <f t="shared" si="6"/>
        <v>65.413602546939373</v>
      </c>
      <c r="AE30">
        <f t="shared" si="7"/>
        <v>1831.5808713143024</v>
      </c>
      <c r="AF30">
        <f t="shared" si="8"/>
        <v>51284.26439680047</v>
      </c>
      <c r="AH30">
        <f t="shared" si="16"/>
        <v>1072.4056007011463</v>
      </c>
      <c r="AI30">
        <f t="shared" si="9"/>
        <v>114.16669633857822</v>
      </c>
      <c r="AJ30">
        <f t="shared" si="10"/>
        <v>3196.6674974801899</v>
      </c>
      <c r="AK30">
        <f t="shared" si="11"/>
        <v>89506.689929445318</v>
      </c>
      <c r="AM30" s="3">
        <f t="shared" si="23"/>
        <v>0</v>
      </c>
      <c r="AN30">
        <f t="shared" si="24"/>
        <v>0</v>
      </c>
      <c r="AO30">
        <f t="shared" si="17"/>
        <v>0</v>
      </c>
      <c r="AP30">
        <f t="shared" si="18"/>
        <v>0</v>
      </c>
      <c r="AR30" s="3">
        <f t="shared" si="25"/>
        <v>0</v>
      </c>
      <c r="AS30">
        <f t="shared" si="26"/>
        <v>0</v>
      </c>
      <c r="AT30">
        <f t="shared" si="19"/>
        <v>0</v>
      </c>
      <c r="AU30">
        <f t="shared" si="20"/>
        <v>0</v>
      </c>
      <c r="AW30" s="3">
        <f t="shared" si="27"/>
        <v>0</v>
      </c>
      <c r="AX30">
        <f t="shared" si="28"/>
        <v>0</v>
      </c>
      <c r="AY30">
        <f t="shared" si="21"/>
        <v>0</v>
      </c>
      <c r="AZ30">
        <f t="shared" si="22"/>
        <v>0</v>
      </c>
    </row>
    <row r="31" spans="1:52" x14ac:dyDescent="0.3">
      <c r="A31">
        <f t="shared" si="29"/>
        <v>75</v>
      </c>
      <c r="B31" s="1">
        <f>B2</f>
        <v>0.08</v>
      </c>
      <c r="C31" s="1"/>
      <c r="G31">
        <v>29</v>
      </c>
      <c r="H31">
        <v>2.1120000000000002E-3</v>
      </c>
      <c r="I31">
        <v>96113</v>
      </c>
      <c r="J31">
        <v>203</v>
      </c>
      <c r="R31" s="3">
        <f t="shared" si="12"/>
        <v>79</v>
      </c>
      <c r="S31">
        <f t="shared" si="13"/>
        <v>29</v>
      </c>
      <c r="U31">
        <f t="shared" si="14"/>
        <v>0.42380761980921916</v>
      </c>
      <c r="V31">
        <f t="shared" si="0"/>
        <v>423.80761980921915</v>
      </c>
      <c r="W31">
        <f t="shared" si="1"/>
        <v>41.649094405102012</v>
      </c>
      <c r="X31">
        <f t="shared" si="2"/>
        <v>1207.8237377479584</v>
      </c>
      <c r="Y31">
        <f t="shared" si="3"/>
        <v>35026.888394690795</v>
      </c>
      <c r="AA31">
        <f t="shared" si="4"/>
        <v>75</v>
      </c>
      <c r="AB31">
        <f t="shared" si="15"/>
        <v>6.1856305889608387E-2</v>
      </c>
      <c r="AC31">
        <f t="shared" si="5"/>
        <v>618.56305889608382</v>
      </c>
      <c r="AD31">
        <f t="shared" si="6"/>
        <v>60.788409720120022</v>
      </c>
      <c r="AE31">
        <f t="shared" si="7"/>
        <v>1762.8638818834806</v>
      </c>
      <c r="AF31">
        <f t="shared" si="8"/>
        <v>51123.052574620939</v>
      </c>
      <c r="AH31">
        <f t="shared" si="16"/>
        <v>1042.3706787053029</v>
      </c>
      <c r="AI31">
        <f t="shared" si="9"/>
        <v>102.43750412522203</v>
      </c>
      <c r="AJ31">
        <f t="shared" si="10"/>
        <v>2970.6876196314388</v>
      </c>
      <c r="AK31">
        <f t="shared" si="11"/>
        <v>86149.940969311734</v>
      </c>
      <c r="AM31" s="3">
        <f t="shared" si="23"/>
        <v>0</v>
      </c>
      <c r="AN31">
        <f t="shared" si="24"/>
        <v>0</v>
      </c>
      <c r="AO31">
        <f t="shared" si="17"/>
        <v>0</v>
      </c>
      <c r="AP31">
        <f t="shared" si="18"/>
        <v>0</v>
      </c>
      <c r="AR31" s="3">
        <f t="shared" si="25"/>
        <v>0</v>
      </c>
      <c r="AS31">
        <f t="shared" si="26"/>
        <v>0</v>
      </c>
      <c r="AT31">
        <f t="shared" si="19"/>
        <v>0</v>
      </c>
      <c r="AU31">
        <f t="shared" si="20"/>
        <v>0</v>
      </c>
      <c r="AW31" s="3">
        <f t="shared" si="27"/>
        <v>0</v>
      </c>
      <c r="AX31">
        <f t="shared" si="28"/>
        <v>0</v>
      </c>
      <c r="AY31">
        <f t="shared" si="21"/>
        <v>0</v>
      </c>
      <c r="AZ31">
        <f t="shared" si="22"/>
        <v>0</v>
      </c>
    </row>
    <row r="32" spans="1:52" x14ac:dyDescent="0.3">
      <c r="A32">
        <f t="shared" si="29"/>
        <v>76</v>
      </c>
      <c r="B32" s="1">
        <f>B31+($B$56-$B$31)/($A$56-$A$31)</f>
        <v>0.08</v>
      </c>
      <c r="C32" s="1"/>
      <c r="G32">
        <v>30</v>
      </c>
      <c r="H32">
        <v>2.3770000000000002E-3</v>
      </c>
      <c r="I32">
        <v>95910</v>
      </c>
      <c r="J32">
        <v>228</v>
      </c>
      <c r="R32" s="3">
        <f t="shared" si="12"/>
        <v>80</v>
      </c>
      <c r="S32">
        <f t="shared" si="13"/>
        <v>30</v>
      </c>
      <c r="U32">
        <f t="shared" si="14"/>
        <v>0.38943279830924771</v>
      </c>
      <c r="V32">
        <f t="shared" si="0"/>
        <v>389.43279830924769</v>
      </c>
      <c r="W32">
        <f t="shared" si="1"/>
        <v>35.328546406383538</v>
      </c>
      <c r="X32">
        <f t="shared" si="2"/>
        <v>1059.8563921915061</v>
      </c>
      <c r="Y32">
        <f t="shared" si="3"/>
        <v>31795.691765745185</v>
      </c>
      <c r="AA32">
        <f t="shared" si="4"/>
        <v>80</v>
      </c>
      <c r="AB32">
        <f t="shared" si="15"/>
        <v>8.8004928275983454E-2</v>
      </c>
      <c r="AC32">
        <f t="shared" si="5"/>
        <v>880.04928275983457</v>
      </c>
      <c r="AD32">
        <f t="shared" si="6"/>
        <v>79.836269725787659</v>
      </c>
      <c r="AE32">
        <f t="shared" si="7"/>
        <v>2395.0880917736299</v>
      </c>
      <c r="AF32">
        <f t="shared" si="8"/>
        <v>71852.6427532089</v>
      </c>
      <c r="AH32">
        <f t="shared" si="16"/>
        <v>1269.4820810690821</v>
      </c>
      <c r="AI32">
        <f t="shared" si="9"/>
        <v>115.16481613217118</v>
      </c>
      <c r="AJ32">
        <f t="shared" si="10"/>
        <v>3454.9444839651355</v>
      </c>
      <c r="AK32">
        <f t="shared" si="11"/>
        <v>103648.33451895407</v>
      </c>
      <c r="AM32" s="3">
        <f t="shared" si="23"/>
        <v>0</v>
      </c>
      <c r="AN32">
        <f t="shared" si="24"/>
        <v>0</v>
      </c>
      <c r="AO32">
        <f t="shared" si="17"/>
        <v>0</v>
      </c>
      <c r="AP32">
        <f t="shared" si="18"/>
        <v>0</v>
      </c>
      <c r="AR32" s="3">
        <f t="shared" si="25"/>
        <v>0</v>
      </c>
      <c r="AS32">
        <f t="shared" si="26"/>
        <v>0</v>
      </c>
      <c r="AT32">
        <f t="shared" si="19"/>
        <v>0</v>
      </c>
      <c r="AU32">
        <f t="shared" si="20"/>
        <v>0</v>
      </c>
      <c r="AW32" s="3">
        <f t="shared" si="27"/>
        <v>1000</v>
      </c>
      <c r="AX32">
        <f t="shared" si="28"/>
        <v>223.13016014842981</v>
      </c>
      <c r="AY32">
        <f t="shared" si="21"/>
        <v>6693.9048044528945</v>
      </c>
      <c r="AZ32">
        <f t="shared" si="22"/>
        <v>200817.14413358681</v>
      </c>
    </row>
    <row r="33" spans="1:52" x14ac:dyDescent="0.3">
      <c r="A33">
        <f t="shared" si="29"/>
        <v>77</v>
      </c>
      <c r="B33" s="1">
        <f t="shared" ref="B33:B55" si="31">B32+($B$56-$B$31)/($A$56-$A$31)</f>
        <v>0.08</v>
      </c>
      <c r="C33" s="1"/>
      <c r="G33">
        <v>31</v>
      </c>
      <c r="H33">
        <v>2.32E-3</v>
      </c>
      <c r="I33">
        <v>95682</v>
      </c>
      <c r="J33">
        <v>222</v>
      </c>
      <c r="R33" s="3">
        <f t="shared" ref="R33:R51" si="32">$M$1+ROW(R32)-1</f>
        <v>81</v>
      </c>
      <c r="S33">
        <f t="shared" si="13"/>
        <v>31</v>
      </c>
      <c r="U33">
        <f t="shared" si="14"/>
        <v>0.35516079282572688</v>
      </c>
      <c r="V33">
        <f t="shared" si="0"/>
        <v>355.1607928257269</v>
      </c>
      <c r="W33">
        <f t="shared" si="1"/>
        <v>29.742310395108021</v>
      </c>
      <c r="X33">
        <f t="shared" si="2"/>
        <v>922.01162224834866</v>
      </c>
      <c r="Y33">
        <f t="shared" si="3"/>
        <v>28582.360289698809</v>
      </c>
      <c r="AA33">
        <f t="shared" si="4"/>
        <v>80</v>
      </c>
      <c r="AB33">
        <f t="shared" si="15"/>
        <v>8.6860864208395672E-2</v>
      </c>
      <c r="AC33">
        <f t="shared" si="5"/>
        <v>868.60864208395674</v>
      </c>
      <c r="AD33">
        <f t="shared" si="6"/>
        <v>72.740089465367788</v>
      </c>
      <c r="AE33">
        <f t="shared" si="7"/>
        <v>2254.9427734264013</v>
      </c>
      <c r="AF33">
        <f t="shared" si="8"/>
        <v>69903.22597621844</v>
      </c>
      <c r="AH33">
        <f t="shared" si="16"/>
        <v>1223.7694349096837</v>
      </c>
      <c r="AI33">
        <f t="shared" si="9"/>
        <v>102.48239986047581</v>
      </c>
      <c r="AJ33">
        <f t="shared" si="10"/>
        <v>3176.9543956747502</v>
      </c>
      <c r="AK33">
        <f t="shared" si="11"/>
        <v>98485.586265917256</v>
      </c>
      <c r="AM33" s="3">
        <f t="shared" si="23"/>
        <v>0</v>
      </c>
      <c r="AN33">
        <f t="shared" si="24"/>
        <v>0</v>
      </c>
      <c r="AO33">
        <f t="shared" si="17"/>
        <v>0</v>
      </c>
      <c r="AP33">
        <f t="shared" si="18"/>
        <v>0</v>
      </c>
      <c r="AR33" s="3">
        <f t="shared" si="25"/>
        <v>0</v>
      </c>
      <c r="AS33">
        <f t="shared" si="26"/>
        <v>0</v>
      </c>
      <c r="AT33">
        <f t="shared" si="19"/>
        <v>0</v>
      </c>
      <c r="AU33">
        <f t="shared" si="20"/>
        <v>0</v>
      </c>
      <c r="AW33" s="3">
        <f t="shared" si="27"/>
        <v>0</v>
      </c>
      <c r="AX33">
        <f t="shared" si="28"/>
        <v>0</v>
      </c>
      <c r="AY33">
        <f t="shared" si="21"/>
        <v>0</v>
      </c>
      <c r="AZ33">
        <f t="shared" si="22"/>
        <v>0</v>
      </c>
    </row>
    <row r="34" spans="1:52" x14ac:dyDescent="0.3">
      <c r="A34">
        <f t="shared" si="29"/>
        <v>78</v>
      </c>
      <c r="B34" s="1">
        <f t="shared" si="31"/>
        <v>0.08</v>
      </c>
      <c r="C34" s="1"/>
      <c r="G34">
        <v>32</v>
      </c>
      <c r="H34">
        <v>2.2000000000000001E-3</v>
      </c>
      <c r="I34">
        <v>95460</v>
      </c>
      <c r="J34">
        <v>210</v>
      </c>
      <c r="R34" s="3">
        <f t="shared" si="32"/>
        <v>82</v>
      </c>
      <c r="S34">
        <f t="shared" si="13"/>
        <v>32</v>
      </c>
      <c r="U34">
        <f t="shared" si="14"/>
        <v>0.32133432341349177</v>
      </c>
      <c r="V34">
        <f t="shared" ref="V34:V51" si="33">IF($R34&lt;$M$9,0,$M$8*$U34)</f>
        <v>321.3343234134918</v>
      </c>
      <c r="W34">
        <f t="shared" ref="W34:W51" si="34">V34*EXP(-VLOOKUP($R34,$A$5:$B$56,2,0)*$S34)</f>
        <v>24.84066646700332</v>
      </c>
      <c r="X34">
        <f t="shared" ref="X34:X51" si="35">$S34*W34</f>
        <v>794.90132694410624</v>
      </c>
      <c r="Y34">
        <f t="shared" ref="Y34:Y51" si="36">$S34*$S34*W34</f>
        <v>25436.8424622114</v>
      </c>
      <c r="AA34">
        <f t="shared" ref="AA34:AA51" si="37">IF(MOD($S34,$M$12)=0,$R34,AA33)</f>
        <v>80</v>
      </c>
      <c r="AB34">
        <f t="shared" si="15"/>
        <v>8.4836750858048052E-2</v>
      </c>
      <c r="AC34">
        <f t="shared" ref="AC34:AC51" si="38">$M$11*$AB34</f>
        <v>848.36750858048049</v>
      </c>
      <c r="AD34">
        <f t="shared" ref="AD34:AD51" si="39">AC34*EXP(-VLOOKUP($R34,$A$5:$B$56,2,0)*$S34)</f>
        <v>65.58283005134291</v>
      </c>
      <c r="AE34">
        <f t="shared" ref="AE34:AE51" si="40">$S34*AD34</f>
        <v>2098.6505616429731</v>
      </c>
      <c r="AF34">
        <f t="shared" ref="AF34:AF51" si="41">$S34*$S34*AD34</f>
        <v>67156.81797257514</v>
      </c>
      <c r="AH34">
        <f t="shared" si="16"/>
        <v>1169.7018319939723</v>
      </c>
      <c r="AI34">
        <f t="shared" ref="AI34:AI51" si="42">AH34*EXP(-VLOOKUP($R34,$A$5:$B$56,2,0)*$S34)</f>
        <v>90.423496518346226</v>
      </c>
      <c r="AJ34">
        <f t="shared" ref="AJ34:AJ51" si="43">$S34*AI34</f>
        <v>2893.5518885870792</v>
      </c>
      <c r="AK34">
        <f t="shared" ref="AK34:AK51" si="44">$S34*$S34*AI34</f>
        <v>92593.660434786536</v>
      </c>
      <c r="AM34" s="3">
        <f t="shared" si="23"/>
        <v>0</v>
      </c>
      <c r="AN34">
        <f t="shared" si="24"/>
        <v>0</v>
      </c>
      <c r="AO34">
        <f t="shared" si="17"/>
        <v>0</v>
      </c>
      <c r="AP34">
        <f t="shared" si="18"/>
        <v>0</v>
      </c>
      <c r="AR34" s="3">
        <f t="shared" si="25"/>
        <v>0</v>
      </c>
      <c r="AS34">
        <f t="shared" si="26"/>
        <v>0</v>
      </c>
      <c r="AT34">
        <f t="shared" si="19"/>
        <v>0</v>
      </c>
      <c r="AU34">
        <f t="shared" si="20"/>
        <v>0</v>
      </c>
      <c r="AW34" s="3">
        <f t="shared" si="27"/>
        <v>0</v>
      </c>
      <c r="AX34">
        <f t="shared" si="28"/>
        <v>0</v>
      </c>
      <c r="AY34">
        <f t="shared" si="21"/>
        <v>0</v>
      </c>
      <c r="AZ34">
        <f t="shared" si="22"/>
        <v>0</v>
      </c>
    </row>
    <row r="35" spans="1:52" x14ac:dyDescent="0.3">
      <c r="A35">
        <f t="shared" si="29"/>
        <v>79</v>
      </c>
      <c r="B35" s="1">
        <f t="shared" si="31"/>
        <v>0.08</v>
      </c>
      <c r="C35" s="1"/>
      <c r="G35">
        <v>33</v>
      </c>
      <c r="H35">
        <v>2.5929999999999998E-3</v>
      </c>
      <c r="I35">
        <v>95250</v>
      </c>
      <c r="J35">
        <v>247</v>
      </c>
      <c r="R35" s="3">
        <f t="shared" si="32"/>
        <v>83</v>
      </c>
      <c r="S35">
        <f t="shared" si="13"/>
        <v>33</v>
      </c>
      <c r="U35">
        <f t="shared" si="14"/>
        <v>0.2882961101273776</v>
      </c>
      <c r="V35">
        <f t="shared" si="33"/>
        <v>288.29611012737763</v>
      </c>
      <c r="W35">
        <f t="shared" si="34"/>
        <v>20.573176426857355</v>
      </c>
      <c r="X35">
        <f t="shared" si="35"/>
        <v>678.9148220862927</v>
      </c>
      <c r="Y35">
        <f t="shared" si="36"/>
        <v>22404.189128847658</v>
      </c>
      <c r="AA35">
        <f t="shared" si="37"/>
        <v>80</v>
      </c>
      <c r="AB35">
        <f t="shared" si="15"/>
        <v>8.199125817712459E-2</v>
      </c>
      <c r="AC35">
        <f t="shared" si="38"/>
        <v>819.91258177124587</v>
      </c>
      <c r="AD35">
        <f t="shared" si="39"/>
        <v>58.510002760450298</v>
      </c>
      <c r="AE35">
        <f t="shared" si="40"/>
        <v>1930.8300910948599</v>
      </c>
      <c r="AF35">
        <f t="shared" si="41"/>
        <v>63717.393006130376</v>
      </c>
      <c r="AH35">
        <f t="shared" si="16"/>
        <v>1108.2086918986236</v>
      </c>
      <c r="AI35">
        <f t="shared" si="42"/>
        <v>79.08317918730765</v>
      </c>
      <c r="AJ35">
        <f t="shared" si="43"/>
        <v>2609.7449131811522</v>
      </c>
      <c r="AK35">
        <f t="shared" si="44"/>
        <v>86121.582134978031</v>
      </c>
      <c r="AM35" s="3">
        <f t="shared" si="23"/>
        <v>0</v>
      </c>
      <c r="AN35">
        <f t="shared" si="24"/>
        <v>0</v>
      </c>
      <c r="AO35">
        <f t="shared" ref="AO35:AO52" si="45">$S35*AN35</f>
        <v>0</v>
      </c>
      <c r="AP35">
        <f t="shared" ref="AP35:AP52" si="46">$S35*$S35*AN35</f>
        <v>0</v>
      </c>
      <c r="AR35" s="3">
        <f t="shared" si="25"/>
        <v>0</v>
      </c>
      <c r="AS35">
        <f t="shared" si="26"/>
        <v>0</v>
      </c>
      <c r="AT35">
        <f t="shared" ref="AT35:AT52" si="47">$S35*AS35</f>
        <v>0</v>
      </c>
      <c r="AU35">
        <f t="shared" ref="AU35:AU52" si="48">$S35*$S35*AS35</f>
        <v>0</v>
      </c>
      <c r="AW35" s="3">
        <f t="shared" si="27"/>
        <v>0</v>
      </c>
      <c r="AX35">
        <f t="shared" si="28"/>
        <v>0</v>
      </c>
      <c r="AY35">
        <f t="shared" ref="AY35:AY52" si="49">$S35*AX35</f>
        <v>0</v>
      </c>
      <c r="AZ35">
        <f t="shared" ref="AZ35:AZ52" si="50">$S35*$S35*AX35</f>
        <v>0</v>
      </c>
    </row>
    <row r="36" spans="1:52" x14ac:dyDescent="0.3">
      <c r="A36">
        <f t="shared" si="29"/>
        <v>80</v>
      </c>
      <c r="B36" s="1">
        <f t="shared" si="31"/>
        <v>0.08</v>
      </c>
      <c r="C36" s="1"/>
      <c r="G36">
        <v>34</v>
      </c>
      <c r="H36">
        <v>2.5049999999999998E-3</v>
      </c>
      <c r="I36">
        <v>95003</v>
      </c>
      <c r="J36">
        <v>238</v>
      </c>
      <c r="R36" s="3">
        <f t="shared" si="32"/>
        <v>84</v>
      </c>
      <c r="S36">
        <f t="shared" si="13"/>
        <v>34</v>
      </c>
      <c r="U36">
        <f t="shared" si="14"/>
        <v>0.25636602501856398</v>
      </c>
      <c r="V36">
        <f t="shared" si="33"/>
        <v>256.36602501856396</v>
      </c>
      <c r="W36">
        <f t="shared" si="34"/>
        <v>16.888048941370975</v>
      </c>
      <c r="X36">
        <f t="shared" si="35"/>
        <v>574.19366400661318</v>
      </c>
      <c r="Y36">
        <f t="shared" si="36"/>
        <v>19522.584576224846</v>
      </c>
      <c r="AA36">
        <f t="shared" si="37"/>
        <v>80</v>
      </c>
      <c r="AB36">
        <f t="shared" si="15"/>
        <v>7.841239109390126E-2</v>
      </c>
      <c r="AC36">
        <f t="shared" si="38"/>
        <v>784.1239109390126</v>
      </c>
      <c r="AD36">
        <f t="shared" si="39"/>
        <v>51.653970072978112</v>
      </c>
      <c r="AE36">
        <f t="shared" si="40"/>
        <v>1756.2349824812559</v>
      </c>
      <c r="AF36">
        <f t="shared" si="41"/>
        <v>59711.989404362699</v>
      </c>
      <c r="AH36">
        <f t="shared" si="16"/>
        <v>1040.4899359575766</v>
      </c>
      <c r="AI36">
        <f t="shared" si="42"/>
        <v>68.54201901434908</v>
      </c>
      <c r="AJ36">
        <f t="shared" si="43"/>
        <v>2330.4286464878687</v>
      </c>
      <c r="AK36">
        <f t="shared" si="44"/>
        <v>79234.573980587535</v>
      </c>
      <c r="AM36" s="3">
        <f t="shared" si="23"/>
        <v>0</v>
      </c>
      <c r="AN36">
        <f t="shared" si="24"/>
        <v>0</v>
      </c>
      <c r="AO36">
        <f t="shared" si="45"/>
        <v>0</v>
      </c>
      <c r="AP36">
        <f t="shared" si="46"/>
        <v>0</v>
      </c>
      <c r="AR36" s="3">
        <f t="shared" si="25"/>
        <v>0</v>
      </c>
      <c r="AS36">
        <f t="shared" si="26"/>
        <v>0</v>
      </c>
      <c r="AT36">
        <f t="shared" si="47"/>
        <v>0</v>
      </c>
      <c r="AU36">
        <f t="shared" si="48"/>
        <v>0</v>
      </c>
      <c r="AW36" s="3">
        <f t="shared" si="27"/>
        <v>0</v>
      </c>
      <c r="AX36">
        <f t="shared" si="28"/>
        <v>0</v>
      </c>
      <c r="AY36">
        <f t="shared" si="49"/>
        <v>0</v>
      </c>
      <c r="AZ36">
        <f t="shared" si="50"/>
        <v>0</v>
      </c>
    </row>
    <row r="37" spans="1:52" x14ac:dyDescent="0.3">
      <c r="A37">
        <f t="shared" si="29"/>
        <v>81</v>
      </c>
      <c r="B37" s="1">
        <f t="shared" si="31"/>
        <v>0.08</v>
      </c>
      <c r="C37" s="1"/>
      <c r="G37">
        <v>35</v>
      </c>
      <c r="H37">
        <v>2.944E-3</v>
      </c>
      <c r="I37">
        <v>94765</v>
      </c>
      <c r="J37">
        <v>279</v>
      </c>
      <c r="R37" s="3">
        <f t="shared" si="32"/>
        <v>85</v>
      </c>
      <c r="S37">
        <f t="shared" si="13"/>
        <v>35</v>
      </c>
      <c r="U37">
        <f t="shared" si="14"/>
        <v>0.22582966813274691</v>
      </c>
      <c r="V37">
        <f t="shared" si="33"/>
        <v>225.82966813274692</v>
      </c>
      <c r="W37">
        <f t="shared" si="34"/>
        <v>13.732716261784526</v>
      </c>
      <c r="X37">
        <f t="shared" si="35"/>
        <v>480.64506916245841</v>
      </c>
      <c r="Y37">
        <f t="shared" si="36"/>
        <v>16822.577420686044</v>
      </c>
      <c r="AA37">
        <f t="shared" si="37"/>
        <v>85</v>
      </c>
      <c r="AB37">
        <f t="shared" si="15"/>
        <v>0.12783286118980169</v>
      </c>
      <c r="AC37">
        <f t="shared" si="38"/>
        <v>1278.328611898017</v>
      </c>
      <c r="AD37">
        <f t="shared" si="39"/>
        <v>77.735242945126345</v>
      </c>
      <c r="AE37">
        <f t="shared" si="40"/>
        <v>2720.733503079422</v>
      </c>
      <c r="AF37">
        <f t="shared" si="41"/>
        <v>95225.672607779779</v>
      </c>
      <c r="AH37">
        <f t="shared" si="16"/>
        <v>1504.158280030764</v>
      </c>
      <c r="AI37">
        <f t="shared" si="42"/>
        <v>91.467959206910876</v>
      </c>
      <c r="AJ37">
        <f t="shared" si="43"/>
        <v>3201.3785722418806</v>
      </c>
      <c r="AK37">
        <f t="shared" si="44"/>
        <v>112048.25002846583</v>
      </c>
      <c r="AM37" s="3">
        <f t="shared" si="23"/>
        <v>0</v>
      </c>
      <c r="AN37">
        <f t="shared" si="24"/>
        <v>0</v>
      </c>
      <c r="AO37">
        <f t="shared" si="45"/>
        <v>0</v>
      </c>
      <c r="AP37">
        <f t="shared" si="46"/>
        <v>0</v>
      </c>
      <c r="AR37" s="3">
        <f t="shared" si="25"/>
        <v>0</v>
      </c>
      <c r="AS37">
        <f t="shared" si="26"/>
        <v>0</v>
      </c>
      <c r="AT37">
        <f t="shared" si="47"/>
        <v>0</v>
      </c>
      <c r="AU37">
        <f t="shared" si="48"/>
        <v>0</v>
      </c>
      <c r="AW37" s="3">
        <f t="shared" si="27"/>
        <v>0</v>
      </c>
      <c r="AX37">
        <f t="shared" si="28"/>
        <v>0</v>
      </c>
      <c r="AY37">
        <f t="shared" si="49"/>
        <v>0</v>
      </c>
      <c r="AZ37">
        <f t="shared" si="50"/>
        <v>0</v>
      </c>
    </row>
    <row r="38" spans="1:52" x14ac:dyDescent="0.3">
      <c r="A38">
        <f t="shared" si="29"/>
        <v>82</v>
      </c>
      <c r="B38" s="1">
        <f t="shared" si="31"/>
        <v>0.08</v>
      </c>
      <c r="C38" s="1"/>
      <c r="G38">
        <v>36</v>
      </c>
      <c r="H38">
        <v>3.2169999999999998E-3</v>
      </c>
      <c r="I38">
        <v>94486</v>
      </c>
      <c r="J38">
        <v>304</v>
      </c>
      <c r="R38" s="3">
        <f t="shared" si="32"/>
        <v>86</v>
      </c>
      <c r="S38">
        <f t="shared" si="13"/>
        <v>36</v>
      </c>
      <c r="U38">
        <f t="shared" si="14"/>
        <v>0.19696121551379447</v>
      </c>
      <c r="V38">
        <f t="shared" si="33"/>
        <v>196.96121551379449</v>
      </c>
      <c r="W38">
        <f t="shared" si="34"/>
        <v>11.056371120389553</v>
      </c>
      <c r="X38">
        <f t="shared" si="35"/>
        <v>398.02936033402392</v>
      </c>
      <c r="Y38">
        <f t="shared" si="36"/>
        <v>14329.05697202486</v>
      </c>
      <c r="AA38">
        <f t="shared" si="37"/>
        <v>85</v>
      </c>
      <c r="AB38">
        <f t="shared" si="15"/>
        <v>0.11943545123431809</v>
      </c>
      <c r="AC38">
        <f t="shared" si="38"/>
        <v>1194.3545123431809</v>
      </c>
      <c r="AD38">
        <f t="shared" si="39"/>
        <v>67.0448072902619</v>
      </c>
      <c r="AE38">
        <f t="shared" si="40"/>
        <v>2413.6130624494285</v>
      </c>
      <c r="AF38">
        <f t="shared" si="41"/>
        <v>86890.070248179429</v>
      </c>
      <c r="AH38">
        <f t="shared" si="16"/>
        <v>1391.3157278569754</v>
      </c>
      <c r="AI38">
        <f t="shared" si="42"/>
        <v>78.101178410651457</v>
      </c>
      <c r="AJ38">
        <f t="shared" si="43"/>
        <v>2811.6424227834523</v>
      </c>
      <c r="AK38">
        <f t="shared" si="44"/>
        <v>101219.12722020429</v>
      </c>
      <c r="AM38" s="3">
        <f t="shared" si="23"/>
        <v>0</v>
      </c>
      <c r="AN38">
        <f t="shared" si="24"/>
        <v>0</v>
      </c>
      <c r="AO38">
        <f t="shared" si="45"/>
        <v>0</v>
      </c>
      <c r="AP38">
        <f t="shared" si="46"/>
        <v>0</v>
      </c>
      <c r="AR38" s="3">
        <f t="shared" si="25"/>
        <v>0</v>
      </c>
      <c r="AS38">
        <f t="shared" si="26"/>
        <v>0</v>
      </c>
      <c r="AT38">
        <f t="shared" si="47"/>
        <v>0</v>
      </c>
      <c r="AU38">
        <f t="shared" si="48"/>
        <v>0</v>
      </c>
      <c r="AW38" s="3">
        <f t="shared" si="27"/>
        <v>0</v>
      </c>
      <c r="AX38">
        <f t="shared" si="28"/>
        <v>0</v>
      </c>
      <c r="AY38">
        <f t="shared" si="49"/>
        <v>0</v>
      </c>
      <c r="AZ38">
        <f t="shared" si="50"/>
        <v>0</v>
      </c>
    </row>
    <row r="39" spans="1:52" x14ac:dyDescent="0.3">
      <c r="A39">
        <f t="shared" si="29"/>
        <v>83</v>
      </c>
      <c r="B39" s="1">
        <f t="shared" si="31"/>
        <v>0.08</v>
      </c>
      <c r="C39" s="1"/>
      <c r="G39">
        <v>37</v>
      </c>
      <c r="H39">
        <v>3.5569999999999998E-3</v>
      </c>
      <c r="I39">
        <v>94182</v>
      </c>
      <c r="J39">
        <v>335</v>
      </c>
      <c r="R39" s="3">
        <f t="shared" si="32"/>
        <v>87</v>
      </c>
      <c r="S39">
        <f t="shared" si="13"/>
        <v>37</v>
      </c>
      <c r="U39">
        <f t="shared" si="14"/>
        <v>0.16998914719826355</v>
      </c>
      <c r="V39">
        <f t="shared" si="33"/>
        <v>169.98914719826354</v>
      </c>
      <c r="W39">
        <f t="shared" si="34"/>
        <v>8.8086535389291178</v>
      </c>
      <c r="X39">
        <f t="shared" si="35"/>
        <v>325.92018094037735</v>
      </c>
      <c r="Y39">
        <f t="shared" si="36"/>
        <v>12059.046694793962</v>
      </c>
      <c r="AA39">
        <f t="shared" si="37"/>
        <v>85</v>
      </c>
      <c r="AB39">
        <f t="shared" si="15"/>
        <v>0.11032982598138405</v>
      </c>
      <c r="AC39">
        <f t="shared" si="38"/>
        <v>1103.2982598138406</v>
      </c>
      <c r="AD39">
        <f t="shared" si="39"/>
        <v>57.171721142105952</v>
      </c>
      <c r="AE39">
        <f t="shared" si="40"/>
        <v>2115.3536822579204</v>
      </c>
      <c r="AF39">
        <f t="shared" si="41"/>
        <v>78268.086243543046</v>
      </c>
      <c r="AH39">
        <f t="shared" si="16"/>
        <v>1273.287407012104</v>
      </c>
      <c r="AI39">
        <f t="shared" si="42"/>
        <v>65.980374681035059</v>
      </c>
      <c r="AJ39">
        <f t="shared" si="43"/>
        <v>2441.273863198297</v>
      </c>
      <c r="AK39">
        <f t="shared" si="44"/>
        <v>90327.132938336988</v>
      </c>
      <c r="AM39" s="3">
        <f t="shared" si="23"/>
        <v>0</v>
      </c>
      <c r="AN39">
        <f t="shared" si="24"/>
        <v>0</v>
      </c>
      <c r="AO39">
        <f t="shared" si="45"/>
        <v>0</v>
      </c>
      <c r="AP39">
        <f t="shared" si="46"/>
        <v>0</v>
      </c>
      <c r="AR39" s="3">
        <f t="shared" si="25"/>
        <v>0</v>
      </c>
      <c r="AS39">
        <f t="shared" si="26"/>
        <v>0</v>
      </c>
      <c r="AT39">
        <f t="shared" si="47"/>
        <v>0</v>
      </c>
      <c r="AU39">
        <f t="shared" si="48"/>
        <v>0</v>
      </c>
      <c r="AW39" s="3">
        <f t="shared" si="27"/>
        <v>0</v>
      </c>
      <c r="AX39">
        <f t="shared" si="28"/>
        <v>0</v>
      </c>
      <c r="AY39">
        <f t="shared" si="49"/>
        <v>0</v>
      </c>
      <c r="AZ39">
        <f t="shared" si="50"/>
        <v>0</v>
      </c>
    </row>
    <row r="40" spans="1:52" x14ac:dyDescent="0.3">
      <c r="A40">
        <f t="shared" si="29"/>
        <v>84</v>
      </c>
      <c r="B40" s="1">
        <f t="shared" si="31"/>
        <v>0.08</v>
      </c>
      <c r="C40" s="1"/>
      <c r="G40">
        <v>38</v>
      </c>
      <c r="H40">
        <v>3.516E-3</v>
      </c>
      <c r="I40">
        <v>93847</v>
      </c>
      <c r="J40">
        <v>330</v>
      </c>
      <c r="R40" s="3">
        <f t="shared" si="32"/>
        <v>88</v>
      </c>
      <c r="S40">
        <f t="shared" si="13"/>
        <v>38</v>
      </c>
      <c r="U40">
        <f t="shared" si="14"/>
        <v>0.14507339921174386</v>
      </c>
      <c r="V40">
        <f t="shared" si="33"/>
        <v>145.07339921174386</v>
      </c>
      <c r="W40">
        <f t="shared" si="34"/>
        <v>6.9395700198414927</v>
      </c>
      <c r="X40">
        <f t="shared" si="35"/>
        <v>263.70366075397675</v>
      </c>
      <c r="Y40">
        <f t="shared" si="36"/>
        <v>10020.739108651116</v>
      </c>
      <c r="AA40">
        <f t="shared" si="37"/>
        <v>85</v>
      </c>
      <c r="AB40">
        <f t="shared" si="15"/>
        <v>0.1005159854309996</v>
      </c>
      <c r="AC40">
        <f t="shared" si="38"/>
        <v>1005.159854309996</v>
      </c>
      <c r="AD40">
        <f t="shared" si="39"/>
        <v>48.081710554923191</v>
      </c>
      <c r="AE40">
        <f t="shared" si="40"/>
        <v>1827.1050010870813</v>
      </c>
      <c r="AF40">
        <f t="shared" si="41"/>
        <v>69429.990041309095</v>
      </c>
      <c r="AH40">
        <f t="shared" si="16"/>
        <v>1150.2332535217399</v>
      </c>
      <c r="AI40">
        <f t="shared" si="42"/>
        <v>55.021280574764688</v>
      </c>
      <c r="AJ40">
        <f t="shared" si="43"/>
        <v>2090.808661841058</v>
      </c>
      <c r="AK40">
        <f t="shared" si="44"/>
        <v>79450.729149960214</v>
      </c>
      <c r="AM40" s="3">
        <f t="shared" si="23"/>
        <v>0</v>
      </c>
      <c r="AN40">
        <f t="shared" si="24"/>
        <v>0</v>
      </c>
      <c r="AO40">
        <f t="shared" si="45"/>
        <v>0</v>
      </c>
      <c r="AP40">
        <f t="shared" si="46"/>
        <v>0</v>
      </c>
      <c r="AR40" s="3">
        <f t="shared" si="25"/>
        <v>0</v>
      </c>
      <c r="AS40">
        <f t="shared" si="26"/>
        <v>0</v>
      </c>
      <c r="AT40">
        <f t="shared" si="47"/>
        <v>0</v>
      </c>
      <c r="AU40">
        <f t="shared" si="48"/>
        <v>0</v>
      </c>
      <c r="AW40" s="3">
        <f t="shared" si="27"/>
        <v>0</v>
      </c>
      <c r="AX40">
        <f t="shared" si="28"/>
        <v>0</v>
      </c>
      <c r="AY40">
        <f t="shared" si="49"/>
        <v>0</v>
      </c>
      <c r="AZ40">
        <f t="shared" si="50"/>
        <v>0</v>
      </c>
    </row>
    <row r="41" spans="1:52" x14ac:dyDescent="0.3">
      <c r="A41">
        <f t="shared" si="29"/>
        <v>85</v>
      </c>
      <c r="B41" s="1">
        <f t="shared" si="31"/>
        <v>0.08</v>
      </c>
      <c r="C41" s="1"/>
      <c r="G41">
        <v>39</v>
      </c>
      <c r="H41">
        <v>3.7529999999999998E-3</v>
      </c>
      <c r="I41">
        <v>93517</v>
      </c>
      <c r="J41">
        <v>351</v>
      </c>
      <c r="R41" s="3">
        <f t="shared" si="32"/>
        <v>89</v>
      </c>
      <c r="S41">
        <f t="shared" si="13"/>
        <v>39</v>
      </c>
      <c r="U41">
        <f t="shared" si="14"/>
        <v>0.12237390757982522</v>
      </c>
      <c r="V41">
        <f t="shared" si="33"/>
        <v>122.37390757982521</v>
      </c>
      <c r="W41">
        <f t="shared" si="34"/>
        <v>5.403685247178271</v>
      </c>
      <c r="X41">
        <f t="shared" si="35"/>
        <v>210.74372463995257</v>
      </c>
      <c r="Y41">
        <f t="shared" si="36"/>
        <v>8219.0052609581508</v>
      </c>
      <c r="AA41">
        <f t="shared" si="37"/>
        <v>85</v>
      </c>
      <c r="AB41">
        <f t="shared" si="15"/>
        <v>9.0499797652772163E-2</v>
      </c>
      <c r="AC41">
        <f t="shared" si="38"/>
        <v>904.99797652772168</v>
      </c>
      <c r="AD41">
        <f t="shared" si="39"/>
        <v>39.962148069015853</v>
      </c>
      <c r="AE41">
        <f t="shared" si="40"/>
        <v>1558.5237746916182</v>
      </c>
      <c r="AF41">
        <f t="shared" si="41"/>
        <v>60782.427212973111</v>
      </c>
      <c r="AH41">
        <f t="shared" si="16"/>
        <v>1027.371884107547</v>
      </c>
      <c r="AI41">
        <f t="shared" si="42"/>
        <v>45.365833316194127</v>
      </c>
      <c r="AJ41">
        <f t="shared" si="43"/>
        <v>1769.2674993315709</v>
      </c>
      <c r="AK41">
        <f t="shared" si="44"/>
        <v>69001.432473931272</v>
      </c>
      <c r="AM41" s="3">
        <f t="shared" si="23"/>
        <v>0</v>
      </c>
      <c r="AN41">
        <f t="shared" si="24"/>
        <v>0</v>
      </c>
      <c r="AO41">
        <f t="shared" si="45"/>
        <v>0</v>
      </c>
      <c r="AP41">
        <f t="shared" si="46"/>
        <v>0</v>
      </c>
      <c r="AR41" s="3">
        <f t="shared" si="25"/>
        <v>0</v>
      </c>
      <c r="AS41">
        <f t="shared" si="26"/>
        <v>0</v>
      </c>
      <c r="AT41">
        <f t="shared" si="47"/>
        <v>0</v>
      </c>
      <c r="AU41">
        <f t="shared" si="48"/>
        <v>0</v>
      </c>
      <c r="AW41" s="3">
        <f t="shared" si="27"/>
        <v>0</v>
      </c>
      <c r="AX41">
        <f t="shared" si="28"/>
        <v>0</v>
      </c>
      <c r="AY41">
        <f t="shared" si="49"/>
        <v>0</v>
      </c>
      <c r="AZ41">
        <f t="shared" si="50"/>
        <v>0</v>
      </c>
    </row>
    <row r="42" spans="1:52" x14ac:dyDescent="0.3">
      <c r="A42">
        <f t="shared" si="29"/>
        <v>86</v>
      </c>
      <c r="B42" s="1">
        <f t="shared" si="31"/>
        <v>0.08</v>
      </c>
      <c r="C42" s="1"/>
      <c r="G42">
        <v>40</v>
      </c>
      <c r="H42">
        <v>4.5510000000000004E-3</v>
      </c>
      <c r="I42">
        <v>93166</v>
      </c>
      <c r="J42">
        <v>424</v>
      </c>
      <c r="R42" s="3">
        <f t="shared" si="32"/>
        <v>90</v>
      </c>
      <c r="S42">
        <f t="shared" si="13"/>
        <v>40</v>
      </c>
      <c r="U42">
        <f t="shared" si="14"/>
        <v>0.10193636830981893</v>
      </c>
      <c r="V42">
        <f t="shared" si="33"/>
        <v>101.93636830981893</v>
      </c>
      <c r="W42">
        <f t="shared" si="34"/>
        <v>4.1551510378587047</v>
      </c>
      <c r="X42">
        <f t="shared" si="35"/>
        <v>166.20604151434819</v>
      </c>
      <c r="Y42">
        <f t="shared" si="36"/>
        <v>6648.2416605739272</v>
      </c>
      <c r="AA42">
        <f t="shared" si="37"/>
        <v>90</v>
      </c>
      <c r="AB42">
        <f t="shared" si="15"/>
        <v>0.17785498150846127</v>
      </c>
      <c r="AC42">
        <f t="shared" si="38"/>
        <v>1778.5498150846126</v>
      </c>
      <c r="AD42">
        <f t="shared" si="39"/>
        <v>72.497610348164486</v>
      </c>
      <c r="AE42">
        <f t="shared" si="40"/>
        <v>2899.9044139265793</v>
      </c>
      <c r="AF42">
        <f t="shared" si="41"/>
        <v>115996.17655706318</v>
      </c>
      <c r="AH42">
        <f t="shared" si="16"/>
        <v>1880.4861833944315</v>
      </c>
      <c r="AI42">
        <f t="shared" si="42"/>
        <v>76.652761386023187</v>
      </c>
      <c r="AJ42">
        <f t="shared" si="43"/>
        <v>3066.1104554409276</v>
      </c>
      <c r="AK42">
        <f t="shared" si="44"/>
        <v>122644.4182176371</v>
      </c>
      <c r="AM42" s="3">
        <f t="shared" si="23"/>
        <v>0</v>
      </c>
      <c r="AN42">
        <f t="shared" si="24"/>
        <v>0</v>
      </c>
      <c r="AO42">
        <f t="shared" si="45"/>
        <v>0</v>
      </c>
      <c r="AP42">
        <f t="shared" si="46"/>
        <v>0</v>
      </c>
      <c r="AR42" s="3">
        <f t="shared" si="25"/>
        <v>0</v>
      </c>
      <c r="AS42">
        <f t="shared" si="26"/>
        <v>0</v>
      </c>
      <c r="AT42">
        <f t="shared" si="47"/>
        <v>0</v>
      </c>
      <c r="AU42">
        <f t="shared" si="48"/>
        <v>0</v>
      </c>
      <c r="AW42" s="3">
        <f t="shared" si="27"/>
        <v>0</v>
      </c>
      <c r="AX42">
        <f t="shared" si="28"/>
        <v>0</v>
      </c>
      <c r="AY42">
        <f t="shared" si="49"/>
        <v>0</v>
      </c>
      <c r="AZ42">
        <f t="shared" si="50"/>
        <v>0</v>
      </c>
    </row>
    <row r="43" spans="1:52" x14ac:dyDescent="0.3">
      <c r="A43">
        <f t="shared" si="29"/>
        <v>87</v>
      </c>
      <c r="B43" s="1">
        <f t="shared" si="31"/>
        <v>0.08</v>
      </c>
      <c r="C43" s="1"/>
      <c r="G43">
        <v>41</v>
      </c>
      <c r="H43">
        <v>4.3670000000000002E-3</v>
      </c>
      <c r="I43">
        <v>92742</v>
      </c>
      <c r="J43">
        <v>405</v>
      </c>
      <c r="R43" s="3">
        <f t="shared" si="32"/>
        <v>91</v>
      </c>
      <c r="S43">
        <f t="shared" si="13"/>
        <v>41</v>
      </c>
      <c r="U43">
        <f t="shared" si="14"/>
        <v>8.3806477409036392E-2</v>
      </c>
      <c r="V43">
        <f t="shared" si="33"/>
        <v>83.80647740903639</v>
      </c>
      <c r="W43">
        <f t="shared" si="34"/>
        <v>3.1534916540520319</v>
      </c>
      <c r="X43">
        <f t="shared" si="35"/>
        <v>129.29315781613332</v>
      </c>
      <c r="Y43">
        <f t="shared" si="36"/>
        <v>5301.019470461466</v>
      </c>
      <c r="AA43">
        <f t="shared" si="37"/>
        <v>90</v>
      </c>
      <c r="AB43">
        <f t="shared" si="15"/>
        <v>0.15566513504426763</v>
      </c>
      <c r="AC43">
        <f t="shared" si="38"/>
        <v>1556.6513504426762</v>
      </c>
      <c r="AD43">
        <f t="shared" si="39"/>
        <v>58.574076773694657</v>
      </c>
      <c r="AE43">
        <f t="shared" si="40"/>
        <v>2401.5371477214808</v>
      </c>
      <c r="AF43">
        <f t="shared" si="41"/>
        <v>98463.023056580714</v>
      </c>
      <c r="AH43">
        <f t="shared" si="16"/>
        <v>1640.4578278517126</v>
      </c>
      <c r="AI43">
        <f t="shared" si="42"/>
        <v>61.727568427746689</v>
      </c>
      <c r="AJ43">
        <f t="shared" si="43"/>
        <v>2530.8303055376141</v>
      </c>
      <c r="AK43">
        <f t="shared" si="44"/>
        <v>103764.04252704218</v>
      </c>
      <c r="AM43" s="3">
        <f t="shared" si="23"/>
        <v>0</v>
      </c>
      <c r="AN43">
        <f t="shared" si="24"/>
        <v>0</v>
      </c>
      <c r="AO43">
        <f t="shared" si="45"/>
        <v>0</v>
      </c>
      <c r="AP43">
        <f t="shared" si="46"/>
        <v>0</v>
      </c>
      <c r="AR43" s="3">
        <f t="shared" si="25"/>
        <v>0</v>
      </c>
      <c r="AS43">
        <f t="shared" si="26"/>
        <v>0</v>
      </c>
      <c r="AT43">
        <f t="shared" si="47"/>
        <v>0</v>
      </c>
      <c r="AU43">
        <f t="shared" si="48"/>
        <v>0</v>
      </c>
      <c r="AW43" s="3">
        <f t="shared" si="27"/>
        <v>0</v>
      </c>
      <c r="AX43">
        <f t="shared" si="28"/>
        <v>0</v>
      </c>
      <c r="AY43">
        <f t="shared" si="49"/>
        <v>0</v>
      </c>
      <c r="AZ43">
        <f t="shared" si="50"/>
        <v>0</v>
      </c>
    </row>
    <row r="44" spans="1:52" x14ac:dyDescent="0.3">
      <c r="A44">
        <f t="shared" si="29"/>
        <v>88</v>
      </c>
      <c r="B44" s="1">
        <f t="shared" si="31"/>
        <v>0.08</v>
      </c>
      <c r="C44" s="1"/>
      <c r="G44">
        <v>42</v>
      </c>
      <c r="H44">
        <v>4.7429999999999998E-3</v>
      </c>
      <c r="I44">
        <v>92337</v>
      </c>
      <c r="J44">
        <v>438</v>
      </c>
      <c r="R44" s="3">
        <f t="shared" si="32"/>
        <v>92</v>
      </c>
      <c r="S44">
        <f t="shared" si="13"/>
        <v>42</v>
      </c>
      <c r="U44">
        <f t="shared" si="14"/>
        <v>6.7938538870166224E-2</v>
      </c>
      <c r="V44">
        <f t="shared" si="33"/>
        <v>67.938538870166227</v>
      </c>
      <c r="W44">
        <f t="shared" si="34"/>
        <v>2.3598627399824101</v>
      </c>
      <c r="X44">
        <f t="shared" si="35"/>
        <v>99.114235079261221</v>
      </c>
      <c r="Y44">
        <f t="shared" si="36"/>
        <v>4162.797873328971</v>
      </c>
      <c r="AA44">
        <f t="shared" si="37"/>
        <v>90</v>
      </c>
      <c r="AB44">
        <f t="shared" si="15"/>
        <v>0.13403563823826067</v>
      </c>
      <c r="AC44">
        <f t="shared" si="38"/>
        <v>1340.3563823826066</v>
      </c>
      <c r="AD44">
        <f t="shared" si="39"/>
        <v>46.557626020292858</v>
      </c>
      <c r="AE44">
        <f t="shared" si="40"/>
        <v>1955.4202928523</v>
      </c>
      <c r="AF44">
        <f t="shared" si="41"/>
        <v>82127.652299796595</v>
      </c>
      <c r="AH44">
        <f t="shared" si="16"/>
        <v>1408.2949212527728</v>
      </c>
      <c r="AI44">
        <f t="shared" si="42"/>
        <v>48.917488760275269</v>
      </c>
      <c r="AJ44">
        <f t="shared" si="43"/>
        <v>2054.5345279315611</v>
      </c>
      <c r="AK44">
        <f t="shared" si="44"/>
        <v>86290.450173125573</v>
      </c>
      <c r="AM44" s="3">
        <f t="shared" si="23"/>
        <v>0</v>
      </c>
      <c r="AN44">
        <f t="shared" si="24"/>
        <v>0</v>
      </c>
      <c r="AO44">
        <f t="shared" si="45"/>
        <v>0</v>
      </c>
      <c r="AP44">
        <f t="shared" si="46"/>
        <v>0</v>
      </c>
      <c r="AR44" s="3">
        <f t="shared" si="25"/>
        <v>0</v>
      </c>
      <c r="AS44">
        <f t="shared" si="26"/>
        <v>0</v>
      </c>
      <c r="AT44">
        <f t="shared" si="47"/>
        <v>0</v>
      </c>
      <c r="AU44">
        <f t="shared" si="48"/>
        <v>0</v>
      </c>
      <c r="AW44" s="3">
        <f t="shared" si="27"/>
        <v>0</v>
      </c>
      <c r="AX44">
        <f t="shared" si="28"/>
        <v>0</v>
      </c>
      <c r="AY44">
        <f t="shared" si="49"/>
        <v>0</v>
      </c>
      <c r="AZ44">
        <f t="shared" si="50"/>
        <v>0</v>
      </c>
    </row>
    <row r="45" spans="1:52" x14ac:dyDescent="0.3">
      <c r="A45">
        <f t="shared" si="29"/>
        <v>89</v>
      </c>
      <c r="B45" s="1">
        <f t="shared" si="31"/>
        <v>0.08</v>
      </c>
      <c r="C45" s="1"/>
      <c r="G45">
        <v>43</v>
      </c>
      <c r="H45">
        <v>5.6039999999999996E-3</v>
      </c>
      <c r="I45">
        <v>91899</v>
      </c>
      <c r="J45">
        <v>515</v>
      </c>
      <c r="R45" s="3">
        <f t="shared" si="32"/>
        <v>93</v>
      </c>
      <c r="S45">
        <f t="shared" si="13"/>
        <v>43</v>
      </c>
      <c r="U45">
        <f t="shared" si="14"/>
        <v>5.427543268406923E-2</v>
      </c>
      <c r="V45">
        <f t="shared" si="33"/>
        <v>54.27543268406923</v>
      </c>
      <c r="W45">
        <f t="shared" si="34"/>
        <v>1.7403246700481694</v>
      </c>
      <c r="X45">
        <f t="shared" si="35"/>
        <v>74.833960812071282</v>
      </c>
      <c r="Y45">
        <f t="shared" si="36"/>
        <v>3217.8603149190653</v>
      </c>
      <c r="AA45">
        <f t="shared" si="37"/>
        <v>90</v>
      </c>
      <c r="AB45">
        <f t="shared" si="15"/>
        <v>0.11375098061190182</v>
      </c>
      <c r="AC45">
        <f t="shared" si="38"/>
        <v>1137.5098061190183</v>
      </c>
      <c r="AD45">
        <f t="shared" si="39"/>
        <v>36.473893990562232</v>
      </c>
      <c r="AE45">
        <f t="shared" si="40"/>
        <v>1568.3774415941759</v>
      </c>
      <c r="AF45">
        <f t="shared" si="41"/>
        <v>67440.229988549559</v>
      </c>
      <c r="AH45">
        <f t="shared" si="16"/>
        <v>1191.7852388030876</v>
      </c>
      <c r="AI45">
        <f t="shared" si="42"/>
        <v>38.214218660610406</v>
      </c>
      <c r="AJ45">
        <f t="shared" si="43"/>
        <v>1643.2114024062475</v>
      </c>
      <c r="AK45">
        <f t="shared" si="44"/>
        <v>70658.090303468634</v>
      </c>
      <c r="AM45" s="3">
        <f t="shared" si="23"/>
        <v>0</v>
      </c>
      <c r="AN45">
        <f t="shared" si="24"/>
        <v>0</v>
      </c>
      <c r="AO45">
        <f t="shared" si="45"/>
        <v>0</v>
      </c>
      <c r="AP45">
        <f t="shared" si="46"/>
        <v>0</v>
      </c>
      <c r="AR45" s="3">
        <f t="shared" si="25"/>
        <v>0</v>
      </c>
      <c r="AS45">
        <f t="shared" si="26"/>
        <v>0</v>
      </c>
      <c r="AT45">
        <f t="shared" si="47"/>
        <v>0</v>
      </c>
      <c r="AU45">
        <f t="shared" si="48"/>
        <v>0</v>
      </c>
      <c r="AW45" s="3">
        <f t="shared" si="27"/>
        <v>0</v>
      </c>
      <c r="AX45">
        <f t="shared" si="28"/>
        <v>0</v>
      </c>
      <c r="AY45">
        <f t="shared" si="49"/>
        <v>0</v>
      </c>
      <c r="AZ45">
        <f t="shared" si="50"/>
        <v>0</v>
      </c>
    </row>
    <row r="46" spans="1:52" x14ac:dyDescent="0.3">
      <c r="A46">
        <f t="shared" si="29"/>
        <v>90</v>
      </c>
      <c r="B46" s="1">
        <f t="shared" si="31"/>
        <v>0.08</v>
      </c>
      <c r="C46" s="1"/>
      <c r="G46">
        <v>44</v>
      </c>
      <c r="H46">
        <v>5.8110000000000002E-3</v>
      </c>
      <c r="I46">
        <v>91384</v>
      </c>
      <c r="J46">
        <v>531</v>
      </c>
      <c r="R46" s="3">
        <f t="shared" si="32"/>
        <v>94</v>
      </c>
      <c r="S46">
        <f t="shared" si="13"/>
        <v>44</v>
      </c>
      <c r="U46">
        <f t="shared" si="14"/>
        <v>4.2680070828811333E-2</v>
      </c>
      <c r="V46">
        <f t="shared" si="33"/>
        <v>42.680070828811331</v>
      </c>
      <c r="W46">
        <f t="shared" si="34"/>
        <v>1.2633059894584395</v>
      </c>
      <c r="X46">
        <f t="shared" si="35"/>
        <v>55.585463536171339</v>
      </c>
      <c r="Y46">
        <f t="shared" si="36"/>
        <v>2445.7603955915388</v>
      </c>
      <c r="AA46">
        <f t="shared" si="37"/>
        <v>90</v>
      </c>
      <c r="AB46">
        <f t="shared" si="15"/>
        <v>9.4923232096828417E-2</v>
      </c>
      <c r="AC46">
        <f t="shared" si="38"/>
        <v>949.23232096828417</v>
      </c>
      <c r="AD46">
        <f t="shared" si="39"/>
        <v>28.096740543768377</v>
      </c>
      <c r="AE46">
        <f t="shared" si="40"/>
        <v>1236.2565839258086</v>
      </c>
      <c r="AF46">
        <f t="shared" si="41"/>
        <v>54395.289692735576</v>
      </c>
      <c r="AH46">
        <f t="shared" si="16"/>
        <v>991.91239179709555</v>
      </c>
      <c r="AI46">
        <f t="shared" si="42"/>
        <v>29.360046533226818</v>
      </c>
      <c r="AJ46">
        <f t="shared" si="43"/>
        <v>1291.84204746198</v>
      </c>
      <c r="AK46">
        <f t="shared" si="44"/>
        <v>56841.050088327116</v>
      </c>
      <c r="AM46" s="3">
        <f t="shared" si="23"/>
        <v>0</v>
      </c>
      <c r="AN46">
        <f t="shared" si="24"/>
        <v>0</v>
      </c>
      <c r="AO46">
        <f t="shared" si="45"/>
        <v>0</v>
      </c>
      <c r="AP46">
        <f t="shared" si="46"/>
        <v>0</v>
      </c>
      <c r="AR46" s="3">
        <f t="shared" si="25"/>
        <v>0</v>
      </c>
      <c r="AS46">
        <f t="shared" si="26"/>
        <v>0</v>
      </c>
      <c r="AT46">
        <f t="shared" si="47"/>
        <v>0</v>
      </c>
      <c r="AU46">
        <f t="shared" si="48"/>
        <v>0</v>
      </c>
      <c r="AW46" s="3">
        <f t="shared" si="27"/>
        <v>0</v>
      </c>
      <c r="AX46">
        <f t="shared" si="28"/>
        <v>0</v>
      </c>
      <c r="AY46">
        <f t="shared" si="49"/>
        <v>0</v>
      </c>
      <c r="AZ46">
        <f t="shared" si="50"/>
        <v>0</v>
      </c>
    </row>
    <row r="47" spans="1:52" x14ac:dyDescent="0.3">
      <c r="A47">
        <f t="shared" si="29"/>
        <v>91</v>
      </c>
      <c r="B47" s="1">
        <f t="shared" si="31"/>
        <v>0.08</v>
      </c>
      <c r="C47" s="1"/>
      <c r="G47">
        <v>45</v>
      </c>
      <c r="H47">
        <v>6.7799999999999996E-3</v>
      </c>
      <c r="I47">
        <v>90853</v>
      </c>
      <c r="J47">
        <v>616</v>
      </c>
      <c r="R47" s="3">
        <f t="shared" si="32"/>
        <v>95</v>
      </c>
      <c r="S47">
        <f t="shared" si="13"/>
        <v>45</v>
      </c>
      <c r="U47">
        <f t="shared" si="14"/>
        <v>3.3003941280630604E-2</v>
      </c>
      <c r="V47">
        <f t="shared" si="33"/>
        <v>33.003941280630606</v>
      </c>
      <c r="W47">
        <f t="shared" si="34"/>
        <v>0.90179053121869202</v>
      </c>
      <c r="X47">
        <f t="shared" si="35"/>
        <v>40.580573904841138</v>
      </c>
      <c r="Y47">
        <f t="shared" si="36"/>
        <v>1826.1258257178513</v>
      </c>
      <c r="AA47">
        <f t="shared" si="37"/>
        <v>95</v>
      </c>
      <c r="AB47">
        <f t="shared" si="15"/>
        <v>0.23987538940809969</v>
      </c>
      <c r="AC47">
        <f t="shared" si="38"/>
        <v>2398.7538940809968</v>
      </c>
      <c r="AD47">
        <f t="shared" si="39"/>
        <v>65.542885621231363</v>
      </c>
      <c r="AE47">
        <f t="shared" si="40"/>
        <v>2949.4298529554112</v>
      </c>
      <c r="AF47">
        <f t="shared" si="41"/>
        <v>132724.34338299351</v>
      </c>
      <c r="AH47">
        <f t="shared" si="16"/>
        <v>2431.7578353616273</v>
      </c>
      <c r="AI47">
        <f t="shared" si="42"/>
        <v>66.444676152450057</v>
      </c>
      <c r="AJ47">
        <f t="shared" si="43"/>
        <v>2990.0104268602527</v>
      </c>
      <c r="AK47">
        <f t="shared" si="44"/>
        <v>134550.46920871138</v>
      </c>
      <c r="AM47" s="3">
        <f t="shared" si="23"/>
        <v>0</v>
      </c>
      <c r="AN47">
        <f t="shared" si="24"/>
        <v>0</v>
      </c>
      <c r="AO47">
        <f t="shared" si="45"/>
        <v>0</v>
      </c>
      <c r="AP47">
        <f t="shared" si="46"/>
        <v>0</v>
      </c>
      <c r="AR47" s="3">
        <f t="shared" si="25"/>
        <v>0</v>
      </c>
      <c r="AS47">
        <f t="shared" si="26"/>
        <v>0</v>
      </c>
      <c r="AT47">
        <f t="shared" si="47"/>
        <v>0</v>
      </c>
      <c r="AU47">
        <f t="shared" si="48"/>
        <v>0</v>
      </c>
      <c r="AW47" s="3">
        <f t="shared" si="27"/>
        <v>0</v>
      </c>
      <c r="AX47">
        <f t="shared" si="28"/>
        <v>0</v>
      </c>
      <c r="AY47">
        <f t="shared" si="49"/>
        <v>0</v>
      </c>
      <c r="AZ47">
        <f t="shared" si="50"/>
        <v>0</v>
      </c>
    </row>
    <row r="48" spans="1:52" x14ac:dyDescent="0.3">
      <c r="A48">
        <f t="shared" si="29"/>
        <v>92</v>
      </c>
      <c r="B48" s="1">
        <f t="shared" si="31"/>
        <v>0.08</v>
      </c>
      <c r="C48" s="1"/>
      <c r="G48">
        <v>46</v>
      </c>
      <c r="H48">
        <v>6.195E-3</v>
      </c>
      <c r="I48">
        <v>90237</v>
      </c>
      <c r="J48">
        <v>559</v>
      </c>
      <c r="R48" s="3">
        <f t="shared" si="32"/>
        <v>96</v>
      </c>
      <c r="S48">
        <f t="shared" si="13"/>
        <v>46</v>
      </c>
      <c r="U48">
        <f t="shared" si="14"/>
        <v>2.5087108013937282E-2</v>
      </c>
      <c r="V48">
        <f t="shared" si="33"/>
        <v>25.087108013937282</v>
      </c>
      <c r="W48">
        <f t="shared" si="34"/>
        <v>0.632771494124167</v>
      </c>
      <c r="X48">
        <f t="shared" si="35"/>
        <v>29.107488729711683</v>
      </c>
      <c r="Y48">
        <f t="shared" si="36"/>
        <v>1338.9444815667373</v>
      </c>
      <c r="AA48">
        <f t="shared" si="37"/>
        <v>95</v>
      </c>
      <c r="AB48">
        <f t="shared" si="15"/>
        <v>0.19314641744548286</v>
      </c>
      <c r="AC48">
        <f t="shared" si="38"/>
        <v>1931.4641744548287</v>
      </c>
      <c r="AD48">
        <f t="shared" si="39"/>
        <v>48.717272267417044</v>
      </c>
      <c r="AE48">
        <f t="shared" si="40"/>
        <v>2240.9945243011839</v>
      </c>
      <c r="AF48">
        <f t="shared" si="41"/>
        <v>103085.74811785447</v>
      </c>
      <c r="AH48">
        <f t="shared" si="16"/>
        <v>1956.551282468766</v>
      </c>
      <c r="AI48">
        <f t="shared" si="42"/>
        <v>49.350043761541215</v>
      </c>
      <c r="AJ48">
        <f t="shared" si="43"/>
        <v>2270.1020130308957</v>
      </c>
      <c r="AK48">
        <f t="shared" si="44"/>
        <v>104424.69259942121</v>
      </c>
      <c r="AM48" s="3">
        <f t="shared" si="23"/>
        <v>0</v>
      </c>
      <c r="AN48">
        <f t="shared" si="24"/>
        <v>0</v>
      </c>
      <c r="AO48">
        <f t="shared" si="45"/>
        <v>0</v>
      </c>
      <c r="AP48">
        <f t="shared" si="46"/>
        <v>0</v>
      </c>
      <c r="AR48" s="3">
        <f t="shared" si="25"/>
        <v>0</v>
      </c>
      <c r="AS48">
        <f t="shared" si="26"/>
        <v>0</v>
      </c>
      <c r="AT48">
        <f t="shared" si="47"/>
        <v>0</v>
      </c>
      <c r="AU48">
        <f t="shared" si="48"/>
        <v>0</v>
      </c>
      <c r="AW48" s="3">
        <f t="shared" si="27"/>
        <v>0</v>
      </c>
      <c r="AX48">
        <f t="shared" si="28"/>
        <v>0</v>
      </c>
      <c r="AY48">
        <f t="shared" si="49"/>
        <v>0</v>
      </c>
      <c r="AZ48">
        <f t="shared" si="50"/>
        <v>0</v>
      </c>
    </row>
    <row r="49" spans="1:52" x14ac:dyDescent="0.3">
      <c r="A49">
        <f t="shared" si="29"/>
        <v>93</v>
      </c>
      <c r="B49" s="1">
        <f t="shared" si="31"/>
        <v>0.08</v>
      </c>
      <c r="C49" s="1"/>
      <c r="G49">
        <v>47</v>
      </c>
      <c r="H49">
        <v>7.9839999999999998E-3</v>
      </c>
      <c r="I49">
        <v>89678</v>
      </c>
      <c r="J49">
        <v>716</v>
      </c>
      <c r="R49" s="3">
        <f t="shared" si="32"/>
        <v>97</v>
      </c>
      <c r="S49">
        <f t="shared" si="13"/>
        <v>47</v>
      </c>
      <c r="U49">
        <f t="shared" si="14"/>
        <v>1.8712514994002401E-2</v>
      </c>
      <c r="V49">
        <f t="shared" si="33"/>
        <v>18.712514994002401</v>
      </c>
      <c r="W49">
        <f t="shared" si="34"/>
        <v>0.43569734088171919</v>
      </c>
      <c r="X49">
        <f t="shared" si="35"/>
        <v>20.477775021440802</v>
      </c>
      <c r="Y49">
        <f t="shared" si="36"/>
        <v>962.45542600771773</v>
      </c>
      <c r="AA49">
        <f t="shared" si="37"/>
        <v>95</v>
      </c>
      <c r="AB49">
        <f t="shared" si="15"/>
        <v>0.15230183454482521</v>
      </c>
      <c r="AC49">
        <f t="shared" si="38"/>
        <v>1523.0183454482521</v>
      </c>
      <c r="AD49">
        <f t="shared" si="39"/>
        <v>35.461563741622292</v>
      </c>
      <c r="AE49">
        <f t="shared" si="40"/>
        <v>1666.6934958562476</v>
      </c>
      <c r="AF49">
        <f t="shared" si="41"/>
        <v>78334.594305243649</v>
      </c>
      <c r="AH49">
        <f t="shared" si="16"/>
        <v>1541.7308604422547</v>
      </c>
      <c r="AI49">
        <f t="shared" si="42"/>
        <v>35.897261082504016</v>
      </c>
      <c r="AJ49">
        <f t="shared" si="43"/>
        <v>1687.1712708776888</v>
      </c>
      <c r="AK49">
        <f t="shared" si="44"/>
        <v>79297.049731251376</v>
      </c>
      <c r="AM49" s="3">
        <f t="shared" si="23"/>
        <v>0</v>
      </c>
      <c r="AN49">
        <f t="shared" si="24"/>
        <v>0</v>
      </c>
      <c r="AO49">
        <f t="shared" si="45"/>
        <v>0</v>
      </c>
      <c r="AP49">
        <f t="shared" si="46"/>
        <v>0</v>
      </c>
      <c r="AR49" s="3">
        <f t="shared" si="25"/>
        <v>0</v>
      </c>
      <c r="AS49">
        <f t="shared" si="26"/>
        <v>0</v>
      </c>
      <c r="AT49">
        <f t="shared" si="47"/>
        <v>0</v>
      </c>
      <c r="AU49">
        <f t="shared" si="48"/>
        <v>0</v>
      </c>
      <c r="AW49" s="3">
        <f t="shared" si="27"/>
        <v>0</v>
      </c>
      <c r="AX49">
        <f t="shared" si="28"/>
        <v>0</v>
      </c>
      <c r="AY49">
        <f t="shared" si="49"/>
        <v>0</v>
      </c>
      <c r="AZ49">
        <f t="shared" si="50"/>
        <v>0</v>
      </c>
    </row>
    <row r="50" spans="1:52" x14ac:dyDescent="0.3">
      <c r="A50">
        <f t="shared" si="29"/>
        <v>94</v>
      </c>
      <c r="B50" s="1">
        <f t="shared" si="31"/>
        <v>0.08</v>
      </c>
      <c r="C50" s="1"/>
      <c r="G50">
        <v>48</v>
      </c>
      <c r="H50">
        <v>8.0370000000000007E-3</v>
      </c>
      <c r="I50">
        <v>88962</v>
      </c>
      <c r="J50">
        <v>715</v>
      </c>
      <c r="R50" s="3">
        <f t="shared" si="32"/>
        <v>98</v>
      </c>
      <c r="S50">
        <f t="shared" si="13"/>
        <v>48</v>
      </c>
      <c r="U50">
        <f t="shared" si="14"/>
        <v>1.368595418975267E-2</v>
      </c>
      <c r="V50">
        <f t="shared" si="33"/>
        <v>13.685954189752671</v>
      </c>
      <c r="W50">
        <f t="shared" si="34"/>
        <v>0.2941604433817071</v>
      </c>
      <c r="X50">
        <f t="shared" si="35"/>
        <v>14.119701282321941</v>
      </c>
      <c r="Y50">
        <f t="shared" si="36"/>
        <v>677.74566155145317</v>
      </c>
      <c r="AA50">
        <f t="shared" si="37"/>
        <v>95</v>
      </c>
      <c r="AB50">
        <f t="shared" si="15"/>
        <v>0.11768778123918311</v>
      </c>
      <c r="AC50">
        <f t="shared" si="38"/>
        <v>1176.8778123918312</v>
      </c>
      <c r="AD50">
        <f t="shared" si="39"/>
        <v>25.295342531431547</v>
      </c>
      <c r="AE50">
        <f t="shared" si="40"/>
        <v>1214.1764415087143</v>
      </c>
      <c r="AF50">
        <f t="shared" si="41"/>
        <v>58280.469192418284</v>
      </c>
      <c r="AH50">
        <f t="shared" si="16"/>
        <v>1190.5637665815839</v>
      </c>
      <c r="AI50">
        <f t="shared" si="42"/>
        <v>25.589502974813257</v>
      </c>
      <c r="AJ50">
        <f t="shared" si="43"/>
        <v>1228.2961427910363</v>
      </c>
      <c r="AK50">
        <f t="shared" si="44"/>
        <v>58958.214853969745</v>
      </c>
      <c r="AM50" s="3">
        <f t="shared" si="23"/>
        <v>0</v>
      </c>
      <c r="AN50">
        <f t="shared" si="24"/>
        <v>0</v>
      </c>
      <c r="AO50">
        <f t="shared" si="45"/>
        <v>0</v>
      </c>
      <c r="AP50">
        <f t="shared" si="46"/>
        <v>0</v>
      </c>
      <c r="AR50" s="3">
        <f t="shared" si="25"/>
        <v>0</v>
      </c>
      <c r="AS50">
        <f t="shared" si="26"/>
        <v>0</v>
      </c>
      <c r="AT50">
        <f t="shared" si="47"/>
        <v>0</v>
      </c>
      <c r="AU50">
        <f t="shared" si="48"/>
        <v>0</v>
      </c>
      <c r="AW50" s="3">
        <f t="shared" si="27"/>
        <v>0</v>
      </c>
      <c r="AX50">
        <f t="shared" si="28"/>
        <v>0</v>
      </c>
      <c r="AY50">
        <f t="shared" si="49"/>
        <v>0</v>
      </c>
      <c r="AZ50">
        <f t="shared" si="50"/>
        <v>0</v>
      </c>
    </row>
    <row r="51" spans="1:52" x14ac:dyDescent="0.3">
      <c r="A51">
        <f t="shared" si="29"/>
        <v>95</v>
      </c>
      <c r="B51" s="1">
        <f t="shared" si="31"/>
        <v>0.08</v>
      </c>
      <c r="C51" s="1"/>
      <c r="G51">
        <v>49</v>
      </c>
      <c r="H51">
        <v>8.0680000000000005E-3</v>
      </c>
      <c r="I51">
        <v>88247</v>
      </c>
      <c r="J51">
        <v>712</v>
      </c>
      <c r="R51" s="3">
        <f t="shared" si="32"/>
        <v>99</v>
      </c>
      <c r="S51">
        <f t="shared" si="13"/>
        <v>49</v>
      </c>
      <c r="U51">
        <f t="shared" si="14"/>
        <v>9.8017935682869709E-3</v>
      </c>
      <c r="V51">
        <f t="shared" si="33"/>
        <v>9.8017935682869712</v>
      </c>
      <c r="W51">
        <f t="shared" si="34"/>
        <v>0.19447831485314113</v>
      </c>
      <c r="X51">
        <f t="shared" si="35"/>
        <v>9.5294374278039147</v>
      </c>
      <c r="Y51">
        <f t="shared" si="36"/>
        <v>466.94243396239182</v>
      </c>
      <c r="AA51">
        <f t="shared" si="37"/>
        <v>95</v>
      </c>
      <c r="AB51">
        <f t="shared" si="15"/>
        <v>8.8958116995500172E-2</v>
      </c>
      <c r="AC51">
        <f t="shared" si="38"/>
        <v>889.58116995500177</v>
      </c>
      <c r="AD51">
        <f t="shared" si="39"/>
        <v>17.650264275884957</v>
      </c>
      <c r="AE51">
        <f t="shared" si="40"/>
        <v>864.86294951836294</v>
      </c>
      <c r="AF51">
        <f t="shared" si="41"/>
        <v>42378.284526399781</v>
      </c>
      <c r="AH51">
        <f t="shared" si="16"/>
        <v>899.38296352328871</v>
      </c>
      <c r="AI51">
        <f t="shared" si="42"/>
        <v>17.844742590738097</v>
      </c>
      <c r="AJ51">
        <f t="shared" si="43"/>
        <v>874.39238694616677</v>
      </c>
      <c r="AK51">
        <f t="shared" si="44"/>
        <v>42845.226960362168</v>
      </c>
      <c r="AM51" s="3">
        <f t="shared" si="23"/>
        <v>0</v>
      </c>
      <c r="AN51">
        <f t="shared" si="24"/>
        <v>0</v>
      </c>
      <c r="AO51">
        <f t="shared" si="45"/>
        <v>0</v>
      </c>
      <c r="AP51">
        <f t="shared" si="46"/>
        <v>0</v>
      </c>
      <c r="AR51" s="3">
        <f t="shared" si="25"/>
        <v>0</v>
      </c>
      <c r="AS51">
        <f t="shared" si="26"/>
        <v>0</v>
      </c>
      <c r="AT51">
        <f t="shared" si="47"/>
        <v>0</v>
      </c>
      <c r="AU51">
        <f t="shared" si="48"/>
        <v>0</v>
      </c>
      <c r="AW51" s="3">
        <f t="shared" si="27"/>
        <v>0</v>
      </c>
      <c r="AX51">
        <f t="shared" si="28"/>
        <v>0</v>
      </c>
      <c r="AY51">
        <f t="shared" si="49"/>
        <v>0</v>
      </c>
      <c r="AZ51">
        <f t="shared" si="50"/>
        <v>0</v>
      </c>
    </row>
    <row r="52" spans="1:52" x14ac:dyDescent="0.3">
      <c r="A52">
        <f t="shared" si="29"/>
        <v>96</v>
      </c>
      <c r="B52" s="1">
        <f t="shared" si="31"/>
        <v>0.08</v>
      </c>
      <c r="C52" s="1"/>
      <c r="G52">
        <v>50</v>
      </c>
      <c r="H52">
        <v>9.1050000000000002E-3</v>
      </c>
      <c r="I52">
        <v>87535</v>
      </c>
      <c r="J52">
        <v>797</v>
      </c>
      <c r="R52" s="3">
        <f t="shared" ref="R52" si="51">$M$1+ROW(R51)-1</f>
        <v>100</v>
      </c>
      <c r="S52">
        <f t="shared" si="13"/>
        <v>50</v>
      </c>
      <c r="AM52" s="3">
        <f t="shared" si="23"/>
        <v>0</v>
      </c>
      <c r="AN52">
        <f t="shared" si="24"/>
        <v>0</v>
      </c>
      <c r="AO52">
        <f t="shared" si="45"/>
        <v>0</v>
      </c>
      <c r="AP52">
        <f t="shared" si="46"/>
        <v>0</v>
      </c>
      <c r="AR52" s="3">
        <f t="shared" si="25"/>
        <v>0</v>
      </c>
      <c r="AS52">
        <f t="shared" si="26"/>
        <v>0</v>
      </c>
      <c r="AT52">
        <f t="shared" si="47"/>
        <v>0</v>
      </c>
      <c r="AU52">
        <f t="shared" si="48"/>
        <v>0</v>
      </c>
      <c r="AW52" s="3">
        <f t="shared" si="27"/>
        <v>0</v>
      </c>
      <c r="AX52">
        <f t="shared" si="28"/>
        <v>0</v>
      </c>
      <c r="AY52">
        <f t="shared" si="49"/>
        <v>0</v>
      </c>
      <c r="AZ52">
        <f t="shared" si="50"/>
        <v>0</v>
      </c>
    </row>
    <row r="53" spans="1:52" x14ac:dyDescent="0.3">
      <c r="A53">
        <f t="shared" si="29"/>
        <v>97</v>
      </c>
      <c r="B53" s="1">
        <f t="shared" si="31"/>
        <v>0.08</v>
      </c>
      <c r="C53" s="1"/>
      <c r="G53">
        <v>51</v>
      </c>
      <c r="H53">
        <v>9.8460000000000006E-3</v>
      </c>
      <c r="I53">
        <v>86738</v>
      </c>
      <c r="J53">
        <v>854</v>
      </c>
      <c r="V53" s="3" t="s">
        <v>9</v>
      </c>
      <c r="W53">
        <f>SUM(W2:W52)</f>
        <v>2231.1458121684327</v>
      </c>
      <c r="AA53" s="3" t="s">
        <v>9</v>
      </c>
      <c r="AB53">
        <f>SUM(AD2:AD52)</f>
        <v>3541.4476864354911</v>
      </c>
      <c r="AH53" s="3" t="s">
        <v>9</v>
      </c>
      <c r="AI53">
        <f>SUM(AI2:AI52)</f>
        <v>5772.5934986039229</v>
      </c>
      <c r="AM53" s="3" t="s">
        <v>9</v>
      </c>
      <c r="AN53">
        <f>SUM(AN2:AN52)</f>
        <v>1123.9452914802944</v>
      </c>
      <c r="AO53" t="s">
        <v>35</v>
      </c>
      <c r="AP53">
        <f>AE62</f>
        <v>0.12234490505953577</v>
      </c>
      <c r="AR53" s="3" t="s">
        <v>9</v>
      </c>
      <c r="AS53">
        <f>SUM(AS2:AS52)</f>
        <v>1295.6506009529787</v>
      </c>
      <c r="AT53" t="s">
        <v>35</v>
      </c>
      <c r="AU53">
        <f>AE63</f>
        <v>0.30254498245685202</v>
      </c>
      <c r="AW53" s="3" t="s">
        <v>9</v>
      </c>
      <c r="AX53">
        <f>SUM(AX2:AX52)</f>
        <v>223.13016014842981</v>
      </c>
      <c r="AY53" t="s">
        <v>35</v>
      </c>
      <c r="AZ53">
        <f>AE64</f>
        <v>0.57511011248361621</v>
      </c>
    </row>
    <row r="54" spans="1:52" x14ac:dyDescent="0.3">
      <c r="A54">
        <f t="shared" si="29"/>
        <v>98</v>
      </c>
      <c r="B54" s="1">
        <f t="shared" si="31"/>
        <v>0.08</v>
      </c>
      <c r="C54" s="1"/>
      <c r="G54">
        <v>52</v>
      </c>
      <c r="H54">
        <v>1.0503E-2</v>
      </c>
      <c r="I54">
        <v>85884</v>
      </c>
      <c r="J54">
        <v>902</v>
      </c>
      <c r="V54" s="3" t="s">
        <v>19</v>
      </c>
      <c r="W54">
        <f>SUM(X2:X52)</f>
        <v>46448.559619189553</v>
      </c>
      <c r="AA54" s="3" t="s">
        <v>19</v>
      </c>
      <c r="AB54">
        <f>SUM(AE2:AE52)</f>
        <v>73626.261959695912</v>
      </c>
      <c r="AH54" s="3" t="s">
        <v>19</v>
      </c>
      <c r="AI54">
        <f>SUM(AJ2:AJ52)</f>
        <v>120074.82157888552</v>
      </c>
      <c r="AM54" s="3" t="s">
        <v>19</v>
      </c>
      <c r="AN54">
        <f>SUM(AO2:AO52)</f>
        <v>4894.9603247583655</v>
      </c>
      <c r="AO54" t="s">
        <v>36</v>
      </c>
      <c r="AP54">
        <f>AP53*$AN$59</f>
        <v>2.1194096741633438E-2</v>
      </c>
      <c r="AR54" s="3" t="s">
        <v>19</v>
      </c>
      <c r="AS54">
        <f>SUM(AT2:AT52)</f>
        <v>12910.512418239005</v>
      </c>
      <c r="AT54" t="s">
        <v>36</v>
      </c>
      <c r="AU54">
        <f>AU53*$AN$59</f>
        <v>5.2410581574819225E-2</v>
      </c>
      <c r="AW54" s="3" t="s">
        <v>19</v>
      </c>
      <c r="AX54">
        <f>SUM(AY2:AY52)</f>
        <v>6693.9048044528945</v>
      </c>
      <c r="AY54" t="s">
        <v>36</v>
      </c>
      <c r="AZ54">
        <f>AZ53*$AN$59</f>
        <v>9.9627682535190484E-2</v>
      </c>
    </row>
    <row r="55" spans="1:52" x14ac:dyDescent="0.3">
      <c r="A55">
        <f t="shared" si="29"/>
        <v>99</v>
      </c>
      <c r="B55" s="1">
        <f t="shared" si="31"/>
        <v>0.08</v>
      </c>
      <c r="C55" s="1"/>
      <c r="G55">
        <v>53</v>
      </c>
      <c r="H55">
        <v>1.0978999999999999E-2</v>
      </c>
      <c r="I55">
        <v>84982</v>
      </c>
      <c r="J55">
        <v>933</v>
      </c>
      <c r="V55" s="3" t="s">
        <v>21</v>
      </c>
      <c r="W55">
        <f>SUM(Y2:Y52)</f>
        <v>1033951.4214252331</v>
      </c>
      <c r="AA55" s="3" t="s">
        <v>21</v>
      </c>
      <c r="AB55">
        <f>SUM(AF2:AF52)</f>
        <v>2187388.7577099367</v>
      </c>
      <c r="AH55" s="3" t="s">
        <v>21</v>
      </c>
      <c r="AI55">
        <f>SUM(AK2:AK52)</f>
        <v>3221340.1791351708</v>
      </c>
      <c r="AM55" s="3" t="s">
        <v>21</v>
      </c>
      <c r="AN55">
        <f>SUM(AP2:AP52)</f>
        <v>23060.952577625354</v>
      </c>
      <c r="AO55" s="3" t="s">
        <v>9</v>
      </c>
      <c r="AP55">
        <f>AN53*$AP$54</f>
        <v>23.821005239936753</v>
      </c>
      <c r="AR55" s="3" t="s">
        <v>21</v>
      </c>
      <c r="AS55">
        <f>SUM(AU2:AU52)</f>
        <v>162439.75411762466</v>
      </c>
      <c r="AT55" s="3" t="s">
        <v>9</v>
      </c>
      <c r="AU55">
        <f>AS53*$AU$54</f>
        <v>67.905801513709648</v>
      </c>
      <c r="AW55" s="3" t="s">
        <v>21</v>
      </c>
      <c r="AX55">
        <f>SUM(AZ2:AZ52)</f>
        <v>200817.14413358681</v>
      </c>
      <c r="AY55" s="3" t="s">
        <v>9</v>
      </c>
      <c r="AZ55">
        <f>AX53*$AZ$54</f>
        <v>22.229940759293978</v>
      </c>
    </row>
    <row r="56" spans="1:52" x14ac:dyDescent="0.3">
      <c r="A56">
        <f t="shared" si="29"/>
        <v>100</v>
      </c>
      <c r="B56" s="1">
        <f>B3</f>
        <v>0.08</v>
      </c>
      <c r="G56">
        <v>54</v>
      </c>
      <c r="H56">
        <v>1.1767E-2</v>
      </c>
      <c r="I56">
        <v>84049</v>
      </c>
      <c r="J56">
        <v>989</v>
      </c>
      <c r="V56" s="3" t="s">
        <v>20</v>
      </c>
      <c r="W56">
        <f>W54/W53</f>
        <v>20.818253726790974</v>
      </c>
      <c r="AA56" s="3" t="s">
        <v>20</v>
      </c>
      <c r="AB56">
        <f>AB54/AB53</f>
        <v>20.789877044266497</v>
      </c>
      <c r="AH56" s="3" t="s">
        <v>20</v>
      </c>
      <c r="AI56">
        <f>AI54/AI53</f>
        <v>20.800844820950079</v>
      </c>
      <c r="AM56" s="3" t="s">
        <v>20</v>
      </c>
      <c r="AN56">
        <f>AN54/AN53</f>
        <v>4.3551588870588605</v>
      </c>
      <c r="AO56" s="3" t="s">
        <v>20</v>
      </c>
      <c r="AP56">
        <f>AN56*$AP$54</f>
        <v>9.2303658777510109E-2</v>
      </c>
      <c r="AR56" s="3" t="s">
        <v>20</v>
      </c>
      <c r="AS56">
        <f>AS54/AS53</f>
        <v>9.9645015475183261</v>
      </c>
      <c r="AT56" s="3" t="s">
        <v>20</v>
      </c>
      <c r="AU56">
        <f t="shared" ref="AU56:AU57" si="52">AS54*$AU$54</f>
        <v>676.64746426883198</v>
      </c>
      <c r="AW56" s="3" t="s">
        <v>20</v>
      </c>
      <c r="AX56">
        <f>AX54/AX53</f>
        <v>30</v>
      </c>
      <c r="AY56" s="3" t="s">
        <v>20</v>
      </c>
      <c r="AZ56">
        <f t="shared" ref="AZ56:AZ57" si="53">AX54*$AZ$54</f>
        <v>666.89822277881933</v>
      </c>
    </row>
    <row r="57" spans="1:52" x14ac:dyDescent="0.3">
      <c r="G57">
        <v>55</v>
      </c>
      <c r="H57">
        <v>1.2508999999999999E-2</v>
      </c>
      <c r="I57">
        <v>83060</v>
      </c>
      <c r="J57">
        <v>1039</v>
      </c>
      <c r="V57" s="3" t="s">
        <v>22</v>
      </c>
      <c r="W57">
        <f>W55/W53</f>
        <v>463.41723422385559</v>
      </c>
      <c r="AA57" s="3" t="s">
        <v>22</v>
      </c>
      <c r="AB57">
        <f>AB55/AB53</f>
        <v>617.65383859490782</v>
      </c>
      <c r="AH57" s="3" t="s">
        <v>22</v>
      </c>
      <c r="AI57">
        <f>AI55/AI53</f>
        <v>558.04036433783847</v>
      </c>
      <c r="AM57" s="3" t="s">
        <v>22</v>
      </c>
      <c r="AN57">
        <f>AN55/AN53</f>
        <v>20.517860390920703</v>
      </c>
      <c r="AO57" s="3" t="s">
        <v>22</v>
      </c>
      <c r="AP57">
        <f>AN57*$AP$54</f>
        <v>0.43485751805650225</v>
      </c>
      <c r="AR57" s="3" t="s">
        <v>22</v>
      </c>
      <c r="AS57">
        <f>AS55/AS53</f>
        <v>125.37311679410078</v>
      </c>
      <c r="AT57" s="3" t="s">
        <v>22</v>
      </c>
      <c r="AU57">
        <f t="shared" si="52"/>
        <v>8513.5619841753451</v>
      </c>
      <c r="AW57" s="3" t="s">
        <v>22</v>
      </c>
      <c r="AX57">
        <f>AX55/AX53</f>
        <v>899.99999999999989</v>
      </c>
      <c r="AY57" s="3" t="s">
        <v>22</v>
      </c>
      <c r="AZ57">
        <f t="shared" si="53"/>
        <v>20006.946683364578</v>
      </c>
    </row>
    <row r="58" spans="1:52" x14ac:dyDescent="0.3">
      <c r="G58">
        <v>56</v>
      </c>
      <c r="H58">
        <v>1.3826E-2</v>
      </c>
      <c r="I58">
        <v>82021</v>
      </c>
      <c r="J58">
        <v>1134</v>
      </c>
    </row>
    <row r="59" spans="1:52" x14ac:dyDescent="0.3">
      <c r="G59">
        <v>57</v>
      </c>
      <c r="H59">
        <v>1.486E-2</v>
      </c>
      <c r="I59">
        <v>80887</v>
      </c>
      <c r="J59">
        <v>1202</v>
      </c>
      <c r="AM59" t="s">
        <v>37</v>
      </c>
      <c r="AN59">
        <f>$M$3/AI53</f>
        <v>0.17323236085164245</v>
      </c>
    </row>
    <row r="60" spans="1:52" x14ac:dyDescent="0.3">
      <c r="G60">
        <v>58</v>
      </c>
      <c r="H60">
        <v>1.5786999999999999E-2</v>
      </c>
      <c r="I60">
        <v>79685</v>
      </c>
      <c r="J60">
        <v>1258</v>
      </c>
      <c r="AM60" t="s">
        <v>9</v>
      </c>
      <c r="AN60">
        <f>AX112</f>
        <v>113.95674751294037</v>
      </c>
      <c r="AW60" t="s">
        <v>9</v>
      </c>
      <c r="AX60" t="s">
        <v>24</v>
      </c>
      <c r="AY60" t="s">
        <v>23</v>
      </c>
    </row>
    <row r="61" spans="1:52" x14ac:dyDescent="0.3">
      <c r="G61">
        <v>59</v>
      </c>
      <c r="H61">
        <v>1.6001999999999999E-2</v>
      </c>
      <c r="I61">
        <v>78427</v>
      </c>
      <c r="J61">
        <v>1255</v>
      </c>
      <c r="AM61" t="s">
        <v>20</v>
      </c>
      <c r="AN61">
        <f>AX115</f>
        <v>12.700344484232408</v>
      </c>
    </row>
    <row r="62" spans="1:52" x14ac:dyDescent="0.3">
      <c r="G62">
        <v>60</v>
      </c>
      <c r="H62">
        <v>1.7856E-2</v>
      </c>
      <c r="I62">
        <v>77172</v>
      </c>
      <c r="J62">
        <v>1378</v>
      </c>
      <c r="V62">
        <v>1</v>
      </c>
      <c r="W62">
        <v>1</v>
      </c>
      <c r="X62">
        <v>1</v>
      </c>
      <c r="Y62">
        <v>1</v>
      </c>
      <c r="AA62">
        <f t="array" ref="AA62:AC64">MINVERSE($V$62:$X$64)</f>
        <v>2.3200155083441891</v>
      </c>
      <c r="AB62">
        <v>-0.34514988128140994</v>
      </c>
      <c r="AC62">
        <v>8.9272010334423505E-3</v>
      </c>
      <c r="AE62">
        <f t="array" ref="AE62:AE64">MMULT($AA$62:$AC$64,$Y$62:$Y$64)</f>
        <v>0.12234490505953577</v>
      </c>
      <c r="AM62" t="s">
        <v>22</v>
      </c>
      <c r="AN62">
        <f>AX116</f>
        <v>254.56381794443709</v>
      </c>
      <c r="AW62">
        <f>AN3*$AP$54+AS3*$AU$54+AX3*$AZ$54</f>
        <v>5.6011948636415561</v>
      </c>
      <c r="AX62">
        <f>$S3*AW62</f>
        <v>5.6011948636415561</v>
      </c>
      <c r="AY62">
        <f>$S3*$S3*AW62</f>
        <v>5.6011948636415561</v>
      </c>
    </row>
    <row r="63" spans="1:52" x14ac:dyDescent="0.3">
      <c r="G63">
        <v>61</v>
      </c>
      <c r="H63">
        <v>1.8800999999999998E-2</v>
      </c>
      <c r="I63">
        <v>75794</v>
      </c>
      <c r="J63">
        <v>1425</v>
      </c>
      <c r="V63">
        <f>AN56</f>
        <v>4.3551588870588605</v>
      </c>
      <c r="W63">
        <f>AS56</f>
        <v>9.9645015475183261</v>
      </c>
      <c r="X63">
        <f>AX56</f>
        <v>30</v>
      </c>
      <c r="Y63">
        <f>AI56</f>
        <v>20.800844820950079</v>
      </c>
      <c r="AA63">
        <v>-1.4722083985583372</v>
      </c>
      <c r="AB63">
        <v>0.39187015407843534</v>
      </c>
      <c r="AC63">
        <v>-1.1426551359771915E-2</v>
      </c>
      <c r="AE63">
        <v>0.30254498245685202</v>
      </c>
      <c r="AM63" t="s">
        <v>31</v>
      </c>
      <c r="AN63">
        <f>AN60-AI53</f>
        <v>-5658.6367510909822</v>
      </c>
      <c r="AW63">
        <f t="shared" ref="AW63:AW111" si="54">AN4*$AP$54+AS4*$AU$54+AX4*$AZ$54</f>
        <v>5.3280213666581115</v>
      </c>
      <c r="AX63">
        <f t="shared" ref="AX63:AX111" si="55">$S4*AW63</f>
        <v>10.656042733316223</v>
      </c>
      <c r="AY63">
        <f t="shared" ref="AY63:AY111" si="56">$S4*$S4*AW63</f>
        <v>21.312085466632446</v>
      </c>
    </row>
    <row r="64" spans="1:52" x14ac:dyDescent="0.3">
      <c r="G64">
        <v>62</v>
      </c>
      <c r="H64">
        <v>2.0559999999999998E-2</v>
      </c>
      <c r="I64">
        <v>74369</v>
      </c>
      <c r="J64">
        <v>1529</v>
      </c>
      <c r="V64">
        <f>AN57</f>
        <v>20.517860390920703</v>
      </c>
      <c r="W64">
        <f>AS57</f>
        <v>125.37311679410078</v>
      </c>
      <c r="X64">
        <f>AX57</f>
        <v>899.99999999999989</v>
      </c>
      <c r="Y64">
        <f>AI57</f>
        <v>558.04036433783847</v>
      </c>
      <c r="AA64">
        <v>0.15219289021414834</v>
      </c>
      <c r="AB64">
        <v>-4.6720272797025696E-2</v>
      </c>
      <c r="AC64">
        <v>2.499350326329581E-3</v>
      </c>
      <c r="AE64">
        <v>0.57511011248361621</v>
      </c>
      <c r="AW64">
        <f t="shared" si="54"/>
        <v>5.068170698333704</v>
      </c>
      <c r="AX64">
        <f t="shared" si="55"/>
        <v>15.204512095001112</v>
      </c>
      <c r="AY64">
        <f t="shared" si="56"/>
        <v>45.613536285003335</v>
      </c>
    </row>
    <row r="65" spans="7:51" x14ac:dyDescent="0.3">
      <c r="G65">
        <v>63</v>
      </c>
      <c r="H65">
        <v>2.1870000000000001E-2</v>
      </c>
      <c r="I65">
        <v>72840</v>
      </c>
      <c r="J65">
        <v>1593</v>
      </c>
      <c r="AW65">
        <f t="shared" si="54"/>
        <v>4.8209930966473511</v>
      </c>
      <c r="AX65">
        <f t="shared" si="55"/>
        <v>19.283972386589404</v>
      </c>
      <c r="AY65">
        <f t="shared" si="56"/>
        <v>77.135889546357618</v>
      </c>
    </row>
    <row r="66" spans="7:51" x14ac:dyDescent="0.3">
      <c r="G66">
        <v>64</v>
      </c>
      <c r="H66">
        <v>2.4098999999999999E-2</v>
      </c>
      <c r="I66">
        <v>71247</v>
      </c>
      <c r="J66">
        <v>1717</v>
      </c>
      <c r="AW66">
        <f t="shared" si="54"/>
        <v>21.091849627721007</v>
      </c>
      <c r="AX66">
        <f t="shared" si="55"/>
        <v>105.45924813860503</v>
      </c>
      <c r="AY66">
        <f t="shared" si="56"/>
        <v>527.2962406930252</v>
      </c>
    </row>
    <row r="67" spans="7:51" x14ac:dyDescent="0.3">
      <c r="G67">
        <v>65</v>
      </c>
      <c r="H67">
        <v>2.4636999999999999E-2</v>
      </c>
      <c r="I67">
        <v>69530</v>
      </c>
      <c r="J67">
        <v>1713</v>
      </c>
      <c r="AW67">
        <f t="shared" si="54"/>
        <v>3.1061371029721285</v>
      </c>
      <c r="AX67">
        <f t="shared" si="55"/>
        <v>18.63682261783277</v>
      </c>
      <c r="AY67">
        <f t="shared" si="56"/>
        <v>111.82093570699662</v>
      </c>
    </row>
    <row r="68" spans="7:51" x14ac:dyDescent="0.3">
      <c r="G68">
        <v>66</v>
      </c>
      <c r="H68">
        <v>2.6526999999999998E-2</v>
      </c>
      <c r="I68">
        <v>67817</v>
      </c>
      <c r="J68">
        <v>1799</v>
      </c>
      <c r="AW68">
        <f t="shared" si="54"/>
        <v>2.9546490088804926</v>
      </c>
      <c r="AX68">
        <f t="shared" si="55"/>
        <v>20.682543062163447</v>
      </c>
      <c r="AY68">
        <f t="shared" si="56"/>
        <v>144.77780143514414</v>
      </c>
    </row>
    <row r="69" spans="7:51" x14ac:dyDescent="0.3">
      <c r="G69">
        <v>67</v>
      </c>
      <c r="H69">
        <v>2.7765000000000001E-2</v>
      </c>
      <c r="I69">
        <v>66018</v>
      </c>
      <c r="J69">
        <v>1833</v>
      </c>
      <c r="AW69">
        <f t="shared" si="54"/>
        <v>2.8105490763189964</v>
      </c>
      <c r="AX69">
        <f t="shared" si="55"/>
        <v>22.484392610551971</v>
      </c>
      <c r="AY69">
        <f t="shared" si="56"/>
        <v>179.87514088441577</v>
      </c>
    </row>
    <row r="70" spans="7:51" x14ac:dyDescent="0.3">
      <c r="G70">
        <v>68</v>
      </c>
      <c r="H70">
        <v>3.0769999999999999E-2</v>
      </c>
      <c r="I70">
        <v>64185</v>
      </c>
      <c r="J70">
        <v>1975</v>
      </c>
      <c r="AW70">
        <f t="shared" si="54"/>
        <v>2.6734769803979321</v>
      </c>
      <c r="AX70">
        <f t="shared" si="55"/>
        <v>24.06129282358139</v>
      </c>
      <c r="AY70">
        <f t="shared" si="56"/>
        <v>216.55163541223251</v>
      </c>
    </row>
    <row r="71" spans="7:51" x14ac:dyDescent="0.3">
      <c r="G71">
        <v>69</v>
      </c>
      <c r="H71">
        <v>3.3113999999999998E-2</v>
      </c>
      <c r="I71">
        <v>62210</v>
      </c>
      <c r="J71">
        <v>2060</v>
      </c>
      <c r="AW71">
        <f t="shared" si="54"/>
        <v>2.5430899694798312</v>
      </c>
      <c r="AX71">
        <f t="shared" si="55"/>
        <v>25.430899694798313</v>
      </c>
      <c r="AY71">
        <f t="shared" si="56"/>
        <v>254.30899694798313</v>
      </c>
    </row>
    <row r="72" spans="7:51" x14ac:dyDescent="0.3">
      <c r="G72">
        <v>70</v>
      </c>
      <c r="H72">
        <v>3.2268999999999999E-2</v>
      </c>
      <c r="I72">
        <v>60150</v>
      </c>
      <c r="J72">
        <v>1941</v>
      </c>
      <c r="AW72">
        <f t="shared" si="54"/>
        <v>2.4190620081218381</v>
      </c>
      <c r="AX72">
        <f t="shared" si="55"/>
        <v>26.609682089340218</v>
      </c>
      <c r="AY72">
        <f t="shared" si="56"/>
        <v>292.70650298274239</v>
      </c>
    </row>
    <row r="73" spans="7:51" x14ac:dyDescent="0.3">
      <c r="G73">
        <v>71</v>
      </c>
      <c r="H73">
        <v>3.6660999999999999E-2</v>
      </c>
      <c r="I73">
        <v>58209</v>
      </c>
      <c r="J73">
        <v>2134</v>
      </c>
      <c r="AW73">
        <f t="shared" si="54"/>
        <v>2.3010829618172779</v>
      </c>
      <c r="AX73">
        <f t="shared" si="55"/>
        <v>27.612995541807337</v>
      </c>
      <c r="AY73">
        <f t="shared" si="56"/>
        <v>331.35594650168804</v>
      </c>
    </row>
    <row r="74" spans="7:51" x14ac:dyDescent="0.3">
      <c r="G74">
        <v>72</v>
      </c>
      <c r="H74">
        <v>4.1301999999999998E-2</v>
      </c>
      <c r="I74">
        <v>56075</v>
      </c>
      <c r="J74">
        <v>2316</v>
      </c>
      <c r="AW74">
        <f t="shared" si="54"/>
        <v>2.1888578214978476</v>
      </c>
      <c r="AX74">
        <f t="shared" si="55"/>
        <v>28.455151679472017</v>
      </c>
      <c r="AY74">
        <f t="shared" si="56"/>
        <v>369.91697183313624</v>
      </c>
    </row>
    <row r="75" spans="7:51" x14ac:dyDescent="0.3">
      <c r="G75">
        <v>73</v>
      </c>
      <c r="H75">
        <v>4.6188E-2</v>
      </c>
      <c r="I75">
        <v>53759</v>
      </c>
      <c r="J75">
        <v>2483</v>
      </c>
      <c r="AW75">
        <f t="shared" si="54"/>
        <v>2.0821059658572842</v>
      </c>
      <c r="AX75">
        <f t="shared" si="55"/>
        <v>29.149483522001979</v>
      </c>
      <c r="AY75">
        <f t="shared" si="56"/>
        <v>408.0927693080277</v>
      </c>
    </row>
    <row r="76" spans="7:51" x14ac:dyDescent="0.3">
      <c r="G76">
        <v>74</v>
      </c>
      <c r="H76">
        <v>5.1311000000000002E-2</v>
      </c>
      <c r="I76">
        <v>51276</v>
      </c>
      <c r="J76">
        <v>2631</v>
      </c>
      <c r="AW76">
        <f t="shared" si="54"/>
        <v>26.737566205301025</v>
      </c>
      <c r="AX76">
        <f t="shared" si="55"/>
        <v>401.06349307951535</v>
      </c>
      <c r="AY76">
        <f t="shared" si="56"/>
        <v>6015.9523961927307</v>
      </c>
    </row>
    <row r="77" spans="7:51" x14ac:dyDescent="0.3">
      <c r="G77">
        <v>75</v>
      </c>
      <c r="H77">
        <v>5.6675999999999997E-2</v>
      </c>
      <c r="I77">
        <v>48645</v>
      </c>
      <c r="J77">
        <v>2757</v>
      </c>
      <c r="AW77">
        <f t="shared" si="54"/>
        <v>0</v>
      </c>
      <c r="AX77">
        <f t="shared" si="55"/>
        <v>0</v>
      </c>
      <c r="AY77">
        <f t="shared" si="56"/>
        <v>0</v>
      </c>
    </row>
    <row r="78" spans="7:51" x14ac:dyDescent="0.3">
      <c r="G78">
        <v>76</v>
      </c>
      <c r="H78">
        <v>6.2369000000000001E-2</v>
      </c>
      <c r="I78">
        <v>45888</v>
      </c>
      <c r="J78">
        <v>2862</v>
      </c>
      <c r="AW78">
        <f t="shared" si="54"/>
        <v>0</v>
      </c>
      <c r="AX78">
        <f t="shared" si="55"/>
        <v>0</v>
      </c>
      <c r="AY78">
        <f t="shared" si="56"/>
        <v>0</v>
      </c>
    </row>
    <row r="79" spans="7:51" x14ac:dyDescent="0.3">
      <c r="G79">
        <v>77</v>
      </c>
      <c r="H79">
        <v>6.8307999999999994E-2</v>
      </c>
      <c r="I79">
        <v>43026</v>
      </c>
      <c r="J79">
        <v>2939</v>
      </c>
      <c r="AW79">
        <f t="shared" si="54"/>
        <v>0</v>
      </c>
      <c r="AX79">
        <f t="shared" si="55"/>
        <v>0</v>
      </c>
      <c r="AY79">
        <f t="shared" si="56"/>
        <v>0</v>
      </c>
    </row>
    <row r="80" spans="7:51" x14ac:dyDescent="0.3">
      <c r="G80">
        <v>78</v>
      </c>
      <c r="H80">
        <v>7.4563000000000004E-2</v>
      </c>
      <c r="I80">
        <v>40087</v>
      </c>
      <c r="J80">
        <v>2989</v>
      </c>
      <c r="AW80">
        <f t="shared" si="54"/>
        <v>0</v>
      </c>
      <c r="AX80">
        <f t="shared" si="55"/>
        <v>0</v>
      </c>
      <c r="AY80">
        <f t="shared" si="56"/>
        <v>0</v>
      </c>
    </row>
    <row r="81" spans="7:51" x14ac:dyDescent="0.3">
      <c r="G81">
        <v>79</v>
      </c>
      <c r="H81">
        <v>8.1109000000000001E-2</v>
      </c>
      <c r="I81">
        <v>37098</v>
      </c>
      <c r="J81">
        <v>3009</v>
      </c>
      <c r="AW81">
        <f t="shared" si="54"/>
        <v>0</v>
      </c>
      <c r="AX81">
        <f t="shared" si="55"/>
        <v>0</v>
      </c>
      <c r="AY81">
        <f t="shared" si="56"/>
        <v>0</v>
      </c>
    </row>
    <row r="82" spans="7:51" x14ac:dyDescent="0.3">
      <c r="G82">
        <v>80</v>
      </c>
      <c r="H82">
        <v>8.8005E-2</v>
      </c>
      <c r="I82">
        <v>34089</v>
      </c>
      <c r="J82">
        <v>3000</v>
      </c>
      <c r="AW82">
        <f t="shared" si="54"/>
        <v>0</v>
      </c>
      <c r="AX82">
        <f t="shared" si="55"/>
        <v>0</v>
      </c>
      <c r="AY82">
        <f t="shared" si="56"/>
        <v>0</v>
      </c>
    </row>
    <row r="83" spans="7:51" x14ac:dyDescent="0.3">
      <c r="G83">
        <v>81</v>
      </c>
      <c r="H83">
        <v>9.5242999999999994E-2</v>
      </c>
      <c r="I83">
        <v>31089</v>
      </c>
      <c r="J83">
        <v>2961</v>
      </c>
      <c r="AW83">
        <f t="shared" si="54"/>
        <v>0</v>
      </c>
      <c r="AX83">
        <f t="shared" si="55"/>
        <v>0</v>
      </c>
      <c r="AY83">
        <f t="shared" si="56"/>
        <v>0</v>
      </c>
    </row>
    <row r="84" spans="7:51" x14ac:dyDescent="0.3">
      <c r="G84">
        <v>82</v>
      </c>
      <c r="H84">
        <v>0.102816</v>
      </c>
      <c r="I84">
        <v>28128</v>
      </c>
      <c r="J84">
        <v>2892</v>
      </c>
      <c r="AW84">
        <f t="shared" si="54"/>
        <v>0</v>
      </c>
      <c r="AX84">
        <f t="shared" si="55"/>
        <v>0</v>
      </c>
      <c r="AY84">
        <f t="shared" si="56"/>
        <v>0</v>
      </c>
    </row>
    <row r="85" spans="7:51" x14ac:dyDescent="0.3">
      <c r="G85">
        <v>83</v>
      </c>
      <c r="H85">
        <v>0.11075400000000001</v>
      </c>
      <c r="I85">
        <v>25236</v>
      </c>
      <c r="J85">
        <v>2795</v>
      </c>
      <c r="AW85">
        <f t="shared" si="54"/>
        <v>0</v>
      </c>
      <c r="AX85">
        <f t="shared" si="55"/>
        <v>0</v>
      </c>
      <c r="AY85">
        <f t="shared" si="56"/>
        <v>0</v>
      </c>
    </row>
    <row r="86" spans="7:51" x14ac:dyDescent="0.3">
      <c r="G86">
        <v>84</v>
      </c>
      <c r="H86">
        <v>0.119112</v>
      </c>
      <c r="I86">
        <v>22441</v>
      </c>
      <c r="J86">
        <v>2673</v>
      </c>
      <c r="AW86">
        <f t="shared" si="54"/>
        <v>0</v>
      </c>
      <c r="AX86">
        <f t="shared" si="55"/>
        <v>0</v>
      </c>
      <c r="AY86">
        <f t="shared" si="56"/>
        <v>0</v>
      </c>
    </row>
    <row r="87" spans="7:51" x14ac:dyDescent="0.3">
      <c r="G87">
        <v>85</v>
      </c>
      <c r="H87">
        <v>0.127833</v>
      </c>
      <c r="I87">
        <v>19768</v>
      </c>
      <c r="J87">
        <v>2527</v>
      </c>
      <c r="AW87">
        <f t="shared" si="54"/>
        <v>0</v>
      </c>
      <c r="AX87">
        <f t="shared" si="55"/>
        <v>0</v>
      </c>
      <c r="AY87">
        <f t="shared" si="56"/>
        <v>0</v>
      </c>
    </row>
    <row r="88" spans="7:51" x14ac:dyDescent="0.3">
      <c r="G88">
        <v>86</v>
      </c>
      <c r="H88">
        <v>0.13694100000000001</v>
      </c>
      <c r="I88">
        <v>17241</v>
      </c>
      <c r="J88">
        <v>2361</v>
      </c>
      <c r="AW88">
        <f t="shared" si="54"/>
        <v>0</v>
      </c>
      <c r="AX88">
        <f t="shared" si="55"/>
        <v>0</v>
      </c>
      <c r="AY88">
        <f t="shared" si="56"/>
        <v>0</v>
      </c>
    </row>
    <row r="89" spans="7:51" x14ac:dyDescent="0.3">
      <c r="G89">
        <v>87</v>
      </c>
      <c r="H89">
        <v>0.14657300000000001</v>
      </c>
      <c r="I89">
        <v>14880</v>
      </c>
      <c r="J89">
        <v>2181</v>
      </c>
      <c r="AW89">
        <f t="shared" si="54"/>
        <v>0</v>
      </c>
      <c r="AX89">
        <f t="shared" si="55"/>
        <v>0</v>
      </c>
      <c r="AY89">
        <f t="shared" si="56"/>
        <v>0</v>
      </c>
    </row>
    <row r="90" spans="7:51" x14ac:dyDescent="0.3">
      <c r="G90">
        <v>88</v>
      </c>
      <c r="H90">
        <v>0.156469</v>
      </c>
      <c r="I90">
        <v>12699</v>
      </c>
      <c r="J90">
        <v>1987</v>
      </c>
      <c r="AW90">
        <f t="shared" si="54"/>
        <v>0</v>
      </c>
      <c r="AX90">
        <f t="shared" si="55"/>
        <v>0</v>
      </c>
      <c r="AY90">
        <f t="shared" si="56"/>
        <v>0</v>
      </c>
    </row>
    <row r="91" spans="7:51" x14ac:dyDescent="0.3">
      <c r="G91">
        <v>89</v>
      </c>
      <c r="H91">
        <v>0.16700899999999999</v>
      </c>
      <c r="I91">
        <v>10712</v>
      </c>
      <c r="J91">
        <v>1789</v>
      </c>
      <c r="AW91">
        <f t="shared" si="54"/>
        <v>22.229940759293978</v>
      </c>
      <c r="AX91">
        <f t="shared" si="55"/>
        <v>666.89822277881933</v>
      </c>
      <c r="AY91">
        <f t="shared" si="56"/>
        <v>20006.946683364578</v>
      </c>
    </row>
    <row r="92" spans="7:51" x14ac:dyDescent="0.3">
      <c r="G92">
        <v>90</v>
      </c>
      <c r="H92">
        <v>0.17785500000000001</v>
      </c>
      <c r="I92">
        <v>8923</v>
      </c>
      <c r="J92">
        <v>1587</v>
      </c>
      <c r="AW92">
        <f t="shared" si="54"/>
        <v>0</v>
      </c>
      <c r="AX92">
        <f t="shared" si="55"/>
        <v>0</v>
      </c>
      <c r="AY92">
        <f t="shared" si="56"/>
        <v>0</v>
      </c>
    </row>
    <row r="93" spans="7:51" x14ac:dyDescent="0.3">
      <c r="G93">
        <v>91</v>
      </c>
      <c r="H93">
        <v>0.18934000000000001</v>
      </c>
      <c r="I93">
        <v>7336</v>
      </c>
      <c r="J93">
        <v>1389</v>
      </c>
      <c r="AW93">
        <f t="shared" si="54"/>
        <v>0</v>
      </c>
      <c r="AX93">
        <f t="shared" si="55"/>
        <v>0</v>
      </c>
      <c r="AY93">
        <f t="shared" si="56"/>
        <v>0</v>
      </c>
    </row>
    <row r="94" spans="7:51" x14ac:dyDescent="0.3">
      <c r="G94">
        <v>92</v>
      </c>
      <c r="H94">
        <v>0.20111000000000001</v>
      </c>
      <c r="I94">
        <v>5947</v>
      </c>
      <c r="J94">
        <v>1196</v>
      </c>
      <c r="AW94">
        <f t="shared" si="54"/>
        <v>0</v>
      </c>
      <c r="AX94">
        <f t="shared" si="55"/>
        <v>0</v>
      </c>
      <c r="AY94">
        <f t="shared" si="56"/>
        <v>0</v>
      </c>
    </row>
    <row r="95" spans="7:51" x14ac:dyDescent="0.3">
      <c r="G95">
        <v>93</v>
      </c>
      <c r="H95">
        <v>0.213639</v>
      </c>
      <c r="I95">
        <v>4751</v>
      </c>
      <c r="J95">
        <v>1015</v>
      </c>
      <c r="AW95">
        <f t="shared" si="54"/>
        <v>0</v>
      </c>
      <c r="AX95">
        <f t="shared" si="55"/>
        <v>0</v>
      </c>
      <c r="AY95">
        <f t="shared" si="56"/>
        <v>0</v>
      </c>
    </row>
    <row r="96" spans="7:51" x14ac:dyDescent="0.3">
      <c r="G96">
        <v>94</v>
      </c>
      <c r="H96">
        <v>0.226713</v>
      </c>
      <c r="I96">
        <v>3736</v>
      </c>
      <c r="J96">
        <v>847</v>
      </c>
      <c r="AW96">
        <f t="shared" si="54"/>
        <v>0</v>
      </c>
      <c r="AX96">
        <f t="shared" si="55"/>
        <v>0</v>
      </c>
      <c r="AY96">
        <f t="shared" si="56"/>
        <v>0</v>
      </c>
    </row>
    <row r="97" spans="7:51" x14ac:dyDescent="0.3">
      <c r="G97">
        <v>95</v>
      </c>
      <c r="H97">
        <v>0.239875</v>
      </c>
      <c r="I97">
        <v>2889</v>
      </c>
      <c r="J97">
        <v>693</v>
      </c>
      <c r="AW97">
        <f t="shared" si="54"/>
        <v>0</v>
      </c>
      <c r="AX97">
        <f t="shared" si="55"/>
        <v>0</v>
      </c>
      <c r="AY97">
        <f t="shared" si="56"/>
        <v>0</v>
      </c>
    </row>
    <row r="98" spans="7:51" x14ac:dyDescent="0.3">
      <c r="G98">
        <v>96</v>
      </c>
      <c r="H98">
        <v>0.25409799999999999</v>
      </c>
      <c r="I98">
        <v>2196</v>
      </c>
      <c r="J98">
        <v>558</v>
      </c>
      <c r="AW98">
        <f t="shared" si="54"/>
        <v>0</v>
      </c>
      <c r="AX98">
        <f t="shared" si="55"/>
        <v>0</v>
      </c>
      <c r="AY98">
        <f t="shared" si="56"/>
        <v>0</v>
      </c>
    </row>
    <row r="99" spans="7:51" x14ac:dyDescent="0.3">
      <c r="G99">
        <v>97</v>
      </c>
      <c r="H99">
        <v>0.26862000000000003</v>
      </c>
      <c r="I99">
        <v>1638</v>
      </c>
      <c r="J99">
        <v>440</v>
      </c>
      <c r="AW99">
        <f t="shared" si="54"/>
        <v>0</v>
      </c>
      <c r="AX99">
        <f t="shared" si="55"/>
        <v>0</v>
      </c>
      <c r="AY99">
        <f t="shared" si="56"/>
        <v>0</v>
      </c>
    </row>
    <row r="100" spans="7:51" x14ac:dyDescent="0.3">
      <c r="G100">
        <v>98</v>
      </c>
      <c r="H100">
        <v>0.283806</v>
      </c>
      <c r="I100">
        <v>1198</v>
      </c>
      <c r="J100">
        <v>340</v>
      </c>
      <c r="AW100">
        <f t="shared" si="54"/>
        <v>0</v>
      </c>
      <c r="AX100">
        <f t="shared" si="55"/>
        <v>0</v>
      </c>
      <c r="AY100">
        <f t="shared" si="56"/>
        <v>0</v>
      </c>
    </row>
    <row r="101" spans="7:51" x14ac:dyDescent="0.3">
      <c r="G101">
        <v>99</v>
      </c>
      <c r="H101">
        <v>0.29953400000000002</v>
      </c>
      <c r="I101">
        <v>858</v>
      </c>
      <c r="J101">
        <v>257</v>
      </c>
      <c r="AW101">
        <f t="shared" si="54"/>
        <v>0</v>
      </c>
      <c r="AX101">
        <f t="shared" si="55"/>
        <v>0</v>
      </c>
      <c r="AY101">
        <f t="shared" si="56"/>
        <v>0</v>
      </c>
    </row>
    <row r="102" spans="7:51" x14ac:dyDescent="0.3">
      <c r="G102">
        <v>100</v>
      </c>
      <c r="H102">
        <v>0.284526</v>
      </c>
      <c r="I102">
        <v>601</v>
      </c>
      <c r="J102">
        <v>171</v>
      </c>
      <c r="AW102">
        <f t="shared" si="54"/>
        <v>0</v>
      </c>
      <c r="AX102">
        <f t="shared" si="55"/>
        <v>0</v>
      </c>
      <c r="AY102">
        <f t="shared" si="56"/>
        <v>0</v>
      </c>
    </row>
    <row r="103" spans="7:51" x14ac:dyDescent="0.3">
      <c r="AW103">
        <f t="shared" si="54"/>
        <v>0</v>
      </c>
      <c r="AX103">
        <f t="shared" si="55"/>
        <v>0</v>
      </c>
      <c r="AY103">
        <f t="shared" si="56"/>
        <v>0</v>
      </c>
    </row>
    <row r="104" spans="7:51" x14ac:dyDescent="0.3">
      <c r="AW104">
        <f t="shared" si="54"/>
        <v>0</v>
      </c>
      <c r="AX104">
        <f t="shared" si="55"/>
        <v>0</v>
      </c>
      <c r="AY104">
        <f t="shared" si="56"/>
        <v>0</v>
      </c>
    </row>
    <row r="105" spans="7:51" x14ac:dyDescent="0.3">
      <c r="AW105">
        <f t="shared" si="54"/>
        <v>0</v>
      </c>
      <c r="AX105">
        <f t="shared" si="55"/>
        <v>0</v>
      </c>
      <c r="AY105">
        <f t="shared" si="56"/>
        <v>0</v>
      </c>
    </row>
    <row r="106" spans="7:51" x14ac:dyDescent="0.3">
      <c r="AW106">
        <f t="shared" si="54"/>
        <v>0</v>
      </c>
      <c r="AX106">
        <f t="shared" si="55"/>
        <v>0</v>
      </c>
      <c r="AY106">
        <f t="shared" si="56"/>
        <v>0</v>
      </c>
    </row>
    <row r="107" spans="7:51" x14ac:dyDescent="0.3">
      <c r="AW107">
        <f t="shared" si="54"/>
        <v>0</v>
      </c>
      <c r="AX107">
        <f t="shared" si="55"/>
        <v>0</v>
      </c>
      <c r="AY107">
        <f t="shared" si="56"/>
        <v>0</v>
      </c>
    </row>
    <row r="108" spans="7:51" x14ac:dyDescent="0.3">
      <c r="AW108">
        <f t="shared" si="54"/>
        <v>0</v>
      </c>
      <c r="AX108">
        <f t="shared" si="55"/>
        <v>0</v>
      </c>
      <c r="AY108">
        <f t="shared" si="56"/>
        <v>0</v>
      </c>
    </row>
    <row r="109" spans="7:51" x14ac:dyDescent="0.3">
      <c r="AW109">
        <f t="shared" si="54"/>
        <v>0</v>
      </c>
      <c r="AX109">
        <f t="shared" si="55"/>
        <v>0</v>
      </c>
      <c r="AY109">
        <f t="shared" si="56"/>
        <v>0</v>
      </c>
    </row>
    <row r="110" spans="7:51" x14ac:dyDescent="0.3">
      <c r="AW110">
        <f t="shared" si="54"/>
        <v>0</v>
      </c>
      <c r="AX110">
        <f t="shared" si="55"/>
        <v>0</v>
      </c>
      <c r="AY110">
        <f t="shared" si="56"/>
        <v>0</v>
      </c>
    </row>
    <row r="111" spans="7:51" x14ac:dyDescent="0.3">
      <c r="AW111">
        <f t="shared" si="54"/>
        <v>0</v>
      </c>
      <c r="AX111">
        <f t="shared" si="55"/>
        <v>0</v>
      </c>
      <c r="AY111">
        <f t="shared" si="56"/>
        <v>0</v>
      </c>
    </row>
    <row r="112" spans="7:51" x14ac:dyDescent="0.3">
      <c r="AW112" s="3" t="s">
        <v>9</v>
      </c>
      <c r="AX112">
        <f>SUM(AW61:AW111)</f>
        <v>113.95674751294037</v>
      </c>
    </row>
    <row r="113" spans="49:50" x14ac:dyDescent="0.3">
      <c r="AW113" s="3" t="s">
        <v>19</v>
      </c>
      <c r="AX113">
        <f>SUM(AX61:AX111)</f>
        <v>1447.2899497170374</v>
      </c>
    </row>
    <row r="114" spans="49:50" x14ac:dyDescent="0.3">
      <c r="AW114" s="3" t="s">
        <v>21</v>
      </c>
      <c r="AX114">
        <f>SUM(AY61:AY111)</f>
        <v>29009.264727424335</v>
      </c>
    </row>
    <row r="115" spans="49:50" x14ac:dyDescent="0.3">
      <c r="AW115" s="3" t="s">
        <v>20</v>
      </c>
      <c r="AX115">
        <f>AX113/AX112</f>
        <v>12.700344484232408</v>
      </c>
    </row>
    <row r="116" spans="49:50" x14ac:dyDescent="0.3">
      <c r="AW116" s="3" t="s">
        <v>22</v>
      </c>
      <c r="AX116">
        <f>AX114/AX112</f>
        <v>254.56381794443709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8"/>
  <sheetViews>
    <sheetView workbookViewId="0">
      <selection activeCell="B26" sqref="B26"/>
    </sheetView>
  </sheetViews>
  <sheetFormatPr defaultRowHeight="14.4" x14ac:dyDescent="0.3"/>
  <sheetData>
    <row r="1" spans="1:6" x14ac:dyDescent="0.3">
      <c r="A1" t="s">
        <v>38</v>
      </c>
      <c r="B1" t="s">
        <v>17</v>
      </c>
      <c r="C1" t="s">
        <v>39</v>
      </c>
      <c r="D1" t="s">
        <v>18</v>
      </c>
      <c r="E1" t="s">
        <v>31</v>
      </c>
      <c r="F1" t="s">
        <v>10</v>
      </c>
    </row>
    <row r="2" spans="1:6" x14ac:dyDescent="0.3">
      <c r="A2">
        <v>1</v>
      </c>
      <c r="B2" s="1">
        <v>0.05</v>
      </c>
      <c r="C2" s="1">
        <v>0.08</v>
      </c>
      <c r="D2" s="1">
        <v>0.08</v>
      </c>
      <c r="E2">
        <v>-9392.3660263686616</v>
      </c>
      <c r="F2" s="1">
        <f>AVERAGE(B2:D2)</f>
        <v>7.0000000000000007E-2</v>
      </c>
    </row>
    <row r="3" spans="1:6" x14ac:dyDescent="0.3">
      <c r="A3">
        <v>2</v>
      </c>
      <c r="B3" s="1">
        <v>0.05</v>
      </c>
      <c r="C3" s="1">
        <v>0.08</v>
      </c>
      <c r="D3" s="1">
        <v>0.05</v>
      </c>
      <c r="E3">
        <v>3538.3269905811858</v>
      </c>
      <c r="F3" s="1">
        <f>AVERAGE(B3:D3)</f>
        <v>0.06</v>
      </c>
    </row>
    <row r="4" spans="1:6" x14ac:dyDescent="0.3">
      <c r="A4">
        <v>3</v>
      </c>
      <c r="B4" s="1">
        <v>0.05</v>
      </c>
      <c r="C4" s="1">
        <v>6.5000000000000002E-2</v>
      </c>
      <c r="D4" s="1">
        <v>0.08</v>
      </c>
      <c r="E4">
        <v>-10468.77375199788</v>
      </c>
      <c r="F4" s="1">
        <f>AVERAGE(B4:D4)</f>
        <v>6.5000000000000002E-2</v>
      </c>
    </row>
    <row r="5" spans="1:6" x14ac:dyDescent="0.3">
      <c r="A5">
        <v>4</v>
      </c>
      <c r="B5" s="1">
        <v>0.05</v>
      </c>
      <c r="C5" s="1">
        <v>0.05</v>
      </c>
      <c r="D5" s="1">
        <v>0.05</v>
      </c>
      <c r="E5">
        <v>-5307.1396327620578</v>
      </c>
      <c r="F5" s="1">
        <f>AVERAGE(B5:D5)</f>
        <v>5.000000000000001E-2</v>
      </c>
    </row>
    <row r="6" spans="1:6" x14ac:dyDescent="0.3">
      <c r="A6">
        <v>5</v>
      </c>
      <c r="B6" s="1">
        <v>0.05</v>
      </c>
      <c r="C6" s="1">
        <v>0.02</v>
      </c>
      <c r="D6" s="1">
        <v>0.05</v>
      </c>
      <c r="E6">
        <v>-14781.311898955395</v>
      </c>
      <c r="F6" s="1">
        <f>AVERAGE(B6:D6)</f>
        <v>0.04</v>
      </c>
    </row>
    <row r="7" spans="1:6" x14ac:dyDescent="0.3">
      <c r="A7">
        <v>6</v>
      </c>
      <c r="B7" s="1">
        <v>0.05</v>
      </c>
      <c r="C7" s="1">
        <v>3.5000000000000003E-2</v>
      </c>
      <c r="D7" s="1">
        <v>0.02</v>
      </c>
      <c r="E7">
        <v>-8469.5293444017407</v>
      </c>
      <c r="F7" s="1">
        <f>AVERAGE(B7:D7)</f>
        <v>3.5000000000000003E-2</v>
      </c>
    </row>
    <row r="8" spans="1:6" x14ac:dyDescent="0.3">
      <c r="A8">
        <v>7</v>
      </c>
      <c r="B8" s="1">
        <v>0.05</v>
      </c>
      <c r="C8" s="1">
        <v>0.02</v>
      </c>
      <c r="D8" s="1">
        <v>0.02</v>
      </c>
      <c r="E8">
        <v>-16161.714968888245</v>
      </c>
      <c r="F8" s="1">
        <f>AVERAGE(B8:D8)</f>
        <v>3.0000000000000002E-2</v>
      </c>
    </row>
  </sheetData>
  <autoFilter ref="A1:G1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ОТВЕТЫ</vt:lpstr>
      <vt:lpstr>РАСCЧЕТЫ</vt:lpstr>
      <vt:lpstr>Сравниение стратегий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2024-11-11T13:18:49Z</dcterms:modified>
</cp:coreProperties>
</file>