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Novopoltsev\Темы исследований\Наукастинг макроэкономических показателей\"/>
    </mc:Choice>
  </mc:AlternateContent>
  <xr:revisionPtr revIDLastSave="0" documentId="13_ncr:1_{B244125E-4BCC-4069-8910-CB78EE926C0C}" xr6:coauthVersionLast="47" xr6:coauthVersionMax="47" xr10:uidLastSave="{00000000-0000-0000-0000-000000000000}"/>
  <bookViews>
    <workbookView xWindow="-120" yWindow="-120" windowWidth="29040" windowHeight="15840" tabRatio="795" xr2:uid="{00000000-000D-0000-FFFF-FFFF00000000}"/>
  </bookViews>
  <sheets>
    <sheet name="pp" sheetId="7" r:id="rId1"/>
    <sheet name="rt" sheetId="5" state="hidden" r:id="rId2"/>
  </sheets>
  <definedNames>
    <definedName name="OLE_LINK14" localSheetId="0">pp!#REF!</definedName>
    <definedName name="OLE_LINK3" localSheetId="0">pp!#REF!</definedName>
    <definedName name="OLE_LINK5" localSheetId="0">pp!#REF!</definedName>
    <definedName name="OLE_LINK7" localSheetId="0">pp!#REF!</definedName>
    <definedName name="Z_64F99458_5013_4908_BC3A_B56DE38531F9_.wvu.PrintArea" localSheetId="0" hidden="1">pp!$A$1:$M$103</definedName>
    <definedName name="Z_64F99458_5013_4908_BC3A_B56DE38531F9_.wvu.PrintArea" localSheetId="1" hidden="1">rt!$A$1:$M$103</definedName>
    <definedName name="_xlnm.Print_Area" localSheetId="0">pp!$A$1:$M$103</definedName>
    <definedName name="_xlnm.Print_Area" localSheetId="1">rt!$A$1:$M$103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0" i="7" l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6" i="7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K403" i="7" l="1"/>
  <c r="M403" i="7" s="1"/>
  <c r="C403" i="7"/>
  <c r="K402" i="7"/>
  <c r="M402" i="7" s="1"/>
  <c r="C402" i="7"/>
  <c r="K401" i="7"/>
  <c r="M401" i="7" s="1"/>
  <c r="C401" i="7"/>
  <c r="K400" i="7"/>
  <c r="M400" i="7" s="1"/>
  <c r="C400" i="7"/>
  <c r="K399" i="7"/>
  <c r="M399" i="7" s="1"/>
  <c r="C399" i="7"/>
  <c r="K398" i="7"/>
  <c r="M398" i="7" s="1"/>
  <c r="C398" i="7"/>
  <c r="K397" i="7"/>
  <c r="M397" i="7" s="1"/>
  <c r="C397" i="7"/>
  <c r="K396" i="7"/>
  <c r="M396" i="7" s="1"/>
  <c r="C396" i="7"/>
  <c r="K395" i="7"/>
  <c r="M395" i="7" s="1"/>
  <c r="C395" i="7"/>
  <c r="K394" i="7"/>
  <c r="M394" i="7" s="1"/>
  <c r="C394" i="7"/>
  <c r="K393" i="7"/>
  <c r="M393" i="7" s="1"/>
  <c r="C393" i="7"/>
  <c r="K392" i="7"/>
  <c r="M392" i="7" s="1"/>
  <c r="C392" i="7"/>
  <c r="E398" i="7" l="1"/>
  <c r="C407" i="7"/>
  <c r="E394" i="7"/>
  <c r="C404" i="7"/>
  <c r="E396" i="7"/>
  <c r="E401" i="7"/>
  <c r="E395" i="7"/>
  <c r="E393" i="7"/>
  <c r="E397" i="7"/>
  <c r="E400" i="7"/>
  <c r="C405" i="7"/>
  <c r="E399" i="7"/>
  <c r="E403" i="7"/>
  <c r="C406" i="7"/>
  <c r="E402" i="7"/>
  <c r="D404" i="7" l="1"/>
  <c r="E406" i="7"/>
  <c r="E405" i="7"/>
  <c r="E407" i="7"/>
  <c r="D405" i="7" l="1"/>
  <c r="D406" i="7" s="1"/>
  <c r="D407" i="7" l="1"/>
  <c r="R8" i="7" l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H402" i="7"/>
  <c r="H401" i="7"/>
  <c r="H400" i="7"/>
  <c r="H399" i="7"/>
  <c r="H398" i="7"/>
  <c r="H397" i="7"/>
  <c r="H396" i="7"/>
  <c r="H395" i="7"/>
  <c r="H394" i="7"/>
  <c r="H393" i="7"/>
  <c r="H392" i="7"/>
  <c r="E392" i="7" l="1"/>
  <c r="H403" i="7"/>
  <c r="K387" i="7"/>
  <c r="M387" i="7" s="1"/>
  <c r="K386" i="7"/>
  <c r="M386" i="7" s="1"/>
  <c r="K385" i="7"/>
  <c r="M385" i="7" s="1"/>
  <c r="C391" i="7"/>
  <c r="K384" i="7"/>
  <c r="M384" i="7" s="1"/>
  <c r="E385" i="7"/>
  <c r="K383" i="7"/>
  <c r="M383" i="7" s="1"/>
  <c r="E383" i="7"/>
  <c r="K382" i="7"/>
  <c r="M382" i="7" s="1"/>
  <c r="C390" i="7"/>
  <c r="H406" i="7" s="1"/>
  <c r="K381" i="7"/>
  <c r="M381" i="7" s="1"/>
  <c r="E381" i="7"/>
  <c r="K380" i="7"/>
  <c r="M380" i="7" s="1"/>
  <c r="K379" i="7"/>
  <c r="M379" i="7" s="1"/>
  <c r="C389" i="7"/>
  <c r="H405" i="7" s="1"/>
  <c r="K378" i="7"/>
  <c r="M378" i="7" s="1"/>
  <c r="K377" i="7"/>
  <c r="M377" i="7" s="1"/>
  <c r="K376" i="7"/>
  <c r="M376" i="7" s="1"/>
  <c r="C388" i="7"/>
  <c r="H404" i="7" s="1"/>
  <c r="H407" i="7" l="1"/>
  <c r="E404" i="7"/>
  <c r="E390" i="7"/>
  <c r="D388" i="7"/>
  <c r="K404" i="7" s="1"/>
  <c r="E389" i="7"/>
  <c r="E391" i="7"/>
  <c r="E384" i="7"/>
  <c r="E377" i="7"/>
  <c r="E378" i="7"/>
  <c r="E382" i="7"/>
  <c r="E386" i="7"/>
  <c r="E379" i="7"/>
  <c r="E387" i="7"/>
  <c r="E380" i="7"/>
  <c r="D389" i="7" l="1"/>
  <c r="K405" i="7" s="1"/>
  <c r="D390" i="7" l="1"/>
  <c r="K406" i="7" s="1"/>
  <c r="D391" i="7" l="1"/>
  <c r="K407" i="7" s="1"/>
  <c r="H383" i="7" l="1"/>
  <c r="K371" i="7" l="1"/>
  <c r="M371" i="7" s="1"/>
  <c r="K370" i="7"/>
  <c r="M370" i="7" s="1"/>
  <c r="H386" i="7"/>
  <c r="K369" i="7"/>
  <c r="M369" i="7" s="1"/>
  <c r="H385" i="7"/>
  <c r="K368" i="7"/>
  <c r="M368" i="7" s="1"/>
  <c r="H384" i="7"/>
  <c r="K367" i="7"/>
  <c r="M367" i="7" s="1"/>
  <c r="K366" i="7"/>
  <c r="M366" i="7" s="1"/>
  <c r="K365" i="7"/>
  <c r="M365" i="7" s="1"/>
  <c r="H381" i="7"/>
  <c r="K364" i="7"/>
  <c r="M364" i="7" s="1"/>
  <c r="H380" i="7"/>
  <c r="K363" i="7"/>
  <c r="M363" i="7" s="1"/>
  <c r="H379" i="7"/>
  <c r="K362" i="7"/>
  <c r="M362" i="7" s="1"/>
  <c r="H378" i="7"/>
  <c r="K361" i="7"/>
  <c r="M361" i="7" s="1"/>
  <c r="H377" i="7"/>
  <c r="K360" i="7"/>
  <c r="M360" i="7" s="1"/>
  <c r="H376" i="7"/>
  <c r="H387" i="7" l="1"/>
  <c r="E376" i="7"/>
  <c r="E367" i="7"/>
  <c r="H382" i="7"/>
  <c r="C373" i="7"/>
  <c r="H389" i="7" s="1"/>
  <c r="E361" i="7"/>
  <c r="C375" i="7"/>
  <c r="E371" i="7"/>
  <c r="C374" i="7"/>
  <c r="H390" i="7" s="1"/>
  <c r="E366" i="7"/>
  <c r="E368" i="7"/>
  <c r="E365" i="7"/>
  <c r="E364" i="7"/>
  <c r="E363" i="7"/>
  <c r="E369" i="7"/>
  <c r="E362" i="7"/>
  <c r="C372" i="7"/>
  <c r="H388" i="7" s="1"/>
  <c r="E370" i="7"/>
  <c r="H391" i="7" l="1"/>
  <c r="E388" i="7"/>
  <c r="E375" i="7"/>
  <c r="E373" i="7"/>
  <c r="E374" i="7"/>
  <c r="D372" i="7"/>
  <c r="K388" i="7" s="1"/>
  <c r="D373" i="7" l="1"/>
  <c r="K389" i="7" s="1"/>
  <c r="D374" i="7" l="1"/>
  <c r="K390" i="7" s="1"/>
  <c r="D375" i="7" l="1"/>
  <c r="K391" i="7" s="1"/>
  <c r="C351" i="7" l="1"/>
  <c r="H367" i="7" s="1"/>
  <c r="C332" i="7" l="1"/>
  <c r="K355" i="7" l="1"/>
  <c r="M355" i="7" s="1"/>
  <c r="C355" i="7"/>
  <c r="K354" i="7"/>
  <c r="M354" i="7" s="1"/>
  <c r="C354" i="7"/>
  <c r="H370" i="7" s="1"/>
  <c r="K353" i="7"/>
  <c r="M353" i="7" s="1"/>
  <c r="C353" i="7"/>
  <c r="H369" i="7" s="1"/>
  <c r="K352" i="7"/>
  <c r="M352" i="7" s="1"/>
  <c r="C352" i="7"/>
  <c r="H368" i="7" s="1"/>
  <c r="K351" i="7"/>
  <c r="M351" i="7" s="1"/>
  <c r="K350" i="7"/>
  <c r="M350" i="7" s="1"/>
  <c r="C350" i="7"/>
  <c r="H366" i="7" s="1"/>
  <c r="K349" i="7"/>
  <c r="M349" i="7" s="1"/>
  <c r="C349" i="7"/>
  <c r="H365" i="7" s="1"/>
  <c r="K348" i="7"/>
  <c r="M348" i="7" s="1"/>
  <c r="C348" i="7"/>
  <c r="H364" i="7" s="1"/>
  <c r="K347" i="7"/>
  <c r="M347" i="7" s="1"/>
  <c r="C347" i="7"/>
  <c r="H363" i="7" s="1"/>
  <c r="K346" i="7"/>
  <c r="M346" i="7" s="1"/>
  <c r="C346" i="7"/>
  <c r="H362" i="7" s="1"/>
  <c r="K345" i="7"/>
  <c r="M345" i="7" s="1"/>
  <c r="C345" i="7"/>
  <c r="H361" i="7" s="1"/>
  <c r="K344" i="7"/>
  <c r="M344" i="7" s="1"/>
  <c r="C344" i="7"/>
  <c r="H360" i="7" s="1"/>
  <c r="K339" i="7"/>
  <c r="M339" i="7" s="1"/>
  <c r="C339" i="7"/>
  <c r="K338" i="7"/>
  <c r="M338" i="7" s="1"/>
  <c r="C338" i="7"/>
  <c r="K337" i="7"/>
  <c r="M337" i="7" s="1"/>
  <c r="C337" i="7"/>
  <c r="K336" i="7"/>
  <c r="M336" i="7" s="1"/>
  <c r="C336" i="7"/>
  <c r="K335" i="7"/>
  <c r="M335" i="7" s="1"/>
  <c r="C335" i="7"/>
  <c r="K334" i="7"/>
  <c r="M334" i="7" s="1"/>
  <c r="C334" i="7"/>
  <c r="K333" i="7"/>
  <c r="M333" i="7" s="1"/>
  <c r="C333" i="7"/>
  <c r="K332" i="7"/>
  <c r="M332" i="7" s="1"/>
  <c r="K331" i="7"/>
  <c r="M331" i="7" s="1"/>
  <c r="C331" i="7"/>
  <c r="K330" i="7"/>
  <c r="M330" i="7" s="1"/>
  <c r="C330" i="7"/>
  <c r="K329" i="7"/>
  <c r="M329" i="7" s="1"/>
  <c r="C329" i="7"/>
  <c r="K328" i="7"/>
  <c r="M328" i="7" s="1"/>
  <c r="C328" i="7"/>
  <c r="A328" i="7"/>
  <c r="A344" i="7" s="1"/>
  <c r="A360" i="7" s="1"/>
  <c r="A376" i="7" s="1"/>
  <c r="A392" i="7" s="1"/>
  <c r="K323" i="7"/>
  <c r="M323" i="7" s="1"/>
  <c r="C323" i="7"/>
  <c r="K322" i="7"/>
  <c r="M322" i="7" s="1"/>
  <c r="C322" i="7"/>
  <c r="K321" i="7"/>
  <c r="M321" i="7" s="1"/>
  <c r="C321" i="7"/>
  <c r="K320" i="7"/>
  <c r="M320" i="7" s="1"/>
  <c r="C320" i="7"/>
  <c r="K319" i="7"/>
  <c r="M319" i="7" s="1"/>
  <c r="C319" i="7"/>
  <c r="K318" i="7"/>
  <c r="M318" i="7" s="1"/>
  <c r="C318" i="7"/>
  <c r="K317" i="7"/>
  <c r="M317" i="7" s="1"/>
  <c r="C317" i="7"/>
  <c r="K316" i="7"/>
  <c r="M316" i="7" s="1"/>
  <c r="C316" i="7"/>
  <c r="K315" i="7"/>
  <c r="M315" i="7" s="1"/>
  <c r="C315" i="7"/>
  <c r="K314" i="7"/>
  <c r="M314" i="7" s="1"/>
  <c r="C314" i="7"/>
  <c r="K313" i="7"/>
  <c r="M313" i="7" s="1"/>
  <c r="C313" i="7"/>
  <c r="K312" i="7"/>
  <c r="M312" i="7" s="1"/>
  <c r="C312" i="7"/>
  <c r="K307" i="7"/>
  <c r="C307" i="7"/>
  <c r="K306" i="7"/>
  <c r="M306" i="7" s="1"/>
  <c r="C306" i="7"/>
  <c r="K305" i="7"/>
  <c r="M305" i="7" s="1"/>
  <c r="C305" i="7"/>
  <c r="K304" i="7"/>
  <c r="M304" i="7" s="1"/>
  <c r="C304" i="7"/>
  <c r="K303" i="7"/>
  <c r="M303" i="7" s="1"/>
  <c r="C303" i="7"/>
  <c r="K302" i="7"/>
  <c r="M302" i="7" s="1"/>
  <c r="C302" i="7"/>
  <c r="K301" i="7"/>
  <c r="M301" i="7" s="1"/>
  <c r="C301" i="7"/>
  <c r="K300" i="7"/>
  <c r="M300" i="7" s="1"/>
  <c r="C300" i="7"/>
  <c r="K299" i="7"/>
  <c r="M299" i="7" s="1"/>
  <c r="C299" i="7"/>
  <c r="K298" i="7"/>
  <c r="M298" i="7" s="1"/>
  <c r="C298" i="7"/>
  <c r="K297" i="7"/>
  <c r="M297" i="7" s="1"/>
  <c r="C297" i="7"/>
  <c r="K296" i="7"/>
  <c r="M296" i="7" s="1"/>
  <c r="C296" i="7"/>
  <c r="E295" i="7"/>
  <c r="K291" i="7"/>
  <c r="C291" i="7"/>
  <c r="K290" i="7"/>
  <c r="C290" i="7"/>
  <c r="K289" i="7"/>
  <c r="C289" i="7"/>
  <c r="K288" i="7"/>
  <c r="C288" i="7"/>
  <c r="K287" i="7"/>
  <c r="C287" i="7"/>
  <c r="K286" i="7"/>
  <c r="C286" i="7"/>
  <c r="K285" i="7"/>
  <c r="C285" i="7"/>
  <c r="K284" i="7"/>
  <c r="C284" i="7"/>
  <c r="K283" i="7"/>
  <c r="C283" i="7"/>
  <c r="K282" i="7"/>
  <c r="C282" i="7"/>
  <c r="K281" i="7"/>
  <c r="C281" i="7"/>
  <c r="K280" i="7"/>
  <c r="M280" i="7" s="1"/>
  <c r="C280" i="7"/>
  <c r="K275" i="7"/>
  <c r="M275" i="7" s="1"/>
  <c r="C275" i="7"/>
  <c r="K274" i="7"/>
  <c r="M274" i="7" s="1"/>
  <c r="C274" i="7"/>
  <c r="K273" i="7"/>
  <c r="M273" i="7" s="1"/>
  <c r="C273" i="7"/>
  <c r="K272" i="7"/>
  <c r="M272" i="7" s="1"/>
  <c r="C272" i="7"/>
  <c r="K271" i="7"/>
  <c r="M271" i="7" s="1"/>
  <c r="C271" i="7"/>
  <c r="K270" i="7"/>
  <c r="M270" i="7" s="1"/>
  <c r="C270" i="7"/>
  <c r="K269" i="7"/>
  <c r="M269" i="7" s="1"/>
  <c r="C269" i="7"/>
  <c r="K268" i="7"/>
  <c r="M268" i="7" s="1"/>
  <c r="C268" i="7"/>
  <c r="K267" i="7"/>
  <c r="M267" i="7" s="1"/>
  <c r="C267" i="7"/>
  <c r="K266" i="7"/>
  <c r="M266" i="7" s="1"/>
  <c r="C266" i="7"/>
  <c r="K265" i="7"/>
  <c r="M265" i="7" s="1"/>
  <c r="C265" i="7"/>
  <c r="K264" i="7"/>
  <c r="M264" i="7" s="1"/>
  <c r="C264" i="7"/>
  <c r="K259" i="7"/>
  <c r="M259" i="7" s="1"/>
  <c r="C259" i="7"/>
  <c r="K258" i="7"/>
  <c r="M258" i="7" s="1"/>
  <c r="C258" i="7"/>
  <c r="K257" i="7"/>
  <c r="M257" i="7" s="1"/>
  <c r="C257" i="7"/>
  <c r="K256" i="7"/>
  <c r="M256" i="7" s="1"/>
  <c r="C256" i="7"/>
  <c r="K255" i="7"/>
  <c r="M255" i="7" s="1"/>
  <c r="C255" i="7"/>
  <c r="K254" i="7"/>
  <c r="M254" i="7" s="1"/>
  <c r="C254" i="7"/>
  <c r="K253" i="7"/>
  <c r="M253" i="7" s="1"/>
  <c r="C253" i="7"/>
  <c r="K252" i="7"/>
  <c r="M252" i="7" s="1"/>
  <c r="C252" i="7"/>
  <c r="K251" i="7"/>
  <c r="M251" i="7" s="1"/>
  <c r="C251" i="7"/>
  <c r="K250" i="7"/>
  <c r="M250" i="7" s="1"/>
  <c r="C250" i="7"/>
  <c r="K249" i="7"/>
  <c r="M249" i="7" s="1"/>
  <c r="C249" i="7"/>
  <c r="K248" i="7"/>
  <c r="M248" i="7" s="1"/>
  <c r="C248" i="7"/>
  <c r="K243" i="7"/>
  <c r="M243" i="7" s="1"/>
  <c r="C243" i="7"/>
  <c r="K242" i="7"/>
  <c r="M242" i="7" s="1"/>
  <c r="C242" i="7"/>
  <c r="K241" i="7"/>
  <c r="M241" i="7" s="1"/>
  <c r="C241" i="7"/>
  <c r="K240" i="7"/>
  <c r="M240" i="7" s="1"/>
  <c r="C240" i="7"/>
  <c r="K239" i="7"/>
  <c r="M239" i="7" s="1"/>
  <c r="C239" i="7"/>
  <c r="K238" i="7"/>
  <c r="M238" i="7" s="1"/>
  <c r="C238" i="7"/>
  <c r="K237" i="7"/>
  <c r="M237" i="7" s="1"/>
  <c r="C237" i="7"/>
  <c r="K236" i="7"/>
  <c r="M236" i="7" s="1"/>
  <c r="C236" i="7"/>
  <c r="K235" i="7"/>
  <c r="M235" i="7" s="1"/>
  <c r="C235" i="7"/>
  <c r="K234" i="7"/>
  <c r="M234" i="7" s="1"/>
  <c r="C234" i="7"/>
  <c r="K233" i="7"/>
  <c r="M233" i="7" s="1"/>
  <c r="C233" i="7"/>
  <c r="K232" i="7"/>
  <c r="M232" i="7" s="1"/>
  <c r="C232" i="7"/>
  <c r="K227" i="7"/>
  <c r="M227" i="7" s="1"/>
  <c r="C227" i="7"/>
  <c r="K226" i="7"/>
  <c r="M226" i="7" s="1"/>
  <c r="C226" i="7"/>
  <c r="K225" i="7"/>
  <c r="M225" i="7" s="1"/>
  <c r="C225" i="7"/>
  <c r="K224" i="7"/>
  <c r="M224" i="7" s="1"/>
  <c r="C224" i="7"/>
  <c r="K223" i="7"/>
  <c r="M223" i="7" s="1"/>
  <c r="C223" i="7"/>
  <c r="K222" i="7"/>
  <c r="M222" i="7" s="1"/>
  <c r="C222" i="7"/>
  <c r="K221" i="7"/>
  <c r="M221" i="7" s="1"/>
  <c r="C221" i="7"/>
  <c r="K220" i="7"/>
  <c r="M220" i="7" s="1"/>
  <c r="C220" i="7"/>
  <c r="K219" i="7"/>
  <c r="M219" i="7" s="1"/>
  <c r="C219" i="7"/>
  <c r="K218" i="7"/>
  <c r="M218" i="7" s="1"/>
  <c r="C218" i="7"/>
  <c r="K217" i="7"/>
  <c r="M217" i="7" s="1"/>
  <c r="C217" i="7"/>
  <c r="K216" i="7"/>
  <c r="M216" i="7" s="1"/>
  <c r="C216" i="7"/>
  <c r="K211" i="7"/>
  <c r="M211" i="7" s="1"/>
  <c r="C211" i="7"/>
  <c r="K210" i="7"/>
  <c r="M210" i="7" s="1"/>
  <c r="C210" i="7"/>
  <c r="K209" i="7"/>
  <c r="M209" i="7" s="1"/>
  <c r="C209" i="7"/>
  <c r="K208" i="7"/>
  <c r="M208" i="7" s="1"/>
  <c r="C208" i="7"/>
  <c r="K207" i="7"/>
  <c r="M207" i="7" s="1"/>
  <c r="C207" i="7"/>
  <c r="K206" i="7"/>
  <c r="M206" i="7" s="1"/>
  <c r="C206" i="7"/>
  <c r="K205" i="7"/>
  <c r="M205" i="7" s="1"/>
  <c r="C205" i="7"/>
  <c r="K204" i="7"/>
  <c r="M204" i="7" s="1"/>
  <c r="C204" i="7"/>
  <c r="K203" i="7"/>
  <c r="M203" i="7" s="1"/>
  <c r="C203" i="7"/>
  <c r="K202" i="7"/>
  <c r="M202" i="7" s="1"/>
  <c r="C202" i="7"/>
  <c r="K201" i="7"/>
  <c r="M201" i="7" s="1"/>
  <c r="C201" i="7"/>
  <c r="K200" i="7"/>
  <c r="M200" i="7" s="1"/>
  <c r="C200" i="7"/>
  <c r="K195" i="7"/>
  <c r="M195" i="7" s="1"/>
  <c r="C195" i="7"/>
  <c r="K194" i="7"/>
  <c r="M194" i="7" s="1"/>
  <c r="C194" i="7"/>
  <c r="K193" i="7"/>
  <c r="M193" i="7" s="1"/>
  <c r="C193" i="7"/>
  <c r="K192" i="7"/>
  <c r="M192" i="7" s="1"/>
  <c r="C192" i="7"/>
  <c r="K191" i="7"/>
  <c r="M191" i="7" s="1"/>
  <c r="C191" i="7"/>
  <c r="K190" i="7"/>
  <c r="M190" i="7" s="1"/>
  <c r="C190" i="7"/>
  <c r="K189" i="7"/>
  <c r="M189" i="7" s="1"/>
  <c r="C189" i="7"/>
  <c r="K188" i="7"/>
  <c r="M188" i="7" s="1"/>
  <c r="C188" i="7"/>
  <c r="K187" i="7"/>
  <c r="M187" i="7" s="1"/>
  <c r="C187" i="7"/>
  <c r="K186" i="7"/>
  <c r="M186" i="7" s="1"/>
  <c r="C186" i="7"/>
  <c r="K185" i="7"/>
  <c r="M185" i="7" s="1"/>
  <c r="C185" i="7"/>
  <c r="K184" i="7"/>
  <c r="M184" i="7" s="1"/>
  <c r="C184" i="7"/>
  <c r="K179" i="7"/>
  <c r="M179" i="7" s="1"/>
  <c r="C179" i="7"/>
  <c r="K178" i="7"/>
  <c r="M178" i="7" s="1"/>
  <c r="C178" i="7"/>
  <c r="K177" i="7"/>
  <c r="M177" i="7" s="1"/>
  <c r="C177" i="7"/>
  <c r="K176" i="7"/>
  <c r="M176" i="7" s="1"/>
  <c r="C176" i="7"/>
  <c r="K175" i="7"/>
  <c r="M175" i="7" s="1"/>
  <c r="C175" i="7"/>
  <c r="K174" i="7"/>
  <c r="M174" i="7" s="1"/>
  <c r="C174" i="7"/>
  <c r="K173" i="7"/>
  <c r="M173" i="7" s="1"/>
  <c r="C173" i="7"/>
  <c r="K172" i="7"/>
  <c r="M172" i="7" s="1"/>
  <c r="C172" i="7"/>
  <c r="K171" i="7"/>
  <c r="M171" i="7" s="1"/>
  <c r="C171" i="7"/>
  <c r="K170" i="7"/>
  <c r="M170" i="7" s="1"/>
  <c r="C170" i="7"/>
  <c r="K169" i="7"/>
  <c r="M169" i="7" s="1"/>
  <c r="C169" i="7"/>
  <c r="H185" i="7" s="1"/>
  <c r="K168" i="7"/>
  <c r="M168" i="7" s="1"/>
  <c r="C168" i="7"/>
  <c r="K163" i="7"/>
  <c r="M163" i="7" s="1"/>
  <c r="C163" i="7"/>
  <c r="K162" i="7"/>
  <c r="M162" i="7" s="1"/>
  <c r="C162" i="7"/>
  <c r="K161" i="7"/>
  <c r="M161" i="7" s="1"/>
  <c r="C161" i="7"/>
  <c r="K160" i="7"/>
  <c r="M160" i="7" s="1"/>
  <c r="C160" i="7"/>
  <c r="K159" i="7"/>
  <c r="M159" i="7" s="1"/>
  <c r="C159" i="7"/>
  <c r="K158" i="7"/>
  <c r="M158" i="7" s="1"/>
  <c r="C158" i="7"/>
  <c r="K157" i="7"/>
  <c r="M157" i="7" s="1"/>
  <c r="C157" i="7"/>
  <c r="K156" i="7"/>
  <c r="M156" i="7" s="1"/>
  <c r="C156" i="7"/>
  <c r="K155" i="7"/>
  <c r="M155" i="7" s="1"/>
  <c r="C155" i="7"/>
  <c r="K154" i="7"/>
  <c r="M154" i="7" s="1"/>
  <c r="C154" i="7"/>
  <c r="K153" i="7"/>
  <c r="M153" i="7" s="1"/>
  <c r="C153" i="7"/>
  <c r="K152" i="7"/>
  <c r="M152" i="7" s="1"/>
  <c r="C152" i="7"/>
  <c r="K147" i="7"/>
  <c r="M147" i="7" s="1"/>
  <c r="C147" i="7"/>
  <c r="K146" i="7"/>
  <c r="M146" i="7" s="1"/>
  <c r="C146" i="7"/>
  <c r="K145" i="7"/>
  <c r="M145" i="7" s="1"/>
  <c r="C145" i="7"/>
  <c r="H161" i="7" s="1"/>
  <c r="K144" i="7"/>
  <c r="M144" i="7" s="1"/>
  <c r="C144" i="7"/>
  <c r="K143" i="7"/>
  <c r="M143" i="7" s="1"/>
  <c r="C143" i="7"/>
  <c r="K142" i="7"/>
  <c r="M142" i="7" s="1"/>
  <c r="C142" i="7"/>
  <c r="K141" i="7"/>
  <c r="M141" i="7" s="1"/>
  <c r="C141" i="7"/>
  <c r="K140" i="7"/>
  <c r="M140" i="7" s="1"/>
  <c r="C140" i="7"/>
  <c r="K139" i="7"/>
  <c r="M139" i="7" s="1"/>
  <c r="C139" i="7"/>
  <c r="K138" i="7"/>
  <c r="M138" i="7" s="1"/>
  <c r="C138" i="7"/>
  <c r="K137" i="7"/>
  <c r="M137" i="7" s="1"/>
  <c r="C137" i="7"/>
  <c r="K136" i="7"/>
  <c r="M136" i="7" s="1"/>
  <c r="C136" i="7"/>
  <c r="K131" i="7"/>
  <c r="M131" i="7" s="1"/>
  <c r="C131" i="7"/>
  <c r="K130" i="7"/>
  <c r="M130" i="7" s="1"/>
  <c r="C130" i="7"/>
  <c r="K129" i="7"/>
  <c r="M129" i="7" s="1"/>
  <c r="C129" i="7"/>
  <c r="K128" i="7"/>
  <c r="M128" i="7" s="1"/>
  <c r="C128" i="7"/>
  <c r="K127" i="7"/>
  <c r="M127" i="7" s="1"/>
  <c r="C127" i="7"/>
  <c r="K126" i="7"/>
  <c r="M126" i="7" s="1"/>
  <c r="C126" i="7"/>
  <c r="H142" i="7" s="1"/>
  <c r="K125" i="7"/>
  <c r="M125" i="7" s="1"/>
  <c r="C125" i="7"/>
  <c r="K124" i="7"/>
  <c r="M124" i="7" s="1"/>
  <c r="C124" i="7"/>
  <c r="K123" i="7"/>
  <c r="M123" i="7" s="1"/>
  <c r="C123" i="7"/>
  <c r="K122" i="7"/>
  <c r="M122" i="7" s="1"/>
  <c r="C122" i="7"/>
  <c r="K121" i="7"/>
  <c r="M121" i="7" s="1"/>
  <c r="C121" i="7"/>
  <c r="K120" i="7"/>
  <c r="M120" i="7" s="1"/>
  <c r="C120" i="7"/>
  <c r="K115" i="7"/>
  <c r="M115" i="7" s="1"/>
  <c r="C115" i="7"/>
  <c r="K114" i="7"/>
  <c r="M114" i="7" s="1"/>
  <c r="C114" i="7"/>
  <c r="K113" i="7"/>
  <c r="M113" i="7" s="1"/>
  <c r="C113" i="7"/>
  <c r="K112" i="7"/>
  <c r="M112" i="7" s="1"/>
  <c r="C112" i="7"/>
  <c r="H128" i="7" s="1"/>
  <c r="K111" i="7"/>
  <c r="M111" i="7" s="1"/>
  <c r="C111" i="7"/>
  <c r="K110" i="7"/>
  <c r="M110" i="7" s="1"/>
  <c r="C110" i="7"/>
  <c r="K109" i="7"/>
  <c r="M109" i="7" s="1"/>
  <c r="C109" i="7"/>
  <c r="K108" i="7"/>
  <c r="M108" i="7" s="1"/>
  <c r="C108" i="7"/>
  <c r="K107" i="7"/>
  <c r="M107" i="7" s="1"/>
  <c r="C107" i="7"/>
  <c r="K106" i="7"/>
  <c r="M106" i="7" s="1"/>
  <c r="C106" i="7"/>
  <c r="K105" i="7"/>
  <c r="M105" i="7" s="1"/>
  <c r="C105" i="7"/>
  <c r="K104" i="7"/>
  <c r="M104" i="7" s="1"/>
  <c r="C104" i="7"/>
  <c r="K99" i="7"/>
  <c r="M99" i="7" s="1"/>
  <c r="C99" i="7"/>
  <c r="K98" i="7"/>
  <c r="M98" i="7" s="1"/>
  <c r="C98" i="7"/>
  <c r="K97" i="7"/>
  <c r="M97" i="7" s="1"/>
  <c r="C97" i="7"/>
  <c r="K96" i="7"/>
  <c r="M96" i="7" s="1"/>
  <c r="C96" i="7"/>
  <c r="K95" i="7"/>
  <c r="M95" i="7" s="1"/>
  <c r="C95" i="7"/>
  <c r="K94" i="7"/>
  <c r="M94" i="7" s="1"/>
  <c r="C94" i="7"/>
  <c r="K93" i="7"/>
  <c r="M93" i="7" s="1"/>
  <c r="C93" i="7"/>
  <c r="K92" i="7"/>
  <c r="M92" i="7" s="1"/>
  <c r="C92" i="7"/>
  <c r="K91" i="7"/>
  <c r="M91" i="7" s="1"/>
  <c r="C91" i="7"/>
  <c r="K90" i="7"/>
  <c r="M90" i="7" s="1"/>
  <c r="C90" i="7"/>
  <c r="K89" i="7"/>
  <c r="M89" i="7" s="1"/>
  <c r="C89" i="7"/>
  <c r="K88" i="7"/>
  <c r="M88" i="7" s="1"/>
  <c r="C88" i="7"/>
  <c r="K83" i="7"/>
  <c r="M83" i="7" s="1"/>
  <c r="C83" i="7"/>
  <c r="K82" i="7"/>
  <c r="M82" i="7" s="1"/>
  <c r="C82" i="7"/>
  <c r="K81" i="7"/>
  <c r="M81" i="7" s="1"/>
  <c r="C81" i="7"/>
  <c r="K80" i="7"/>
  <c r="M80" i="7" s="1"/>
  <c r="C80" i="7"/>
  <c r="K79" i="7"/>
  <c r="M79" i="7" s="1"/>
  <c r="C79" i="7"/>
  <c r="K78" i="7"/>
  <c r="M78" i="7" s="1"/>
  <c r="C78" i="7"/>
  <c r="K77" i="7"/>
  <c r="M77" i="7" s="1"/>
  <c r="C77" i="7"/>
  <c r="K76" i="7"/>
  <c r="M76" i="7" s="1"/>
  <c r="C76" i="7"/>
  <c r="K75" i="7"/>
  <c r="M75" i="7" s="1"/>
  <c r="C75" i="7"/>
  <c r="K74" i="7"/>
  <c r="M74" i="7" s="1"/>
  <c r="C74" i="7"/>
  <c r="K73" i="7"/>
  <c r="M73" i="7" s="1"/>
  <c r="C73" i="7"/>
  <c r="K72" i="7"/>
  <c r="M72" i="7" s="1"/>
  <c r="C72" i="7"/>
  <c r="K67" i="7"/>
  <c r="M67" i="7" s="1"/>
  <c r="C67" i="7"/>
  <c r="K66" i="7"/>
  <c r="M66" i="7" s="1"/>
  <c r="C66" i="7"/>
  <c r="K65" i="7"/>
  <c r="M65" i="7" s="1"/>
  <c r="C65" i="7"/>
  <c r="K64" i="7"/>
  <c r="M64" i="7" s="1"/>
  <c r="C64" i="7"/>
  <c r="K63" i="7"/>
  <c r="M63" i="7" s="1"/>
  <c r="C63" i="7"/>
  <c r="K62" i="7"/>
  <c r="M62" i="7" s="1"/>
  <c r="C62" i="7"/>
  <c r="K61" i="7"/>
  <c r="M61" i="7" s="1"/>
  <c r="C61" i="7"/>
  <c r="K60" i="7"/>
  <c r="M60" i="7" s="1"/>
  <c r="C60" i="7"/>
  <c r="K59" i="7"/>
  <c r="M59" i="7" s="1"/>
  <c r="C59" i="7"/>
  <c r="K58" i="7"/>
  <c r="M58" i="7" s="1"/>
  <c r="C58" i="7"/>
  <c r="K57" i="7"/>
  <c r="M57" i="7" s="1"/>
  <c r="C57" i="7"/>
  <c r="K56" i="7"/>
  <c r="M56" i="7" s="1"/>
  <c r="C56" i="7"/>
  <c r="K51" i="7"/>
  <c r="M51" i="7" s="1"/>
  <c r="C51" i="7"/>
  <c r="K50" i="7"/>
  <c r="M50" i="7" s="1"/>
  <c r="C50" i="7"/>
  <c r="K49" i="7"/>
  <c r="M49" i="7" s="1"/>
  <c r="C49" i="7"/>
  <c r="K48" i="7"/>
  <c r="M48" i="7" s="1"/>
  <c r="C48" i="7"/>
  <c r="K47" i="7"/>
  <c r="M47" i="7" s="1"/>
  <c r="C47" i="7"/>
  <c r="K46" i="7"/>
  <c r="M46" i="7" s="1"/>
  <c r="C46" i="7"/>
  <c r="K45" i="7"/>
  <c r="M45" i="7" s="1"/>
  <c r="C45" i="7"/>
  <c r="K44" i="7"/>
  <c r="M44" i="7" s="1"/>
  <c r="C44" i="7"/>
  <c r="K43" i="7"/>
  <c r="M43" i="7" s="1"/>
  <c r="C43" i="7"/>
  <c r="K42" i="7"/>
  <c r="M42" i="7" s="1"/>
  <c r="C42" i="7"/>
  <c r="K41" i="7"/>
  <c r="M41" i="7" s="1"/>
  <c r="C41" i="7"/>
  <c r="K40" i="7"/>
  <c r="M40" i="7" s="1"/>
  <c r="C40" i="7"/>
  <c r="K35" i="7"/>
  <c r="M35" i="7" s="1"/>
  <c r="C35" i="7"/>
  <c r="K34" i="7"/>
  <c r="M34" i="7" s="1"/>
  <c r="C34" i="7"/>
  <c r="K33" i="7"/>
  <c r="M33" i="7" s="1"/>
  <c r="C33" i="7"/>
  <c r="K32" i="7"/>
  <c r="M32" i="7" s="1"/>
  <c r="C32" i="7"/>
  <c r="K31" i="7"/>
  <c r="M31" i="7" s="1"/>
  <c r="C31" i="7"/>
  <c r="K30" i="7"/>
  <c r="M30" i="7" s="1"/>
  <c r="C30" i="7"/>
  <c r="K29" i="7"/>
  <c r="M29" i="7" s="1"/>
  <c r="C29" i="7"/>
  <c r="K28" i="7"/>
  <c r="M28" i="7" s="1"/>
  <c r="C28" i="7"/>
  <c r="K27" i="7"/>
  <c r="M27" i="7" s="1"/>
  <c r="C27" i="7"/>
  <c r="K26" i="7"/>
  <c r="M26" i="7" s="1"/>
  <c r="C26" i="7"/>
  <c r="K25" i="7"/>
  <c r="M25" i="7" s="1"/>
  <c r="C25" i="7"/>
  <c r="K24" i="7"/>
  <c r="M24" i="7" s="1"/>
  <c r="C24" i="7"/>
  <c r="M23" i="7"/>
  <c r="J23" i="7"/>
  <c r="M22" i="7"/>
  <c r="J22" i="7"/>
  <c r="M21" i="7"/>
  <c r="J21" i="7"/>
  <c r="M20" i="7"/>
  <c r="J20" i="7"/>
  <c r="M19" i="7"/>
  <c r="C19" i="7"/>
  <c r="G19" i="7" s="1"/>
  <c r="M18" i="7"/>
  <c r="C18" i="7"/>
  <c r="G17" i="7" s="1"/>
  <c r="M17" i="7"/>
  <c r="C17" i="7"/>
  <c r="G16" i="7" s="1"/>
  <c r="M16" i="7"/>
  <c r="C16" i="7"/>
  <c r="G15" i="7" s="1"/>
  <c r="M15" i="7"/>
  <c r="C15" i="7"/>
  <c r="G14" i="7" s="1"/>
  <c r="M14" i="7"/>
  <c r="C14" i="7"/>
  <c r="M13" i="7"/>
  <c r="C13" i="7"/>
  <c r="G12" i="7" s="1"/>
  <c r="M12" i="7"/>
  <c r="C12" i="7"/>
  <c r="G11" i="7" s="1"/>
  <c r="M11" i="7"/>
  <c r="C11" i="7"/>
  <c r="G10" i="7" s="1"/>
  <c r="M10" i="7"/>
  <c r="C10" i="7"/>
  <c r="M9" i="7"/>
  <c r="C9" i="7"/>
  <c r="G8" i="7" s="1"/>
  <c r="M8" i="7"/>
  <c r="C8" i="7"/>
  <c r="E179" i="7" l="1"/>
  <c r="H371" i="7"/>
  <c r="E360" i="7"/>
  <c r="E82" i="7"/>
  <c r="E203" i="7"/>
  <c r="E225" i="7"/>
  <c r="C39" i="7"/>
  <c r="E162" i="7"/>
  <c r="E186" i="7"/>
  <c r="C198" i="7"/>
  <c r="C214" i="7"/>
  <c r="H40" i="7"/>
  <c r="E137" i="7"/>
  <c r="E136" i="7"/>
  <c r="E29" i="7"/>
  <c r="E48" i="7"/>
  <c r="E60" i="7"/>
  <c r="H258" i="7"/>
  <c r="C196" i="7"/>
  <c r="D196" i="7" s="1"/>
  <c r="C212" i="7"/>
  <c r="D212" i="7" s="1"/>
  <c r="E32" i="7"/>
  <c r="E35" i="7"/>
  <c r="C54" i="7"/>
  <c r="C86" i="7"/>
  <c r="E115" i="7"/>
  <c r="E234" i="7"/>
  <c r="C246" i="7"/>
  <c r="E152" i="7"/>
  <c r="H172" i="7"/>
  <c r="E139" i="7"/>
  <c r="E123" i="7"/>
  <c r="H144" i="7"/>
  <c r="E95" i="7"/>
  <c r="E97" i="7"/>
  <c r="E105" i="7"/>
  <c r="E92" i="7"/>
  <c r="E80" i="7"/>
  <c r="E75" i="7"/>
  <c r="E77" i="7"/>
  <c r="E83" i="7"/>
  <c r="H98" i="7"/>
  <c r="E63" i="7"/>
  <c r="E43" i="7"/>
  <c r="E45" i="7"/>
  <c r="E51" i="7"/>
  <c r="H57" i="7"/>
  <c r="E26" i="7"/>
  <c r="H28" i="7"/>
  <c r="H32" i="7"/>
  <c r="E168" i="7"/>
  <c r="E173" i="7"/>
  <c r="E176" i="7"/>
  <c r="E175" i="7"/>
  <c r="E184" i="7"/>
  <c r="E185" i="7"/>
  <c r="E187" i="7"/>
  <c r="E189" i="7"/>
  <c r="E192" i="7"/>
  <c r="E200" i="7"/>
  <c r="E204" i="7"/>
  <c r="C215" i="7"/>
  <c r="E219" i="7"/>
  <c r="E222" i="7"/>
  <c r="C308" i="7"/>
  <c r="E308" i="7" s="1"/>
  <c r="E299" i="7"/>
  <c r="E300" i="7"/>
  <c r="E303" i="7"/>
  <c r="H306" i="7"/>
  <c r="AE306" i="7" s="1"/>
  <c r="E316" i="7"/>
  <c r="E319" i="7"/>
  <c r="E320" i="7"/>
  <c r="E283" i="7"/>
  <c r="H301" i="7"/>
  <c r="AE301" i="7" s="1"/>
  <c r="H259" i="7"/>
  <c r="E250" i="7"/>
  <c r="E251" i="7"/>
  <c r="E258" i="7"/>
  <c r="H289" i="7"/>
  <c r="H336" i="7"/>
  <c r="E265" i="7"/>
  <c r="E269" i="7"/>
  <c r="E273" i="7"/>
  <c r="E274" i="7"/>
  <c r="E281" i="7"/>
  <c r="H297" i="7"/>
  <c r="AE297" i="7" s="1"/>
  <c r="C311" i="7"/>
  <c r="H311" i="7" s="1"/>
  <c r="E307" i="7"/>
  <c r="H338" i="7"/>
  <c r="E346" i="7"/>
  <c r="E348" i="7"/>
  <c r="E350" i="7"/>
  <c r="E354" i="7"/>
  <c r="H271" i="7"/>
  <c r="C327" i="7"/>
  <c r="E323" i="7"/>
  <c r="E237" i="7"/>
  <c r="E240" i="7"/>
  <c r="E241" i="7"/>
  <c r="E243" i="7"/>
  <c r="H256" i="7"/>
  <c r="C244" i="7"/>
  <c r="D244" i="7" s="1"/>
  <c r="C20" i="7"/>
  <c r="D20" i="7" s="1"/>
  <c r="H24" i="7"/>
  <c r="C21" i="7"/>
  <c r="E24" i="7"/>
  <c r="E30" i="7"/>
  <c r="E25" i="7"/>
  <c r="E27" i="7"/>
  <c r="H50" i="7"/>
  <c r="E40" i="7"/>
  <c r="E41" i="7"/>
  <c r="H45" i="7"/>
  <c r="H48" i="7"/>
  <c r="H64" i="7"/>
  <c r="H41" i="7"/>
  <c r="E42" i="7"/>
  <c r="E44" i="7"/>
  <c r="E47" i="7"/>
  <c r="E56" i="7"/>
  <c r="H61" i="7"/>
  <c r="H66" i="7"/>
  <c r="E49" i="7"/>
  <c r="H58" i="7"/>
  <c r="H65" i="7"/>
  <c r="E72" i="7"/>
  <c r="H74" i="7"/>
  <c r="H82" i="7"/>
  <c r="E59" i="7"/>
  <c r="E61" i="7"/>
  <c r="C70" i="7"/>
  <c r="E64" i="7"/>
  <c r="E67" i="7"/>
  <c r="H93" i="7"/>
  <c r="H72" i="7"/>
  <c r="H77" i="7"/>
  <c r="H80" i="7"/>
  <c r="H90" i="7"/>
  <c r="H88" i="7"/>
  <c r="E76" i="7"/>
  <c r="E79" i="7"/>
  <c r="H94" i="7"/>
  <c r="C84" i="7"/>
  <c r="D84" i="7" s="1"/>
  <c r="E88" i="7"/>
  <c r="H96" i="7"/>
  <c r="C100" i="7"/>
  <c r="H109" i="7"/>
  <c r="E91" i="7"/>
  <c r="E93" i="7"/>
  <c r="E99" i="7"/>
  <c r="H104" i="7"/>
  <c r="H106" i="7"/>
  <c r="C102" i="7"/>
  <c r="H115" i="7"/>
  <c r="C119" i="7"/>
  <c r="E114" i="7"/>
  <c r="H129" i="7"/>
  <c r="E110" i="7"/>
  <c r="E113" i="7"/>
  <c r="H114" i="7"/>
  <c r="E107" i="7"/>
  <c r="H122" i="7"/>
  <c r="E112" i="7"/>
  <c r="H127" i="7"/>
  <c r="H130" i="7"/>
  <c r="E128" i="7"/>
  <c r="C135" i="7"/>
  <c r="E129" i="7"/>
  <c r="E130" i="7"/>
  <c r="E131" i="7"/>
  <c r="E144" i="7"/>
  <c r="C151" i="7"/>
  <c r="C150" i="7"/>
  <c r="C148" i="7"/>
  <c r="D148" i="7" s="1"/>
  <c r="E142" i="7"/>
  <c r="H160" i="7"/>
  <c r="E138" i="7"/>
  <c r="H154" i="7"/>
  <c r="H156" i="7"/>
  <c r="H176" i="7"/>
  <c r="E160" i="7"/>
  <c r="E154" i="7"/>
  <c r="E161" i="7"/>
  <c r="E163" i="7"/>
  <c r="H173" i="7"/>
  <c r="E177" i="7"/>
  <c r="E178" i="7"/>
  <c r="H188" i="7"/>
  <c r="H192" i="7"/>
  <c r="H177" i="7"/>
  <c r="H178" i="7"/>
  <c r="H194" i="7"/>
  <c r="E174" i="7"/>
  <c r="C181" i="7"/>
  <c r="E190" i="7"/>
  <c r="H189" i="7"/>
  <c r="H190" i="7"/>
  <c r="H202" i="7"/>
  <c r="H201" i="7"/>
  <c r="H204" i="7"/>
  <c r="H207" i="7"/>
  <c r="E191" i="7"/>
  <c r="H208" i="7"/>
  <c r="E209" i="7"/>
  <c r="E208" i="7"/>
  <c r="E211" i="7"/>
  <c r="H220" i="7"/>
  <c r="E201" i="7"/>
  <c r="E202" i="7"/>
  <c r="H206" i="7"/>
  <c r="H211" i="7"/>
  <c r="H216" i="7"/>
  <c r="H219" i="7"/>
  <c r="H224" i="7"/>
  <c r="H226" i="7"/>
  <c r="H234" i="7"/>
  <c r="E218" i="7"/>
  <c r="E221" i="7"/>
  <c r="H240" i="7"/>
  <c r="E220" i="7"/>
  <c r="C231" i="7"/>
  <c r="C229" i="7"/>
  <c r="H233" i="7"/>
  <c r="H241" i="7"/>
  <c r="E242" i="7"/>
  <c r="C247" i="7"/>
  <c r="E238" i="7"/>
  <c r="E232" i="7"/>
  <c r="H242" i="7"/>
  <c r="E248" i="7"/>
  <c r="E235" i="7"/>
  <c r="E239" i="7"/>
  <c r="H252" i="7"/>
  <c r="H254" i="7"/>
  <c r="H257" i="7"/>
  <c r="E256" i="7"/>
  <c r="E259" i="7"/>
  <c r="E255" i="7"/>
  <c r="C262" i="7"/>
  <c r="E253" i="7"/>
  <c r="E254" i="7"/>
  <c r="E268" i="7"/>
  <c r="E275" i="7"/>
  <c r="H274" i="7"/>
  <c r="C277" i="7"/>
  <c r="H291" i="7"/>
  <c r="C279" i="7"/>
  <c r="H295" i="7" s="1"/>
  <c r="H275" i="7"/>
  <c r="H281" i="7"/>
  <c r="E264" i="7"/>
  <c r="H267" i="7"/>
  <c r="H287" i="7"/>
  <c r="E272" i="7"/>
  <c r="H280" i="7"/>
  <c r="E286" i="7"/>
  <c r="E289" i="7"/>
  <c r="E284" i="7"/>
  <c r="E288" i="7"/>
  <c r="E290" i="7"/>
  <c r="E287" i="7"/>
  <c r="H290" i="7"/>
  <c r="E291" i="7"/>
  <c r="E296" i="7"/>
  <c r="E301" i="7"/>
  <c r="H300" i="7"/>
  <c r="AE300" i="7" s="1"/>
  <c r="H305" i="7"/>
  <c r="AE305" i="7" s="1"/>
  <c r="E314" i="7"/>
  <c r="E318" i="7"/>
  <c r="C310" i="7"/>
  <c r="E313" i="7"/>
  <c r="H317" i="7"/>
  <c r="E322" i="7"/>
  <c r="E297" i="7"/>
  <c r="E298" i="7"/>
  <c r="E302" i="7"/>
  <c r="C324" i="7"/>
  <c r="D324" i="7" s="1"/>
  <c r="H319" i="7"/>
  <c r="H322" i="7"/>
  <c r="E317" i="7"/>
  <c r="H320" i="7"/>
  <c r="E321" i="7"/>
  <c r="H333" i="7"/>
  <c r="H321" i="7"/>
  <c r="C326" i="7"/>
  <c r="H331" i="7"/>
  <c r="E335" i="7"/>
  <c r="E330" i="7"/>
  <c r="C359" i="7"/>
  <c r="E349" i="7"/>
  <c r="C357" i="7"/>
  <c r="H373" i="7" s="1"/>
  <c r="C342" i="7"/>
  <c r="H335" i="7"/>
  <c r="H345" i="7"/>
  <c r="E334" i="7"/>
  <c r="E337" i="7"/>
  <c r="E331" i="7"/>
  <c r="E332" i="7"/>
  <c r="G9" i="7"/>
  <c r="H27" i="7"/>
  <c r="E28" i="7"/>
  <c r="C37" i="7"/>
  <c r="E50" i="7"/>
  <c r="E66" i="7"/>
  <c r="E74" i="7"/>
  <c r="C87" i="7"/>
  <c r="E90" i="7"/>
  <c r="C22" i="7"/>
  <c r="H26" i="7"/>
  <c r="H30" i="7"/>
  <c r="E31" i="7"/>
  <c r="H34" i="7"/>
  <c r="C52" i="7"/>
  <c r="H56" i="7"/>
  <c r="E57" i="7"/>
  <c r="E65" i="7"/>
  <c r="E73" i="7"/>
  <c r="E81" i="7"/>
  <c r="E89" i="7"/>
  <c r="H105" i="7"/>
  <c r="E120" i="7"/>
  <c r="C132" i="7"/>
  <c r="H49" i="7"/>
  <c r="E62" i="7"/>
  <c r="H73" i="7"/>
  <c r="H81" i="7"/>
  <c r="H89" i="7"/>
  <c r="E121" i="7"/>
  <c r="H125" i="7"/>
  <c r="E157" i="7"/>
  <c r="H157" i="7"/>
  <c r="H158" i="7"/>
  <c r="E158" i="7"/>
  <c r="E169" i="7"/>
  <c r="H169" i="7"/>
  <c r="G13" i="7"/>
  <c r="H31" i="7"/>
  <c r="C55" i="7"/>
  <c r="E58" i="7"/>
  <c r="C71" i="7"/>
  <c r="C103" i="7"/>
  <c r="H113" i="7"/>
  <c r="E98" i="7"/>
  <c r="E108" i="7"/>
  <c r="H108" i="7"/>
  <c r="E111" i="7"/>
  <c r="H110" i="7"/>
  <c r="E193" i="7"/>
  <c r="H193" i="7"/>
  <c r="C278" i="7"/>
  <c r="E270" i="7"/>
  <c r="E271" i="7"/>
  <c r="H270" i="7"/>
  <c r="G18" i="7"/>
  <c r="C38" i="7"/>
  <c r="H35" i="7"/>
  <c r="C68" i="7"/>
  <c r="E106" i="7"/>
  <c r="E109" i="7"/>
  <c r="E205" i="7"/>
  <c r="H205" i="7"/>
  <c r="C213" i="7"/>
  <c r="C23" i="7"/>
  <c r="H25" i="7"/>
  <c r="H29" i="7"/>
  <c r="H33" i="7"/>
  <c r="E34" i="7"/>
  <c r="C36" i="7"/>
  <c r="E46" i="7"/>
  <c r="E78" i="7"/>
  <c r="E94" i="7"/>
  <c r="H97" i="7"/>
  <c r="H120" i="7"/>
  <c r="E124" i="7"/>
  <c r="H124" i="7"/>
  <c r="E127" i="7"/>
  <c r="H126" i="7"/>
  <c r="C134" i="7"/>
  <c r="E141" i="7"/>
  <c r="H141" i="7"/>
  <c r="E145" i="7"/>
  <c r="H145" i="7"/>
  <c r="H146" i="7"/>
  <c r="E146" i="7"/>
  <c r="E153" i="7"/>
  <c r="H153" i="7"/>
  <c r="C166" i="7"/>
  <c r="H170" i="7"/>
  <c r="E170" i="7"/>
  <c r="C199" i="7"/>
  <c r="E33" i="7"/>
  <c r="H42" i="7"/>
  <c r="H44" i="7"/>
  <c r="H60" i="7"/>
  <c r="H76" i="7"/>
  <c r="H92" i="7"/>
  <c r="H112" i="7"/>
  <c r="E96" i="7"/>
  <c r="E104" i="7"/>
  <c r="C116" i="7"/>
  <c r="C118" i="7"/>
  <c r="H121" i="7"/>
  <c r="E122" i="7"/>
  <c r="E125" i="7"/>
  <c r="E126" i="7"/>
  <c r="H137" i="7"/>
  <c r="H138" i="7"/>
  <c r="E147" i="7"/>
  <c r="C165" i="7"/>
  <c r="E159" i="7"/>
  <c r="H162" i="7"/>
  <c r="E171" i="7"/>
  <c r="C182" i="7"/>
  <c r="H174" i="7"/>
  <c r="H186" i="7"/>
  <c r="E194" i="7"/>
  <c r="H43" i="7"/>
  <c r="H47" i="7"/>
  <c r="H51" i="7"/>
  <c r="C53" i="7"/>
  <c r="H59" i="7"/>
  <c r="H63" i="7"/>
  <c r="H67" i="7"/>
  <c r="C69" i="7"/>
  <c r="H75" i="7"/>
  <c r="H79" i="7"/>
  <c r="H83" i="7"/>
  <c r="C85" i="7"/>
  <c r="H91" i="7"/>
  <c r="H95" i="7"/>
  <c r="H99" i="7"/>
  <c r="C101" i="7"/>
  <c r="H111" i="7"/>
  <c r="C149" i="7"/>
  <c r="E143" i="7"/>
  <c r="E155" i="7"/>
  <c r="C180" i="7"/>
  <c r="C183" i="7"/>
  <c r="E195" i="7"/>
  <c r="H210" i="7"/>
  <c r="H232" i="7"/>
  <c r="E266" i="7"/>
  <c r="E267" i="7"/>
  <c r="H266" i="7"/>
  <c r="H46" i="7"/>
  <c r="H62" i="7"/>
  <c r="H78" i="7"/>
  <c r="C117" i="7"/>
  <c r="C133" i="7"/>
  <c r="H140" i="7"/>
  <c r="C164" i="7"/>
  <c r="C167" i="7"/>
  <c r="C197" i="7"/>
  <c r="E206" i="7"/>
  <c r="E216" i="7"/>
  <c r="E217" i="7"/>
  <c r="H218" i="7"/>
  <c r="E223" i="7"/>
  <c r="E224" i="7"/>
  <c r="H223" i="7"/>
  <c r="E227" i="7"/>
  <c r="H243" i="7"/>
  <c r="H227" i="7"/>
  <c r="C228" i="7"/>
  <c r="H136" i="7"/>
  <c r="H152" i="7"/>
  <c r="H168" i="7"/>
  <c r="H184" i="7"/>
  <c r="H200" i="7"/>
  <c r="H209" i="7"/>
  <c r="E210" i="7"/>
  <c r="H107" i="7"/>
  <c r="H123" i="7"/>
  <c r="H131" i="7"/>
  <c r="H139" i="7"/>
  <c r="E140" i="7"/>
  <c r="H143" i="7"/>
  <c r="H147" i="7"/>
  <c r="H155" i="7"/>
  <c r="E156" i="7"/>
  <c r="H159" i="7"/>
  <c r="H163" i="7"/>
  <c r="H171" i="7"/>
  <c r="E172" i="7"/>
  <c r="H175" i="7"/>
  <c r="H179" i="7"/>
  <c r="H187" i="7"/>
  <c r="E188" i="7"/>
  <c r="H191" i="7"/>
  <c r="H195" i="7"/>
  <c r="H203" i="7"/>
  <c r="E207" i="7"/>
  <c r="C230" i="7"/>
  <c r="E233" i="7"/>
  <c r="E236" i="7"/>
  <c r="H235" i="7"/>
  <c r="C245" i="7"/>
  <c r="E249" i="7"/>
  <c r="H249" i="7"/>
  <c r="H250" i="7"/>
  <c r="E252" i="7"/>
  <c r="H251" i="7"/>
  <c r="C261" i="7"/>
  <c r="H222" i="7"/>
  <c r="H236" i="7"/>
  <c r="H237" i="7"/>
  <c r="H238" i="7"/>
  <c r="H239" i="7"/>
  <c r="H253" i="7"/>
  <c r="H255" i="7"/>
  <c r="E257" i="7"/>
  <c r="C263" i="7"/>
  <c r="H269" i="7"/>
  <c r="E282" i="7"/>
  <c r="H282" i="7"/>
  <c r="H283" i="7"/>
  <c r="E285" i="7"/>
  <c r="H284" i="7"/>
  <c r="H217" i="7"/>
  <c r="H221" i="7"/>
  <c r="H225" i="7"/>
  <c r="E226" i="7"/>
  <c r="C260" i="7"/>
  <c r="H265" i="7"/>
  <c r="C292" i="7"/>
  <c r="E280" i="7"/>
  <c r="C293" i="7"/>
  <c r="H296" i="7"/>
  <c r="AE296" i="7" s="1"/>
  <c r="E304" i="7"/>
  <c r="E305" i="7"/>
  <c r="H304" i="7"/>
  <c r="AE304" i="7" s="1"/>
  <c r="H272" i="7"/>
  <c r="C276" i="7"/>
  <c r="H285" i="7"/>
  <c r="H286" i="7"/>
  <c r="H288" i="7"/>
  <c r="E306" i="7"/>
  <c r="H307" i="7"/>
  <c r="AE307" i="7" s="1"/>
  <c r="H323" i="7"/>
  <c r="C340" i="7"/>
  <c r="E328" i="7"/>
  <c r="H328" i="7"/>
  <c r="E329" i="7"/>
  <c r="H329" i="7"/>
  <c r="E344" i="7"/>
  <c r="C356" i="7"/>
  <c r="H372" i="7" s="1"/>
  <c r="E345" i="7"/>
  <c r="H344" i="7"/>
  <c r="E352" i="7"/>
  <c r="E353" i="7"/>
  <c r="H352" i="7"/>
  <c r="H248" i="7"/>
  <c r="H264" i="7"/>
  <c r="H268" i="7"/>
  <c r="H303" i="7"/>
  <c r="AE303" i="7" s="1"/>
  <c r="E312" i="7"/>
  <c r="H312" i="7"/>
  <c r="H313" i="7"/>
  <c r="E315" i="7"/>
  <c r="H314" i="7"/>
  <c r="H348" i="7"/>
  <c r="C341" i="7"/>
  <c r="E333" i="7"/>
  <c r="H332" i="7"/>
  <c r="E339" i="7"/>
  <c r="H339" i="7"/>
  <c r="H273" i="7"/>
  <c r="C309" i="7"/>
  <c r="H299" i="7"/>
  <c r="AE299" i="7" s="1"/>
  <c r="C325" i="7"/>
  <c r="H316" i="7"/>
  <c r="H318" i="7"/>
  <c r="H298" i="7"/>
  <c r="AE298" i="7" s="1"/>
  <c r="H302" i="7"/>
  <c r="AE302" i="7" s="1"/>
  <c r="H330" i="7"/>
  <c r="H355" i="7"/>
  <c r="H315" i="7"/>
  <c r="E336" i="7"/>
  <c r="H351" i="7"/>
  <c r="H349" i="7"/>
  <c r="H334" i="7"/>
  <c r="H347" i="7"/>
  <c r="H337" i="7"/>
  <c r="E338" i="7"/>
  <c r="C343" i="7"/>
  <c r="H346" i="7"/>
  <c r="E347" i="7"/>
  <c r="H350" i="7"/>
  <c r="E351" i="7"/>
  <c r="H354" i="7"/>
  <c r="E355" i="7"/>
  <c r="C358" i="7"/>
  <c r="H374" i="7" s="1"/>
  <c r="H353" i="7"/>
  <c r="H70" i="7" l="1"/>
  <c r="E196" i="7"/>
  <c r="H196" i="7"/>
  <c r="E22" i="7"/>
  <c r="E214" i="7"/>
  <c r="H375" i="7"/>
  <c r="E372" i="7"/>
  <c r="H327" i="7"/>
  <c r="H102" i="7"/>
  <c r="E23" i="7"/>
  <c r="H212" i="7"/>
  <c r="E215" i="7"/>
  <c r="H308" i="7"/>
  <c r="E86" i="7"/>
  <c r="H214" i="7"/>
  <c r="E151" i="7"/>
  <c r="H100" i="7"/>
  <c r="H231" i="7"/>
  <c r="E150" i="7"/>
  <c r="E212" i="7"/>
  <c r="D100" i="7"/>
  <c r="D101" i="7" s="1"/>
  <c r="D308" i="7"/>
  <c r="K324" i="7" s="1"/>
  <c r="H262" i="7"/>
  <c r="H263" i="7"/>
  <c r="H151" i="7"/>
  <c r="E148" i="7"/>
  <c r="H135" i="7"/>
  <c r="E135" i="7"/>
  <c r="E21" i="7"/>
  <c r="E357" i="7"/>
  <c r="H229" i="7"/>
  <c r="H181" i="7"/>
  <c r="E229" i="7"/>
  <c r="H247" i="7"/>
  <c r="E311" i="7"/>
  <c r="E327" i="7"/>
  <c r="E324" i="7"/>
  <c r="E244" i="7"/>
  <c r="H310" i="7"/>
  <c r="H342" i="7"/>
  <c r="H326" i="7"/>
  <c r="E247" i="7"/>
  <c r="D21" i="7"/>
  <c r="D22" i="7" s="1"/>
  <c r="D23" i="7" s="1"/>
  <c r="H86" i="7"/>
  <c r="H148" i="7"/>
  <c r="E262" i="7"/>
  <c r="E277" i="7"/>
  <c r="H279" i="7"/>
  <c r="H324" i="7"/>
  <c r="E326" i="7"/>
  <c r="AF296" i="7"/>
  <c r="AG298" i="7" s="1"/>
  <c r="E342" i="7"/>
  <c r="H357" i="7"/>
  <c r="H343" i="7"/>
  <c r="E343" i="7"/>
  <c r="H309" i="7"/>
  <c r="E309" i="7"/>
  <c r="E245" i="7"/>
  <c r="H245" i="7"/>
  <c r="H230" i="7"/>
  <c r="E230" i="7"/>
  <c r="E167" i="7"/>
  <c r="H167" i="7"/>
  <c r="H101" i="7"/>
  <c r="E101" i="7"/>
  <c r="H69" i="7"/>
  <c r="E69" i="7"/>
  <c r="H53" i="7"/>
  <c r="E53" i="7"/>
  <c r="H116" i="7"/>
  <c r="D116" i="7"/>
  <c r="E116" i="7"/>
  <c r="E87" i="7"/>
  <c r="H87" i="7"/>
  <c r="H37" i="7"/>
  <c r="E37" i="7"/>
  <c r="E100" i="7"/>
  <c r="H358" i="7"/>
  <c r="E358" i="7"/>
  <c r="H260" i="7"/>
  <c r="E260" i="7"/>
  <c r="D260" i="7"/>
  <c r="E149" i="7"/>
  <c r="H149" i="7"/>
  <c r="E199" i="7"/>
  <c r="H199" i="7"/>
  <c r="H215" i="7"/>
  <c r="E134" i="7"/>
  <c r="H134" i="7"/>
  <c r="E68" i="7"/>
  <c r="H68" i="7"/>
  <c r="D68" i="7"/>
  <c r="E38" i="7"/>
  <c r="H38" i="7"/>
  <c r="H54" i="7"/>
  <c r="D245" i="7"/>
  <c r="E52" i="7"/>
  <c r="H52" i="7"/>
  <c r="D52" i="7"/>
  <c r="D85" i="7"/>
  <c r="E39" i="7"/>
  <c r="E341" i="7"/>
  <c r="H341" i="7"/>
  <c r="H359" i="7"/>
  <c r="D325" i="7"/>
  <c r="E263" i="7"/>
  <c r="H180" i="7"/>
  <c r="D180" i="7"/>
  <c r="K196" i="7" s="1"/>
  <c r="E180" i="7"/>
  <c r="E182" i="7"/>
  <c r="H182" i="7"/>
  <c r="H198" i="7"/>
  <c r="E165" i="7"/>
  <c r="H165" i="7"/>
  <c r="E118" i="7"/>
  <c r="H118" i="7"/>
  <c r="E246" i="7"/>
  <c r="E103" i="7"/>
  <c r="H103" i="7"/>
  <c r="E55" i="7"/>
  <c r="H55" i="7"/>
  <c r="H119" i="7"/>
  <c r="E102" i="7"/>
  <c r="E54" i="7"/>
  <c r="H84" i="7"/>
  <c r="H39" i="7"/>
  <c r="E70" i="7"/>
  <c r="D276" i="7"/>
  <c r="H276" i="7"/>
  <c r="E276" i="7"/>
  <c r="D292" i="7"/>
  <c r="H292" i="7"/>
  <c r="E292" i="7"/>
  <c r="E310" i="7"/>
  <c r="H117" i="7"/>
  <c r="E117" i="7"/>
  <c r="H85" i="7"/>
  <c r="E85" i="7"/>
  <c r="E166" i="7"/>
  <c r="H166" i="7"/>
  <c r="E36" i="7"/>
  <c r="D36" i="7"/>
  <c r="H36" i="7"/>
  <c r="H278" i="7"/>
  <c r="E278" i="7"/>
  <c r="H294" i="7"/>
  <c r="E71" i="7"/>
  <c r="H71" i="7"/>
  <c r="E261" i="7"/>
  <c r="H261" i="7"/>
  <c r="H277" i="7"/>
  <c r="E228" i="7"/>
  <c r="D228" i="7"/>
  <c r="H228" i="7"/>
  <c r="H164" i="7"/>
  <c r="D164" i="7"/>
  <c r="E164" i="7"/>
  <c r="E183" i="7"/>
  <c r="H183" i="7"/>
  <c r="H246" i="7"/>
  <c r="H325" i="7"/>
  <c r="E325" i="7"/>
  <c r="E356" i="7"/>
  <c r="H356" i="7"/>
  <c r="D356" i="7"/>
  <c r="K372" i="7" s="1"/>
  <c r="E340" i="7"/>
  <c r="H340" i="7"/>
  <c r="D340" i="7"/>
  <c r="E359" i="7"/>
  <c r="E294" i="7"/>
  <c r="E293" i="7"/>
  <c r="H293" i="7"/>
  <c r="H244" i="7"/>
  <c r="E279" i="7"/>
  <c r="H197" i="7"/>
  <c r="E197" i="7"/>
  <c r="H133" i="7"/>
  <c r="E133" i="7"/>
  <c r="E198" i="7"/>
  <c r="H150" i="7"/>
  <c r="D149" i="7"/>
  <c r="H213" i="7"/>
  <c r="E213" i="7"/>
  <c r="E231" i="7"/>
  <c r="E181" i="7"/>
  <c r="E119" i="7"/>
  <c r="D213" i="7"/>
  <c r="K212" i="7"/>
  <c r="H132" i="7"/>
  <c r="D132" i="7"/>
  <c r="E132" i="7"/>
  <c r="D197" i="7"/>
  <c r="E84" i="7"/>
  <c r="K100" i="7" l="1"/>
  <c r="D309" i="7"/>
  <c r="K325" i="7" s="1"/>
  <c r="K308" i="7"/>
  <c r="AG299" i="7"/>
  <c r="AG304" i="7"/>
  <c r="AG303" i="7"/>
  <c r="AG300" i="7"/>
  <c r="AG307" i="7"/>
  <c r="AG296" i="7"/>
  <c r="AG306" i="7"/>
  <c r="AG301" i="7"/>
  <c r="AG297" i="7"/>
  <c r="AG302" i="7"/>
  <c r="AG305" i="7"/>
  <c r="K340" i="7"/>
  <c r="D341" i="7"/>
  <c r="K276" i="7"/>
  <c r="D277" i="7"/>
  <c r="D326" i="7"/>
  <c r="D69" i="7"/>
  <c r="K85" i="7" s="1"/>
  <c r="K68" i="7"/>
  <c r="K132" i="7"/>
  <c r="D133" i="7"/>
  <c r="K149" i="7" s="1"/>
  <c r="K148" i="7"/>
  <c r="K101" i="7"/>
  <c r="D102" i="7"/>
  <c r="K84" i="7"/>
  <c r="D357" i="7"/>
  <c r="K373" i="7" s="1"/>
  <c r="K356" i="7"/>
  <c r="K164" i="7"/>
  <c r="D165" i="7"/>
  <c r="D214" i="7"/>
  <c r="K213" i="7"/>
  <c r="D150" i="7"/>
  <c r="D37" i="7"/>
  <c r="K36" i="7"/>
  <c r="D293" i="7"/>
  <c r="K292" i="7"/>
  <c r="D53" i="7"/>
  <c r="K52" i="7"/>
  <c r="K116" i="7"/>
  <c r="D117" i="7"/>
  <c r="D198" i="7"/>
  <c r="D229" i="7"/>
  <c r="K228" i="7"/>
  <c r="K244" i="7"/>
  <c r="K180" i="7"/>
  <c r="D181" i="7"/>
  <c r="D86" i="7"/>
  <c r="D246" i="7"/>
  <c r="K260" i="7"/>
  <c r="D261" i="7"/>
  <c r="D310" i="7" l="1"/>
  <c r="K326" i="7" s="1"/>
  <c r="O298" i="7"/>
  <c r="O297" i="7"/>
  <c r="O296" i="7"/>
  <c r="O280" i="7" s="1"/>
  <c r="O264" i="7" s="1"/>
  <c r="O248" i="7" s="1"/>
  <c r="O232" i="7" s="1"/>
  <c r="O216" i="7" s="1"/>
  <c r="O200" i="7" s="1"/>
  <c r="O184" i="7" s="1"/>
  <c r="O168" i="7" s="1"/>
  <c r="O152" i="7" s="1"/>
  <c r="O136" i="7" s="1"/>
  <c r="O120" i="7" s="1"/>
  <c r="O104" i="7" s="1"/>
  <c r="O88" i="7" s="1"/>
  <c r="O72" i="7" s="1"/>
  <c r="O56" i="7" s="1"/>
  <c r="O40" i="7" s="1"/>
  <c r="O305" i="7"/>
  <c r="O302" i="7"/>
  <c r="O304" i="7"/>
  <c r="O303" i="7"/>
  <c r="O301" i="7"/>
  <c r="O299" i="7"/>
  <c r="O307" i="7"/>
  <c r="O291" i="7" s="1"/>
  <c r="O300" i="7"/>
  <c r="O306" i="7"/>
  <c r="D87" i="7"/>
  <c r="K181" i="7"/>
  <c r="D182" i="7"/>
  <c r="D230" i="7"/>
  <c r="K246" i="7" s="1"/>
  <c r="K229" i="7"/>
  <c r="D294" i="7"/>
  <c r="K293" i="7"/>
  <c r="K102" i="7"/>
  <c r="D103" i="7"/>
  <c r="D327" i="7"/>
  <c r="D247" i="7"/>
  <c r="K117" i="7"/>
  <c r="D118" i="7"/>
  <c r="D151" i="7"/>
  <c r="K214" i="7"/>
  <c r="D215" i="7"/>
  <c r="K165" i="7"/>
  <c r="D166" i="7"/>
  <c r="D358" i="7"/>
  <c r="K374" i="7" s="1"/>
  <c r="K357" i="7"/>
  <c r="K309" i="7"/>
  <c r="D262" i="7"/>
  <c r="K261" i="7"/>
  <c r="K245" i="7"/>
  <c r="D199" i="7"/>
  <c r="K53" i="7"/>
  <c r="D54" i="7"/>
  <c r="K69" i="7"/>
  <c r="D70" i="7"/>
  <c r="K197" i="7"/>
  <c r="D38" i="7"/>
  <c r="K37" i="7"/>
  <c r="K133" i="7"/>
  <c r="D134" i="7"/>
  <c r="K150" i="7" s="1"/>
  <c r="D278" i="7"/>
  <c r="K277" i="7"/>
  <c r="D342" i="7"/>
  <c r="K341" i="7"/>
  <c r="D311" i="7" l="1"/>
  <c r="K310" i="7"/>
  <c r="K103" i="7"/>
  <c r="N56" i="7"/>
  <c r="O24" i="7"/>
  <c r="N40" i="7"/>
  <c r="D167" i="7"/>
  <c r="K167" i="7" s="1"/>
  <c r="K166" i="7"/>
  <c r="D183" i="7"/>
  <c r="K182" i="7"/>
  <c r="D135" i="7"/>
  <c r="K151" i="7" s="1"/>
  <c r="K134" i="7"/>
  <c r="K215" i="7"/>
  <c r="K327" i="7"/>
  <c r="K230" i="7"/>
  <c r="D231" i="7"/>
  <c r="K231" i="7" s="1"/>
  <c r="D279" i="7"/>
  <c r="K278" i="7"/>
  <c r="K54" i="7"/>
  <c r="D55" i="7"/>
  <c r="D263" i="7"/>
  <c r="K263" i="7" s="1"/>
  <c r="K262" i="7"/>
  <c r="D343" i="7"/>
  <c r="K343" i="7" s="1"/>
  <c r="K342" i="7"/>
  <c r="K38" i="7"/>
  <c r="D39" i="7"/>
  <c r="K39" i="7" s="1"/>
  <c r="K70" i="7"/>
  <c r="D71" i="7"/>
  <c r="K198" i="7"/>
  <c r="K358" i="7"/>
  <c r="D359" i="7"/>
  <c r="K375" i="7" s="1"/>
  <c r="K118" i="7"/>
  <c r="D119" i="7"/>
  <c r="K119" i="7" s="1"/>
  <c r="D295" i="7"/>
  <c r="K294" i="7"/>
  <c r="N72" i="7"/>
  <c r="K86" i="7"/>
  <c r="K359" i="7" l="1"/>
  <c r="K295" i="7"/>
  <c r="K183" i="7"/>
  <c r="K247" i="7"/>
  <c r="I56" i="7"/>
  <c r="J56" i="7" s="1"/>
  <c r="O8" i="7"/>
  <c r="N8" i="7" s="1"/>
  <c r="N24" i="7"/>
  <c r="I40" i="7" s="1"/>
  <c r="J40" i="7" s="1"/>
  <c r="K55" i="7"/>
  <c r="I72" i="7"/>
  <c r="J72" i="7" s="1"/>
  <c r="N88" i="7"/>
  <c r="K279" i="7"/>
  <c r="K135" i="7"/>
  <c r="K311" i="7"/>
  <c r="K71" i="7"/>
  <c r="K87" i="7"/>
  <c r="K199" i="7"/>
  <c r="I24" i="7" l="1"/>
  <c r="J24" i="7" s="1"/>
  <c r="N104" i="7"/>
  <c r="I88" i="7"/>
  <c r="J88" i="7" s="1"/>
  <c r="N120" i="7" l="1"/>
  <c r="I104" i="7"/>
  <c r="J104" i="7" s="1"/>
  <c r="N136" i="7" l="1"/>
  <c r="I120" i="7"/>
  <c r="J120" i="7" s="1"/>
  <c r="N152" i="7" l="1"/>
  <c r="I136" i="7"/>
  <c r="J136" i="7" s="1"/>
  <c r="N168" i="7" l="1"/>
  <c r="I152" i="7"/>
  <c r="J152" i="7" s="1"/>
  <c r="N184" i="7" l="1"/>
  <c r="I168" i="7"/>
  <c r="J168" i="7" s="1"/>
  <c r="N200" i="7" l="1"/>
  <c r="I184" i="7"/>
  <c r="J184" i="7" s="1"/>
  <c r="I200" i="7" l="1"/>
  <c r="J200" i="7" s="1"/>
  <c r="N216" i="7"/>
  <c r="I216" i="7" l="1"/>
  <c r="J216" i="7" s="1"/>
  <c r="N232" i="7"/>
  <c r="I232" i="7" l="1"/>
  <c r="J232" i="7" s="1"/>
  <c r="N248" i="7"/>
  <c r="I248" i="7" l="1"/>
  <c r="J248" i="7" s="1"/>
  <c r="N264" i="7"/>
  <c r="N280" i="7" l="1"/>
  <c r="I264" i="7"/>
  <c r="J264" i="7" s="1"/>
  <c r="O312" i="7" l="1"/>
  <c r="N312" i="7" s="1"/>
  <c r="I280" i="7"/>
  <c r="J280" i="7" s="1"/>
  <c r="O328" i="7" l="1"/>
  <c r="O344" i="7" l="1"/>
  <c r="N328" i="7"/>
  <c r="N344" i="7" l="1"/>
  <c r="I344" i="7" s="1"/>
  <c r="J344" i="7" s="1"/>
  <c r="O360" i="7"/>
  <c r="I328" i="7"/>
  <c r="J328" i="7" s="1"/>
  <c r="N360" i="7" l="1"/>
  <c r="I360" i="7" s="1"/>
  <c r="J360" i="7" s="1"/>
  <c r="O376" i="7"/>
  <c r="N376" i="7" l="1"/>
  <c r="I376" i="7" s="1"/>
  <c r="J376" i="7" s="1"/>
  <c r="O392" i="7"/>
  <c r="N392" i="7" s="1"/>
  <c r="I392" i="7" l="1"/>
  <c r="J392" i="7" s="1"/>
  <c r="L247" i="5" l="1"/>
  <c r="D247" i="5"/>
  <c r="L246" i="5"/>
  <c r="D246" i="5"/>
  <c r="L245" i="5"/>
  <c r="D245" i="5"/>
  <c r="L244" i="5"/>
  <c r="D244" i="5"/>
  <c r="R243" i="5"/>
  <c r="L243" i="5"/>
  <c r="I243" i="5"/>
  <c r="F243" i="5"/>
  <c r="D243" i="5"/>
  <c r="R242" i="5"/>
  <c r="L242" i="5"/>
  <c r="I242" i="5"/>
  <c r="F242" i="5"/>
  <c r="D242" i="5"/>
  <c r="R241" i="5"/>
  <c r="L241" i="5"/>
  <c r="I241" i="5"/>
  <c r="F241" i="5"/>
  <c r="D241" i="5"/>
  <c r="R240" i="5"/>
  <c r="L240" i="5"/>
  <c r="F240" i="5"/>
  <c r="C240" i="5"/>
  <c r="R239" i="5"/>
  <c r="L239" i="5"/>
  <c r="F239" i="5"/>
  <c r="D239" i="5"/>
  <c r="L238" i="5"/>
  <c r="G238" i="5"/>
  <c r="F238" i="5"/>
  <c r="D238" i="5"/>
  <c r="AT237" i="5"/>
  <c r="AT235" i="5"/>
  <c r="AT234" i="5"/>
  <c r="AT233" i="5"/>
  <c r="AT232" i="5"/>
  <c r="K227" i="5"/>
  <c r="M227" i="5" s="1"/>
  <c r="C227" i="5"/>
  <c r="K226" i="5"/>
  <c r="M226" i="5" s="1"/>
  <c r="C226" i="5"/>
  <c r="K225" i="5"/>
  <c r="M225" i="5" s="1"/>
  <c r="D224" i="5"/>
  <c r="D223" i="5"/>
  <c r="D222" i="5"/>
  <c r="K221" i="5"/>
  <c r="M221" i="5" s="1"/>
  <c r="C221" i="5"/>
  <c r="K220" i="5"/>
  <c r="M220" i="5" s="1"/>
  <c r="C220" i="5"/>
  <c r="K219" i="5"/>
  <c r="M219" i="5" s="1"/>
  <c r="C219" i="5"/>
  <c r="K218" i="5"/>
  <c r="M218" i="5" s="1"/>
  <c r="C218" i="5"/>
  <c r="K217" i="5"/>
  <c r="M217" i="5" s="1"/>
  <c r="C217" i="5"/>
  <c r="K216" i="5"/>
  <c r="M216" i="5" s="1"/>
  <c r="C216" i="5"/>
  <c r="K211" i="5"/>
  <c r="M211" i="5" s="1"/>
  <c r="C211" i="5"/>
  <c r="K210" i="5"/>
  <c r="M210" i="5" s="1"/>
  <c r="C210" i="5"/>
  <c r="K209" i="5"/>
  <c r="M209" i="5" s="1"/>
  <c r="C209" i="5"/>
  <c r="K208" i="5"/>
  <c r="M208" i="5" s="1"/>
  <c r="C208" i="5"/>
  <c r="K207" i="5"/>
  <c r="M207" i="5" s="1"/>
  <c r="C207" i="5"/>
  <c r="K206" i="5"/>
  <c r="M206" i="5" s="1"/>
  <c r="C206" i="5"/>
  <c r="K205" i="5"/>
  <c r="M205" i="5" s="1"/>
  <c r="C205" i="5"/>
  <c r="K204" i="5"/>
  <c r="M204" i="5" s="1"/>
  <c r="C204" i="5"/>
  <c r="K203" i="5"/>
  <c r="M203" i="5" s="1"/>
  <c r="C203" i="5"/>
  <c r="K202" i="5"/>
  <c r="M202" i="5" s="1"/>
  <c r="C202" i="5"/>
  <c r="K201" i="5"/>
  <c r="M201" i="5" s="1"/>
  <c r="C201" i="5"/>
  <c r="K200" i="5"/>
  <c r="M200" i="5" s="1"/>
  <c r="C200" i="5"/>
  <c r="R195" i="5"/>
  <c r="K195" i="5"/>
  <c r="M195" i="5" s="1"/>
  <c r="C195" i="5"/>
  <c r="R194" i="5"/>
  <c r="K194" i="5"/>
  <c r="M194" i="5" s="1"/>
  <c r="C194" i="5"/>
  <c r="R193" i="5"/>
  <c r="K193" i="5"/>
  <c r="M193" i="5" s="1"/>
  <c r="C193" i="5"/>
  <c r="R192" i="5"/>
  <c r="K192" i="5"/>
  <c r="M192" i="5" s="1"/>
  <c r="C192" i="5"/>
  <c r="R191" i="5"/>
  <c r="K191" i="5"/>
  <c r="M191" i="5" s="1"/>
  <c r="C191" i="5"/>
  <c r="R190" i="5"/>
  <c r="K190" i="5"/>
  <c r="M190" i="5" s="1"/>
  <c r="C190" i="5"/>
  <c r="R189" i="5"/>
  <c r="K189" i="5"/>
  <c r="M189" i="5" s="1"/>
  <c r="C189" i="5"/>
  <c r="R188" i="5"/>
  <c r="K188" i="5"/>
  <c r="M188" i="5" s="1"/>
  <c r="C188" i="5"/>
  <c r="R187" i="5"/>
  <c r="K187" i="5"/>
  <c r="M187" i="5" s="1"/>
  <c r="AD187" i="5" s="1"/>
  <c r="C187" i="5"/>
  <c r="R186" i="5"/>
  <c r="K186" i="5"/>
  <c r="M186" i="5" s="1"/>
  <c r="C186" i="5"/>
  <c r="X185" i="5"/>
  <c r="X186" i="5" s="1"/>
  <c r="X187" i="5" s="1"/>
  <c r="X188" i="5" s="1"/>
  <c r="X189" i="5" s="1"/>
  <c r="X190" i="5" s="1"/>
  <c r="X191" i="5" s="1"/>
  <c r="X192" i="5" s="1"/>
  <c r="X193" i="5" s="1"/>
  <c r="X194" i="5" s="1"/>
  <c r="X195" i="5" s="1"/>
  <c r="R185" i="5"/>
  <c r="K185" i="5"/>
  <c r="M185" i="5" s="1"/>
  <c r="C185" i="5"/>
  <c r="R184" i="5"/>
  <c r="K184" i="5"/>
  <c r="M184" i="5" s="1"/>
  <c r="C184" i="5"/>
  <c r="R179" i="5"/>
  <c r="K179" i="5"/>
  <c r="C179" i="5"/>
  <c r="R178" i="5"/>
  <c r="K178" i="5"/>
  <c r="M178" i="5" s="1"/>
  <c r="C178" i="5"/>
  <c r="R177" i="5"/>
  <c r="K177" i="5"/>
  <c r="M177" i="5" s="1"/>
  <c r="C177" i="5"/>
  <c r="R176" i="5"/>
  <c r="K176" i="5"/>
  <c r="M176" i="5" s="1"/>
  <c r="C176" i="5"/>
  <c r="R175" i="5"/>
  <c r="K175" i="5"/>
  <c r="M175" i="5" s="1"/>
  <c r="C175" i="5"/>
  <c r="R174" i="5"/>
  <c r="K174" i="5"/>
  <c r="M174" i="5" s="1"/>
  <c r="C174" i="5"/>
  <c r="R173" i="5"/>
  <c r="K173" i="5"/>
  <c r="M173" i="5" s="1"/>
  <c r="C173" i="5"/>
  <c r="R172" i="5"/>
  <c r="K172" i="5"/>
  <c r="M172" i="5" s="1"/>
  <c r="C172" i="5"/>
  <c r="R171" i="5"/>
  <c r="K171" i="5"/>
  <c r="M171" i="5" s="1"/>
  <c r="C171" i="5"/>
  <c r="R170" i="5"/>
  <c r="K170" i="5"/>
  <c r="M170" i="5" s="1"/>
  <c r="C170" i="5"/>
  <c r="X169" i="5"/>
  <c r="X170" i="5" s="1"/>
  <c r="X171" i="5" s="1"/>
  <c r="X172" i="5" s="1"/>
  <c r="X173" i="5" s="1"/>
  <c r="X174" i="5" s="1"/>
  <c r="X175" i="5" s="1"/>
  <c r="X176" i="5" s="1"/>
  <c r="X177" i="5" s="1"/>
  <c r="X178" i="5" s="1"/>
  <c r="X179" i="5" s="1"/>
  <c r="R169" i="5"/>
  <c r="K169" i="5"/>
  <c r="M169" i="5" s="1"/>
  <c r="C169" i="5"/>
  <c r="R168" i="5"/>
  <c r="K168" i="5"/>
  <c r="M168" i="5" s="1"/>
  <c r="C168" i="5"/>
  <c r="R163" i="5"/>
  <c r="K163" i="5"/>
  <c r="K246" i="5" s="1"/>
  <c r="C163" i="5"/>
  <c r="R162" i="5"/>
  <c r="K162" i="5"/>
  <c r="M162" i="5" s="1"/>
  <c r="C162" i="5"/>
  <c r="R161" i="5"/>
  <c r="K161" i="5"/>
  <c r="M161" i="5" s="1"/>
  <c r="C161" i="5"/>
  <c r="R160" i="5"/>
  <c r="K160" i="5"/>
  <c r="M160" i="5" s="1"/>
  <c r="C160" i="5"/>
  <c r="R159" i="5"/>
  <c r="K159" i="5"/>
  <c r="M159" i="5" s="1"/>
  <c r="C159" i="5"/>
  <c r="R158" i="5"/>
  <c r="K158" i="5"/>
  <c r="M158" i="5" s="1"/>
  <c r="C158" i="5"/>
  <c r="R157" i="5"/>
  <c r="K157" i="5"/>
  <c r="M157" i="5" s="1"/>
  <c r="C157" i="5"/>
  <c r="R156" i="5"/>
  <c r="K156" i="5"/>
  <c r="M156" i="5" s="1"/>
  <c r="C156" i="5"/>
  <c r="R155" i="5"/>
  <c r="K155" i="5"/>
  <c r="M155" i="5" s="1"/>
  <c r="C155" i="5"/>
  <c r="R154" i="5"/>
  <c r="K154" i="5"/>
  <c r="M154" i="5" s="1"/>
  <c r="C154" i="5"/>
  <c r="X153" i="5"/>
  <c r="X154" i="5" s="1"/>
  <c r="X155" i="5" s="1"/>
  <c r="X156" i="5" s="1"/>
  <c r="X157" i="5" s="1"/>
  <c r="X158" i="5" s="1"/>
  <c r="X159" i="5" s="1"/>
  <c r="X160" i="5" s="1"/>
  <c r="X161" i="5" s="1"/>
  <c r="X162" i="5" s="1"/>
  <c r="X163" i="5" s="1"/>
  <c r="R153" i="5"/>
  <c r="K153" i="5"/>
  <c r="M153" i="5" s="1"/>
  <c r="C153" i="5"/>
  <c r="R152" i="5"/>
  <c r="K152" i="5"/>
  <c r="M152" i="5" s="1"/>
  <c r="C152" i="5"/>
  <c r="R147" i="5"/>
  <c r="K147" i="5"/>
  <c r="C147" i="5"/>
  <c r="R146" i="5"/>
  <c r="K146" i="5"/>
  <c r="M146" i="5" s="1"/>
  <c r="C146" i="5"/>
  <c r="R145" i="5"/>
  <c r="K145" i="5"/>
  <c r="M145" i="5" s="1"/>
  <c r="C145" i="5"/>
  <c r="R144" i="5"/>
  <c r="K144" i="5"/>
  <c r="M144" i="5" s="1"/>
  <c r="C144" i="5"/>
  <c r="R143" i="5"/>
  <c r="K143" i="5"/>
  <c r="M143" i="5" s="1"/>
  <c r="C143" i="5"/>
  <c r="R142" i="5"/>
  <c r="K142" i="5"/>
  <c r="M142" i="5" s="1"/>
  <c r="C142" i="5"/>
  <c r="R141" i="5"/>
  <c r="K141" i="5"/>
  <c r="M141" i="5" s="1"/>
  <c r="C141" i="5"/>
  <c r="R140" i="5"/>
  <c r="K140" i="5"/>
  <c r="M140" i="5" s="1"/>
  <c r="C140" i="5"/>
  <c r="R139" i="5"/>
  <c r="K139" i="5"/>
  <c r="M139" i="5" s="1"/>
  <c r="C139" i="5"/>
  <c r="R138" i="5"/>
  <c r="K138" i="5"/>
  <c r="M138" i="5" s="1"/>
  <c r="C138" i="5"/>
  <c r="R137" i="5"/>
  <c r="K137" i="5"/>
  <c r="M137" i="5" s="1"/>
  <c r="C137" i="5"/>
  <c r="R136" i="5"/>
  <c r="K136" i="5"/>
  <c r="M136" i="5" s="1"/>
  <c r="C136" i="5"/>
  <c r="R131" i="5"/>
  <c r="K131" i="5"/>
  <c r="C131" i="5"/>
  <c r="R130" i="5"/>
  <c r="K130" i="5"/>
  <c r="M130" i="5" s="1"/>
  <c r="C130" i="5"/>
  <c r="R129" i="5"/>
  <c r="K129" i="5"/>
  <c r="M129" i="5" s="1"/>
  <c r="C129" i="5"/>
  <c r="R128" i="5"/>
  <c r="K128" i="5"/>
  <c r="M128" i="5" s="1"/>
  <c r="C128" i="5"/>
  <c r="R127" i="5"/>
  <c r="K127" i="5"/>
  <c r="M127" i="5" s="1"/>
  <c r="C127" i="5"/>
  <c r="R126" i="5"/>
  <c r="K126" i="5"/>
  <c r="M126" i="5" s="1"/>
  <c r="C126" i="5"/>
  <c r="R125" i="5"/>
  <c r="K125" i="5"/>
  <c r="M125" i="5" s="1"/>
  <c r="C125" i="5"/>
  <c r="R124" i="5"/>
  <c r="K124" i="5"/>
  <c r="M124" i="5" s="1"/>
  <c r="C124" i="5"/>
  <c r="R123" i="5"/>
  <c r="K123" i="5"/>
  <c r="M123" i="5" s="1"/>
  <c r="C123" i="5"/>
  <c r="R122" i="5"/>
  <c r="K122" i="5"/>
  <c r="M122" i="5" s="1"/>
  <c r="C122" i="5"/>
  <c r="R121" i="5"/>
  <c r="K121" i="5"/>
  <c r="M121" i="5" s="1"/>
  <c r="C121" i="5"/>
  <c r="R120" i="5"/>
  <c r="K120" i="5"/>
  <c r="M120" i="5" s="1"/>
  <c r="C120" i="5"/>
  <c r="U119" i="5"/>
  <c r="U118" i="5"/>
  <c r="U117" i="5"/>
  <c r="U116" i="5"/>
  <c r="U115" i="5"/>
  <c r="R115" i="5"/>
  <c r="K115" i="5"/>
  <c r="C115" i="5"/>
  <c r="C243" i="5" s="1"/>
  <c r="AT243" i="5" s="1"/>
  <c r="U114" i="5"/>
  <c r="R114" i="5"/>
  <c r="K114" i="5"/>
  <c r="M114" i="5" s="1"/>
  <c r="C114" i="5"/>
  <c r="U113" i="5"/>
  <c r="R113" i="5"/>
  <c r="K113" i="5"/>
  <c r="M113" i="5" s="1"/>
  <c r="C113" i="5"/>
  <c r="U112" i="5"/>
  <c r="R112" i="5"/>
  <c r="K112" i="5"/>
  <c r="M112" i="5" s="1"/>
  <c r="C112" i="5"/>
  <c r="U111" i="5"/>
  <c r="R111" i="5"/>
  <c r="K111" i="5"/>
  <c r="M111" i="5" s="1"/>
  <c r="C111" i="5"/>
  <c r="U110" i="5"/>
  <c r="R110" i="5"/>
  <c r="K110" i="5"/>
  <c r="M110" i="5" s="1"/>
  <c r="C110" i="5"/>
  <c r="U109" i="5"/>
  <c r="R109" i="5"/>
  <c r="K109" i="5"/>
  <c r="M109" i="5" s="1"/>
  <c r="C109" i="5"/>
  <c r="U108" i="5"/>
  <c r="R108" i="5"/>
  <c r="K108" i="5"/>
  <c r="M108" i="5" s="1"/>
  <c r="C108" i="5"/>
  <c r="U107" i="5"/>
  <c r="R107" i="5"/>
  <c r="K107" i="5"/>
  <c r="M107" i="5" s="1"/>
  <c r="C107" i="5"/>
  <c r="U106" i="5"/>
  <c r="R106" i="5"/>
  <c r="K106" i="5"/>
  <c r="M106" i="5" s="1"/>
  <c r="C106" i="5"/>
  <c r="U105" i="5"/>
  <c r="R105" i="5"/>
  <c r="K105" i="5"/>
  <c r="M105" i="5" s="1"/>
  <c r="C105" i="5"/>
  <c r="U104" i="5"/>
  <c r="R104" i="5"/>
  <c r="K104" i="5"/>
  <c r="M104" i="5" s="1"/>
  <c r="C104" i="5"/>
  <c r="U103" i="5"/>
  <c r="U102" i="5"/>
  <c r="U101" i="5"/>
  <c r="U100" i="5"/>
  <c r="U99" i="5"/>
  <c r="R99" i="5"/>
  <c r="K99" i="5"/>
  <c r="C99" i="5"/>
  <c r="C242" i="5" s="1"/>
  <c r="AT242" i="5" s="1"/>
  <c r="U98" i="5"/>
  <c r="R98" i="5"/>
  <c r="K98" i="5"/>
  <c r="M98" i="5" s="1"/>
  <c r="C98" i="5"/>
  <c r="U97" i="5"/>
  <c r="R97" i="5"/>
  <c r="K97" i="5"/>
  <c r="M97" i="5" s="1"/>
  <c r="C97" i="5"/>
  <c r="U96" i="5"/>
  <c r="R96" i="5"/>
  <c r="K96" i="5"/>
  <c r="M96" i="5" s="1"/>
  <c r="C96" i="5"/>
  <c r="U95" i="5"/>
  <c r="R95" i="5"/>
  <c r="K95" i="5"/>
  <c r="M95" i="5" s="1"/>
  <c r="C95" i="5"/>
  <c r="U94" i="5"/>
  <c r="R94" i="5"/>
  <c r="K94" i="5"/>
  <c r="M94" i="5" s="1"/>
  <c r="C94" i="5"/>
  <c r="U93" i="5"/>
  <c r="R93" i="5"/>
  <c r="K93" i="5"/>
  <c r="M93" i="5" s="1"/>
  <c r="C93" i="5"/>
  <c r="U92" i="5"/>
  <c r="R92" i="5"/>
  <c r="K92" i="5"/>
  <c r="M92" i="5" s="1"/>
  <c r="C92" i="5"/>
  <c r="U91" i="5"/>
  <c r="R91" i="5"/>
  <c r="K91" i="5"/>
  <c r="M91" i="5" s="1"/>
  <c r="C91" i="5"/>
  <c r="U90" i="5"/>
  <c r="R90" i="5"/>
  <c r="K90" i="5"/>
  <c r="M90" i="5" s="1"/>
  <c r="C90" i="5"/>
  <c r="U89" i="5"/>
  <c r="R89" i="5"/>
  <c r="K89" i="5"/>
  <c r="M89" i="5" s="1"/>
  <c r="C89" i="5"/>
  <c r="U88" i="5"/>
  <c r="R88" i="5"/>
  <c r="K88" i="5"/>
  <c r="M88" i="5" s="1"/>
  <c r="C88" i="5"/>
  <c r="U87" i="5"/>
  <c r="U86" i="5"/>
  <c r="U85" i="5"/>
  <c r="U84" i="5"/>
  <c r="U83" i="5"/>
  <c r="R83" i="5"/>
  <c r="C83" i="5"/>
  <c r="C241" i="5" s="1"/>
  <c r="U82" i="5"/>
  <c r="R82" i="5"/>
  <c r="C82" i="5"/>
  <c r="H82" i="5" s="1"/>
  <c r="J82" i="5" s="1"/>
  <c r="U81" i="5"/>
  <c r="R81" i="5"/>
  <c r="C81" i="5"/>
  <c r="AT81" i="5" s="1"/>
  <c r="U80" i="5"/>
  <c r="R80" i="5"/>
  <c r="C80" i="5"/>
  <c r="U79" i="5"/>
  <c r="R79" i="5"/>
  <c r="C79" i="5"/>
  <c r="AT79" i="5" s="1"/>
  <c r="U78" i="5"/>
  <c r="R78" i="5"/>
  <c r="C78" i="5"/>
  <c r="H78" i="5" s="1"/>
  <c r="J78" i="5" s="1"/>
  <c r="U77" i="5"/>
  <c r="R77" i="5"/>
  <c r="C77" i="5"/>
  <c r="AT77" i="5" s="1"/>
  <c r="U76" i="5"/>
  <c r="R76" i="5"/>
  <c r="C76" i="5"/>
  <c r="AT76" i="5" s="1"/>
  <c r="U75" i="5"/>
  <c r="R75" i="5"/>
  <c r="C75" i="5"/>
  <c r="AT75" i="5" s="1"/>
  <c r="U74" i="5"/>
  <c r="R74" i="5"/>
  <c r="C74" i="5"/>
  <c r="H74" i="5" s="1"/>
  <c r="J74" i="5" s="1"/>
  <c r="U73" i="5"/>
  <c r="R73" i="5"/>
  <c r="C73" i="5"/>
  <c r="AT73" i="5" s="1"/>
  <c r="U72" i="5"/>
  <c r="R72" i="5"/>
  <c r="C72" i="5"/>
  <c r="C71" i="5"/>
  <c r="C70" i="5"/>
  <c r="C69" i="5"/>
  <c r="C68" i="5"/>
  <c r="AT68" i="5" s="1"/>
  <c r="AT67" i="5"/>
  <c r="R67" i="5"/>
  <c r="E67" i="5"/>
  <c r="E240" i="5" s="1"/>
  <c r="AT66" i="5"/>
  <c r="R66" i="5"/>
  <c r="E66" i="5"/>
  <c r="G66" i="5" s="1"/>
  <c r="AT65" i="5"/>
  <c r="R65" i="5"/>
  <c r="E65" i="5"/>
  <c r="G65" i="5" s="1"/>
  <c r="AT64" i="5"/>
  <c r="R64" i="5"/>
  <c r="E64" i="5"/>
  <c r="G64" i="5" s="1"/>
  <c r="AT63" i="5"/>
  <c r="R63" i="5"/>
  <c r="E63" i="5"/>
  <c r="G63" i="5" s="1"/>
  <c r="AT62" i="5"/>
  <c r="R62" i="5"/>
  <c r="E62" i="5"/>
  <c r="G62" i="5" s="1"/>
  <c r="AT61" i="5"/>
  <c r="R61" i="5"/>
  <c r="E61" i="5"/>
  <c r="G61" i="5" s="1"/>
  <c r="AT60" i="5"/>
  <c r="R60" i="5"/>
  <c r="E60" i="5"/>
  <c r="G60" i="5" s="1"/>
  <c r="AT59" i="5"/>
  <c r="R59" i="5"/>
  <c r="E59" i="5"/>
  <c r="G59" i="5" s="1"/>
  <c r="AT58" i="5"/>
  <c r="R58" i="5"/>
  <c r="E58" i="5"/>
  <c r="G58" i="5" s="1"/>
  <c r="AT57" i="5"/>
  <c r="R57" i="5"/>
  <c r="E57" i="5"/>
  <c r="G57" i="5" s="1"/>
  <c r="AT56" i="5"/>
  <c r="R56" i="5"/>
  <c r="D56" i="5"/>
  <c r="R51" i="5"/>
  <c r="K51" i="5"/>
  <c r="M51" i="5" s="1"/>
  <c r="C51" i="5"/>
  <c r="H67" i="5" s="1"/>
  <c r="R50" i="5"/>
  <c r="K50" i="5"/>
  <c r="M50" i="5" s="1"/>
  <c r="C50" i="5"/>
  <c r="R49" i="5"/>
  <c r="K49" i="5"/>
  <c r="M49" i="5" s="1"/>
  <c r="C49" i="5"/>
  <c r="H65" i="5" s="1"/>
  <c r="R48" i="5"/>
  <c r="K48" i="5"/>
  <c r="M48" i="5" s="1"/>
  <c r="C48" i="5"/>
  <c r="R47" i="5"/>
  <c r="K47" i="5"/>
  <c r="M47" i="5" s="1"/>
  <c r="C47" i="5"/>
  <c r="H63" i="5" s="1"/>
  <c r="R46" i="5"/>
  <c r="K46" i="5"/>
  <c r="M46" i="5" s="1"/>
  <c r="C46" i="5"/>
  <c r="R45" i="5"/>
  <c r="K45" i="5"/>
  <c r="M45" i="5" s="1"/>
  <c r="C45" i="5"/>
  <c r="H61" i="5" s="1"/>
  <c r="R44" i="5"/>
  <c r="K44" i="5"/>
  <c r="M44" i="5" s="1"/>
  <c r="C44" i="5"/>
  <c r="R43" i="5"/>
  <c r="K43" i="5"/>
  <c r="M43" i="5" s="1"/>
  <c r="C43" i="5"/>
  <c r="H59" i="5" s="1"/>
  <c r="R42" i="5"/>
  <c r="K42" i="5"/>
  <c r="M42" i="5" s="1"/>
  <c r="C42" i="5"/>
  <c r="R41" i="5"/>
  <c r="K41" i="5"/>
  <c r="M41" i="5" s="1"/>
  <c r="C41" i="5"/>
  <c r="H57" i="5" s="1"/>
  <c r="R40" i="5"/>
  <c r="K40" i="5"/>
  <c r="M40" i="5" s="1"/>
  <c r="C40" i="5"/>
  <c r="R35" i="5"/>
  <c r="C35" i="5"/>
  <c r="C238" i="5" s="1"/>
  <c r="AT238" i="5" s="1"/>
  <c r="R34" i="5"/>
  <c r="C34" i="5"/>
  <c r="R33" i="5"/>
  <c r="C33" i="5"/>
  <c r="R32" i="5"/>
  <c r="C32" i="5"/>
  <c r="R31" i="5"/>
  <c r="C31" i="5"/>
  <c r="H31" i="5" s="1"/>
  <c r="R30" i="5"/>
  <c r="C30" i="5"/>
  <c r="R29" i="5"/>
  <c r="C29" i="5"/>
  <c r="H29" i="5" s="1"/>
  <c r="R28" i="5"/>
  <c r="C28" i="5"/>
  <c r="R27" i="5"/>
  <c r="C27" i="5"/>
  <c r="R26" i="5"/>
  <c r="C26" i="5"/>
  <c r="R25" i="5"/>
  <c r="C25" i="5"/>
  <c r="H25" i="5" s="1"/>
  <c r="R24" i="5"/>
  <c r="C24" i="5"/>
  <c r="C23" i="5"/>
  <c r="C22" i="5"/>
  <c r="C21" i="5"/>
  <c r="C20" i="5"/>
  <c r="D20" i="5" s="1"/>
  <c r="AT19" i="5"/>
  <c r="AT18" i="5"/>
  <c r="AT17" i="5"/>
  <c r="AT16" i="5"/>
  <c r="AT15" i="5"/>
  <c r="AT14" i="5"/>
  <c r="AT13" i="5"/>
  <c r="AT12" i="5"/>
  <c r="AT11" i="5"/>
  <c r="AT10" i="5"/>
  <c r="AT9" i="5"/>
  <c r="AT8" i="5"/>
  <c r="N8" i="5"/>
  <c r="N9" i="5" s="1"/>
  <c r="D8" i="5"/>
  <c r="AT89" i="5" l="1"/>
  <c r="AT88" i="5"/>
  <c r="AT91" i="5"/>
  <c r="AT95" i="5"/>
  <c r="AT168" i="5"/>
  <c r="AT34" i="5"/>
  <c r="E91" i="5"/>
  <c r="G91" i="5" s="1"/>
  <c r="H144" i="5"/>
  <c r="D21" i="5"/>
  <c r="D22" i="5" s="1"/>
  <c r="D23" i="5" s="1"/>
  <c r="AD190" i="5"/>
  <c r="AD194" i="5"/>
  <c r="AD193" i="5"/>
  <c r="E124" i="5"/>
  <c r="AT205" i="5"/>
  <c r="AT209" i="5"/>
  <c r="AT22" i="5"/>
  <c r="AT185" i="5"/>
  <c r="AT207" i="5"/>
  <c r="AT125" i="5"/>
  <c r="AT162" i="5"/>
  <c r="AT193" i="5"/>
  <c r="K24" i="5"/>
  <c r="M24" i="5" s="1"/>
  <c r="AT126" i="5"/>
  <c r="AT155" i="5"/>
  <c r="AT163" i="5"/>
  <c r="AT160" i="5"/>
  <c r="AD188" i="5"/>
  <c r="AT191" i="5"/>
  <c r="H109" i="5"/>
  <c r="J109" i="5" s="1"/>
  <c r="AD40" i="5"/>
  <c r="AT195" i="5"/>
  <c r="AT122" i="5"/>
  <c r="AT130" i="5"/>
  <c r="AT159" i="5"/>
  <c r="E71" i="5"/>
  <c r="T160" i="5"/>
  <c r="T163" i="5"/>
  <c r="AD44" i="5"/>
  <c r="AD48" i="5"/>
  <c r="E153" i="5"/>
  <c r="E158" i="5"/>
  <c r="E221" i="5"/>
  <c r="AT23" i="5"/>
  <c r="H201" i="5"/>
  <c r="AT203" i="5"/>
  <c r="AT96" i="5"/>
  <c r="AT97" i="5"/>
  <c r="AT104" i="5"/>
  <c r="AT105" i="5"/>
  <c r="H107" i="5"/>
  <c r="J107" i="5" s="1"/>
  <c r="AT109" i="5"/>
  <c r="AT111" i="5"/>
  <c r="AT113" i="5"/>
  <c r="AT120" i="5"/>
  <c r="AT124" i="5"/>
  <c r="H140" i="5"/>
  <c r="AT161" i="5"/>
  <c r="AT189" i="5"/>
  <c r="C135" i="5"/>
  <c r="C212" i="5"/>
  <c r="D212" i="5" s="1"/>
  <c r="C117" i="5"/>
  <c r="E122" i="5"/>
  <c r="H141" i="5"/>
  <c r="H146" i="5"/>
  <c r="H156" i="5"/>
  <c r="AT170" i="5"/>
  <c r="AT171" i="5"/>
  <c r="AT172" i="5"/>
  <c r="AT173" i="5"/>
  <c r="AT174" i="5"/>
  <c r="AT175" i="5"/>
  <c r="AT176" i="5"/>
  <c r="AT177" i="5"/>
  <c r="AT178" i="5"/>
  <c r="AT179" i="5"/>
  <c r="H187" i="5"/>
  <c r="E220" i="5"/>
  <c r="H137" i="5"/>
  <c r="H147" i="5"/>
  <c r="H245" i="5" s="1"/>
  <c r="H195" i="5"/>
  <c r="AD50" i="5"/>
  <c r="H106" i="5"/>
  <c r="J106" i="5" s="1"/>
  <c r="H138" i="5"/>
  <c r="E159" i="5"/>
  <c r="T185" i="5"/>
  <c r="S187" i="5"/>
  <c r="H35" i="5"/>
  <c r="H238" i="5" s="1"/>
  <c r="H114" i="5"/>
  <c r="J114" i="5" s="1"/>
  <c r="C151" i="5"/>
  <c r="E154" i="5"/>
  <c r="E155" i="5"/>
  <c r="H209" i="5"/>
  <c r="H211" i="5"/>
  <c r="AD189" i="5"/>
  <c r="AD195" i="5"/>
  <c r="AD184" i="5"/>
  <c r="O8" i="5"/>
  <c r="O24" i="5" s="1"/>
  <c r="H34" i="5"/>
  <c r="E70" i="5"/>
  <c r="E83" i="5"/>
  <c r="G83" i="5" s="1"/>
  <c r="G241" i="5" s="1"/>
  <c r="C87" i="5"/>
  <c r="H91" i="5"/>
  <c r="J91" i="5" s="1"/>
  <c r="E95" i="5"/>
  <c r="G95" i="5" s="1"/>
  <c r="H97" i="5"/>
  <c r="J97" i="5" s="1"/>
  <c r="H98" i="5"/>
  <c r="J98" i="5" s="1"/>
  <c r="S152" i="5"/>
  <c r="H105" i="5"/>
  <c r="J105" i="5" s="1"/>
  <c r="AT108" i="5"/>
  <c r="T157" i="5"/>
  <c r="E111" i="5"/>
  <c r="G111" i="5" s="1"/>
  <c r="E120" i="5"/>
  <c r="AT121" i="5"/>
  <c r="H152" i="5"/>
  <c r="H153" i="5"/>
  <c r="AT153" i="5"/>
  <c r="S154" i="5"/>
  <c r="E156" i="5"/>
  <c r="H157" i="5"/>
  <c r="AT157" i="5"/>
  <c r="S158" i="5"/>
  <c r="E160" i="5"/>
  <c r="E161" i="5"/>
  <c r="E162" i="5"/>
  <c r="E163" i="5"/>
  <c r="E246" i="5" s="1"/>
  <c r="C167" i="5"/>
  <c r="S168" i="5"/>
  <c r="C181" i="5"/>
  <c r="AT184" i="5"/>
  <c r="H189" i="5"/>
  <c r="H207" i="5"/>
  <c r="E35" i="5"/>
  <c r="E238" i="5" s="1"/>
  <c r="H99" i="5"/>
  <c r="H242" i="5" s="1"/>
  <c r="C103" i="5"/>
  <c r="H113" i="5"/>
  <c r="J113" i="5" s="1"/>
  <c r="H127" i="5"/>
  <c r="H136" i="5"/>
  <c r="H142" i="5"/>
  <c r="H143" i="5"/>
  <c r="AT156" i="5"/>
  <c r="C165" i="5"/>
  <c r="AT169" i="5"/>
  <c r="AD186" i="5"/>
  <c r="AD191" i="5"/>
  <c r="AD192" i="5"/>
  <c r="AT21" i="5"/>
  <c r="AD47" i="5"/>
  <c r="H73" i="5"/>
  <c r="J73" i="5" s="1"/>
  <c r="H75" i="5"/>
  <c r="J75" i="5" s="1"/>
  <c r="H77" i="5"/>
  <c r="J77" i="5" s="1"/>
  <c r="H79" i="5"/>
  <c r="J79" i="5" s="1"/>
  <c r="C100" i="5"/>
  <c r="H93" i="5"/>
  <c r="J93" i="5" s="1"/>
  <c r="H94" i="5"/>
  <c r="J94" i="5" s="1"/>
  <c r="E99" i="5"/>
  <c r="G99" i="5" s="1"/>
  <c r="G242" i="5" s="1"/>
  <c r="T153" i="5"/>
  <c r="E107" i="5"/>
  <c r="G107" i="5" s="1"/>
  <c r="T156" i="5"/>
  <c r="H110" i="5"/>
  <c r="J110" i="5" s="1"/>
  <c r="H115" i="5"/>
  <c r="H243" i="5" s="1"/>
  <c r="E125" i="5"/>
  <c r="H131" i="5"/>
  <c r="H244" i="5" s="1"/>
  <c r="AT136" i="5"/>
  <c r="AT137" i="5"/>
  <c r="AT138" i="5"/>
  <c r="AT140" i="5"/>
  <c r="AT141" i="5"/>
  <c r="AT142" i="5"/>
  <c r="AT144" i="5"/>
  <c r="AT145" i="5"/>
  <c r="AT146" i="5"/>
  <c r="C150" i="5"/>
  <c r="S156" i="5"/>
  <c r="S160" i="5"/>
  <c r="E168" i="5"/>
  <c r="S188" i="5"/>
  <c r="S192" i="5"/>
  <c r="AD185" i="5"/>
  <c r="H193" i="5"/>
  <c r="AT201" i="5"/>
  <c r="H203" i="5"/>
  <c r="C229" i="5"/>
  <c r="AT33" i="5"/>
  <c r="AD43" i="5"/>
  <c r="G67" i="5"/>
  <c r="G240" i="5" s="1"/>
  <c r="E75" i="5"/>
  <c r="G75" i="5" s="1"/>
  <c r="E79" i="5"/>
  <c r="G79" i="5" s="1"/>
  <c r="C86" i="5"/>
  <c r="AT86" i="5" s="1"/>
  <c r="H81" i="5"/>
  <c r="J81" i="5" s="1"/>
  <c r="H83" i="5"/>
  <c r="H241" i="5" s="1"/>
  <c r="C85" i="5"/>
  <c r="AT85" i="5" s="1"/>
  <c r="H89" i="5"/>
  <c r="J89" i="5" s="1"/>
  <c r="H90" i="5"/>
  <c r="J90" i="5" s="1"/>
  <c r="AT93" i="5"/>
  <c r="H95" i="5"/>
  <c r="J95" i="5" s="1"/>
  <c r="S195" i="5"/>
  <c r="C102" i="5"/>
  <c r="C116" i="5"/>
  <c r="AT107" i="5"/>
  <c r="H111" i="5"/>
  <c r="J111" i="5" s="1"/>
  <c r="T161" i="5"/>
  <c r="E115" i="5"/>
  <c r="G115" i="5" s="1"/>
  <c r="G243" i="5" s="1"/>
  <c r="E121" i="5"/>
  <c r="H122" i="5"/>
  <c r="E126" i="5"/>
  <c r="AT129" i="5"/>
  <c r="C132" i="5"/>
  <c r="S186" i="5"/>
  <c r="T155" i="5"/>
  <c r="S190" i="5"/>
  <c r="T159" i="5"/>
  <c r="S194" i="5"/>
  <c r="H154" i="5"/>
  <c r="AT154" i="5"/>
  <c r="E157" i="5"/>
  <c r="C166" i="5"/>
  <c r="AT158" i="5"/>
  <c r="T168" i="5"/>
  <c r="C183" i="5"/>
  <c r="C196" i="5"/>
  <c r="AT187" i="5"/>
  <c r="H191" i="5"/>
  <c r="H205" i="5"/>
  <c r="AT211" i="5"/>
  <c r="E218" i="5"/>
  <c r="E227" i="5"/>
  <c r="E92" i="5"/>
  <c r="G92" i="5" s="1"/>
  <c r="E93" i="5"/>
  <c r="G93" i="5" s="1"/>
  <c r="H92" i="5"/>
  <c r="J92" i="5" s="1"/>
  <c r="C101" i="5"/>
  <c r="AT92" i="5"/>
  <c r="AT28" i="5"/>
  <c r="E28" i="5"/>
  <c r="G28" i="5" s="1"/>
  <c r="H28" i="5"/>
  <c r="E72" i="5"/>
  <c r="G72" i="5" s="1"/>
  <c r="E73" i="5"/>
  <c r="G73" i="5" s="1"/>
  <c r="H72" i="5"/>
  <c r="J72" i="5" s="1"/>
  <c r="C84" i="5"/>
  <c r="AT72" i="5"/>
  <c r="D68" i="5"/>
  <c r="D9" i="5"/>
  <c r="S191" i="5"/>
  <c r="S173" i="5"/>
  <c r="T173" i="5"/>
  <c r="S189" i="5"/>
  <c r="E206" i="5"/>
  <c r="AT206" i="5"/>
  <c r="C214" i="5"/>
  <c r="H206" i="5"/>
  <c r="C37" i="5"/>
  <c r="K72" i="5"/>
  <c r="M72" i="5" s="1"/>
  <c r="D57" i="5"/>
  <c r="K56" i="5"/>
  <c r="M56" i="5" s="1"/>
  <c r="E112" i="5"/>
  <c r="G112" i="5" s="1"/>
  <c r="E113" i="5"/>
  <c r="G113" i="5" s="1"/>
  <c r="H112" i="5"/>
  <c r="J112" i="5" s="1"/>
  <c r="C118" i="5"/>
  <c r="AT112" i="5"/>
  <c r="K243" i="5"/>
  <c r="M115" i="5"/>
  <c r="AD110" i="5" s="1"/>
  <c r="K244" i="5"/>
  <c r="M131" i="5"/>
  <c r="AD129" i="5" s="1"/>
  <c r="E192" i="5"/>
  <c r="AT192" i="5"/>
  <c r="H192" i="5"/>
  <c r="E216" i="5"/>
  <c r="E217" i="5"/>
  <c r="H216" i="5"/>
  <c r="C228" i="5"/>
  <c r="S147" i="5"/>
  <c r="AT26" i="5"/>
  <c r="E26" i="5"/>
  <c r="G26" i="5" s="1"/>
  <c r="H26" i="5"/>
  <c r="AT40" i="5"/>
  <c r="E40" i="5"/>
  <c r="G40" i="5" s="1"/>
  <c r="H56" i="5"/>
  <c r="H40" i="5"/>
  <c r="AT44" i="5"/>
  <c r="E44" i="5"/>
  <c r="G44" i="5" s="1"/>
  <c r="H60" i="5"/>
  <c r="H44" i="5"/>
  <c r="AT48" i="5"/>
  <c r="E48" i="5"/>
  <c r="G48" i="5" s="1"/>
  <c r="H64" i="5"/>
  <c r="H48" i="5"/>
  <c r="H240" i="5"/>
  <c r="E76" i="5"/>
  <c r="G76" i="5" s="1"/>
  <c r="E77" i="5"/>
  <c r="G77" i="5" s="1"/>
  <c r="H76" i="5"/>
  <c r="J76" i="5" s="1"/>
  <c r="E96" i="5"/>
  <c r="G96" i="5" s="1"/>
  <c r="E97" i="5"/>
  <c r="G97" i="5" s="1"/>
  <c r="H96" i="5"/>
  <c r="J96" i="5" s="1"/>
  <c r="K242" i="5"/>
  <c r="M99" i="5"/>
  <c r="AD97" i="5" s="1"/>
  <c r="AT128" i="5"/>
  <c r="E128" i="5"/>
  <c r="H128" i="5"/>
  <c r="E129" i="5"/>
  <c r="K245" i="5"/>
  <c r="M147" i="5"/>
  <c r="AD143" i="5" s="1"/>
  <c r="S177" i="5"/>
  <c r="T177" i="5"/>
  <c r="N238" i="5"/>
  <c r="E190" i="5"/>
  <c r="AT190" i="5"/>
  <c r="C198" i="5"/>
  <c r="H190" i="5"/>
  <c r="E200" i="5"/>
  <c r="AT200" i="5"/>
  <c r="H200" i="5"/>
  <c r="E208" i="5"/>
  <c r="AT208" i="5"/>
  <c r="H208" i="5"/>
  <c r="AT20" i="5"/>
  <c r="AD41" i="5"/>
  <c r="AD45" i="5"/>
  <c r="AD49" i="5"/>
  <c r="C52" i="5"/>
  <c r="AT71" i="5"/>
  <c r="AT80" i="5"/>
  <c r="S193" i="5"/>
  <c r="H218" i="5"/>
  <c r="AT24" i="5"/>
  <c r="E24" i="5"/>
  <c r="G24" i="5" s="1"/>
  <c r="H24" i="5"/>
  <c r="E32" i="5"/>
  <c r="E33" i="5"/>
  <c r="H32" i="5"/>
  <c r="E80" i="5"/>
  <c r="G80" i="5" s="1"/>
  <c r="E81" i="5"/>
  <c r="G81" i="5" s="1"/>
  <c r="H80" i="5"/>
  <c r="J80" i="5" s="1"/>
  <c r="H120" i="5"/>
  <c r="E104" i="5"/>
  <c r="G104" i="5" s="1"/>
  <c r="E105" i="5"/>
  <c r="G105" i="5" s="1"/>
  <c r="H104" i="5"/>
  <c r="J104" i="5" s="1"/>
  <c r="M179" i="5"/>
  <c r="AD170" i="5" s="1"/>
  <c r="K247" i="5"/>
  <c r="E188" i="5"/>
  <c r="AT188" i="5"/>
  <c r="H188" i="5"/>
  <c r="E202" i="5"/>
  <c r="AT202" i="5"/>
  <c r="H202" i="5"/>
  <c r="E210" i="5"/>
  <c r="AT210" i="5"/>
  <c r="H210" i="5"/>
  <c r="K223" i="5"/>
  <c r="M223" i="5" s="1"/>
  <c r="C223" i="5"/>
  <c r="AT32" i="5"/>
  <c r="C36" i="5"/>
  <c r="AD42" i="5"/>
  <c r="AD46" i="5"/>
  <c r="H139" i="5"/>
  <c r="K239" i="5"/>
  <c r="N10" i="5"/>
  <c r="AT30" i="5"/>
  <c r="E30" i="5"/>
  <c r="G30" i="5" s="1"/>
  <c r="C38" i="5"/>
  <c r="H30" i="5"/>
  <c r="AT42" i="5"/>
  <c r="E42" i="5"/>
  <c r="G42" i="5" s="1"/>
  <c r="H58" i="5"/>
  <c r="H42" i="5"/>
  <c r="AT46" i="5"/>
  <c r="E46" i="5"/>
  <c r="G46" i="5" s="1"/>
  <c r="C54" i="5"/>
  <c r="H70" i="5" s="1"/>
  <c r="H62" i="5"/>
  <c r="H46" i="5"/>
  <c r="AT50" i="5"/>
  <c r="E50" i="5"/>
  <c r="G50" i="5" s="1"/>
  <c r="H66" i="5"/>
  <c r="H50" i="5"/>
  <c r="M239" i="5"/>
  <c r="AD51" i="5"/>
  <c r="E88" i="5"/>
  <c r="G88" i="5" s="1"/>
  <c r="E89" i="5"/>
  <c r="G89" i="5" s="1"/>
  <c r="H88" i="5"/>
  <c r="J88" i="5" s="1"/>
  <c r="H124" i="5"/>
  <c r="E108" i="5"/>
  <c r="G108" i="5" s="1"/>
  <c r="E109" i="5"/>
  <c r="G109" i="5" s="1"/>
  <c r="H108" i="5"/>
  <c r="J108" i="5" s="1"/>
  <c r="E123" i="5"/>
  <c r="AT123" i="5"/>
  <c r="C133" i="5"/>
  <c r="H123" i="5"/>
  <c r="E186" i="5"/>
  <c r="AT186" i="5"/>
  <c r="H186" i="5"/>
  <c r="E194" i="5"/>
  <c r="AT194" i="5"/>
  <c r="H194" i="5"/>
  <c r="E204" i="5"/>
  <c r="AT204" i="5"/>
  <c r="H204" i="5"/>
  <c r="AT69" i="5"/>
  <c r="H220" i="5"/>
  <c r="S169" i="5"/>
  <c r="T169" i="5"/>
  <c r="S170" i="5"/>
  <c r="T170" i="5"/>
  <c r="S174" i="5"/>
  <c r="T174" i="5"/>
  <c r="S178" i="5"/>
  <c r="T178" i="5"/>
  <c r="E25" i="5"/>
  <c r="G25" i="5" s="1"/>
  <c r="AT25" i="5"/>
  <c r="E27" i="5"/>
  <c r="G27" i="5" s="1"/>
  <c r="AT27" i="5"/>
  <c r="E29" i="5"/>
  <c r="G29" i="5" s="1"/>
  <c r="AT29" i="5"/>
  <c r="E31" i="5"/>
  <c r="G31" i="5" s="1"/>
  <c r="AT31" i="5"/>
  <c r="H33" i="5"/>
  <c r="E34" i="5"/>
  <c r="AT35" i="5"/>
  <c r="C39" i="5"/>
  <c r="E41" i="5"/>
  <c r="G41" i="5" s="1"/>
  <c r="AT41" i="5"/>
  <c r="E43" i="5"/>
  <c r="G43" i="5" s="1"/>
  <c r="AT43" i="5"/>
  <c r="E45" i="5"/>
  <c r="G45" i="5" s="1"/>
  <c r="AT45" i="5"/>
  <c r="E47" i="5"/>
  <c r="G47" i="5" s="1"/>
  <c r="AT47" i="5"/>
  <c r="E49" i="5"/>
  <c r="G49" i="5" s="1"/>
  <c r="AT49" i="5"/>
  <c r="E51" i="5"/>
  <c r="AT51" i="5"/>
  <c r="C55" i="5"/>
  <c r="E69" i="5"/>
  <c r="E74" i="5"/>
  <c r="G74" i="5" s="1"/>
  <c r="E78" i="5"/>
  <c r="G78" i="5" s="1"/>
  <c r="E82" i="5"/>
  <c r="G82" i="5" s="1"/>
  <c r="AT83" i="5"/>
  <c r="E90" i="5"/>
  <c r="G90" i="5" s="1"/>
  <c r="E94" i="5"/>
  <c r="G94" i="5" s="1"/>
  <c r="E98" i="5"/>
  <c r="G98" i="5" s="1"/>
  <c r="AT99" i="5"/>
  <c r="E106" i="5"/>
  <c r="G106" i="5" s="1"/>
  <c r="E110" i="5"/>
  <c r="G110" i="5" s="1"/>
  <c r="E114" i="5"/>
  <c r="G114" i="5" s="1"/>
  <c r="AT115" i="5"/>
  <c r="C119" i="5"/>
  <c r="E136" i="5"/>
  <c r="T136" i="5"/>
  <c r="E137" i="5"/>
  <c r="T137" i="5"/>
  <c r="S139" i="5"/>
  <c r="E140" i="5"/>
  <c r="T140" i="5"/>
  <c r="E141" i="5"/>
  <c r="T141" i="5"/>
  <c r="S143" i="5"/>
  <c r="E144" i="5"/>
  <c r="T144" i="5"/>
  <c r="E145" i="5"/>
  <c r="T145" i="5"/>
  <c r="E152" i="5"/>
  <c r="T152" i="5"/>
  <c r="T162" i="5"/>
  <c r="S163" i="5"/>
  <c r="H185" i="5"/>
  <c r="S185" i="5"/>
  <c r="T187" i="5"/>
  <c r="T189" i="5"/>
  <c r="T191" i="5"/>
  <c r="T193" i="5"/>
  <c r="T195" i="5"/>
  <c r="H217" i="5"/>
  <c r="H226" i="5"/>
  <c r="H227" i="5"/>
  <c r="C239" i="5"/>
  <c r="AT239" i="5" s="1"/>
  <c r="AT152" i="5"/>
  <c r="C164" i="5"/>
  <c r="S171" i="5"/>
  <c r="T171" i="5"/>
  <c r="S175" i="5"/>
  <c r="T175" i="5"/>
  <c r="S179" i="5"/>
  <c r="T179" i="5"/>
  <c r="E187" i="5"/>
  <c r="C197" i="5"/>
  <c r="E189" i="5"/>
  <c r="E191" i="5"/>
  <c r="E193" i="5"/>
  <c r="C199" i="5"/>
  <c r="E195" i="5"/>
  <c r="E201" i="5"/>
  <c r="E203" i="5"/>
  <c r="C213" i="5"/>
  <c r="E205" i="5"/>
  <c r="E207" i="5"/>
  <c r="E209" i="5"/>
  <c r="C215" i="5"/>
  <c r="E211" i="5"/>
  <c r="K222" i="5"/>
  <c r="M222" i="5" s="1"/>
  <c r="C222" i="5"/>
  <c r="C225" i="5"/>
  <c r="E226" i="5" s="1"/>
  <c r="K224" i="5"/>
  <c r="M224" i="5" s="1"/>
  <c r="C224" i="5"/>
  <c r="AT70" i="5"/>
  <c r="AT74" i="5"/>
  <c r="AT78" i="5"/>
  <c r="AT82" i="5"/>
  <c r="AT90" i="5"/>
  <c r="AT94" i="5"/>
  <c r="AT98" i="5"/>
  <c r="AT106" i="5"/>
  <c r="AT110" i="5"/>
  <c r="AT114" i="5"/>
  <c r="S136" i="5"/>
  <c r="S137" i="5"/>
  <c r="T139" i="5"/>
  <c r="S140" i="5"/>
  <c r="S141" i="5"/>
  <c r="T143" i="5"/>
  <c r="S144" i="5"/>
  <c r="S145" i="5"/>
  <c r="T147" i="5"/>
  <c r="C148" i="5"/>
  <c r="S153" i="5"/>
  <c r="H155" i="5"/>
  <c r="S155" i="5"/>
  <c r="S157" i="5"/>
  <c r="H159" i="5"/>
  <c r="S159" i="5"/>
  <c r="S162" i="5"/>
  <c r="E127" i="5"/>
  <c r="AT127" i="5"/>
  <c r="E131" i="5"/>
  <c r="C244" i="5"/>
  <c r="AT244" i="5" s="1"/>
  <c r="AT131" i="5"/>
  <c r="S138" i="5"/>
  <c r="T138" i="5"/>
  <c r="C149" i="5"/>
  <c r="E139" i="5"/>
  <c r="AT139" i="5"/>
  <c r="S142" i="5"/>
  <c r="T142" i="5"/>
  <c r="E143" i="5"/>
  <c r="AT143" i="5"/>
  <c r="S146" i="5"/>
  <c r="T146" i="5"/>
  <c r="E147" i="5"/>
  <c r="C245" i="5"/>
  <c r="AT147" i="5"/>
  <c r="S172" i="5"/>
  <c r="T172" i="5"/>
  <c r="S176" i="5"/>
  <c r="T176" i="5"/>
  <c r="S184" i="5"/>
  <c r="T184" i="5"/>
  <c r="E185" i="5"/>
  <c r="H27" i="5"/>
  <c r="H41" i="5"/>
  <c r="H43" i="5"/>
  <c r="H45" i="5"/>
  <c r="H47" i="5"/>
  <c r="H49" i="5"/>
  <c r="H51" i="5"/>
  <c r="C53" i="5"/>
  <c r="E56" i="5"/>
  <c r="G56" i="5" s="1"/>
  <c r="C134" i="5"/>
  <c r="H130" i="5"/>
  <c r="T154" i="5"/>
  <c r="T158" i="5"/>
  <c r="S161" i="5"/>
  <c r="T186" i="5"/>
  <c r="T188" i="5"/>
  <c r="T190" i="5"/>
  <c r="T192" i="5"/>
  <c r="T194" i="5"/>
  <c r="H221" i="5"/>
  <c r="H121" i="5"/>
  <c r="H125" i="5"/>
  <c r="H129" i="5"/>
  <c r="E130" i="5"/>
  <c r="E138" i="5"/>
  <c r="E142" i="5"/>
  <c r="H145" i="5"/>
  <c r="E146" i="5"/>
  <c r="H158" i="5"/>
  <c r="H160" i="5"/>
  <c r="H161" i="5"/>
  <c r="H162" i="5"/>
  <c r="H163" i="5"/>
  <c r="M163" i="5"/>
  <c r="AD152" i="5" s="1"/>
  <c r="H168" i="5"/>
  <c r="E169" i="5"/>
  <c r="E170" i="5"/>
  <c r="E171" i="5"/>
  <c r="E172" i="5"/>
  <c r="E173" i="5"/>
  <c r="E174" i="5"/>
  <c r="E175" i="5"/>
  <c r="E176" i="5"/>
  <c r="E177" i="5"/>
  <c r="E178" i="5"/>
  <c r="E179" i="5"/>
  <c r="E184" i="5"/>
  <c r="E219" i="5"/>
  <c r="C246" i="5"/>
  <c r="AT246" i="5" s="1"/>
  <c r="C247" i="5"/>
  <c r="H126" i="5"/>
  <c r="H169" i="5"/>
  <c r="H170" i="5"/>
  <c r="H171" i="5"/>
  <c r="H172" i="5"/>
  <c r="H173" i="5"/>
  <c r="H174" i="5"/>
  <c r="H175" i="5"/>
  <c r="H176" i="5"/>
  <c r="H177" i="5"/>
  <c r="H178" i="5"/>
  <c r="H179" i="5"/>
  <c r="C180" i="5"/>
  <c r="C182" i="5"/>
  <c r="H184" i="5"/>
  <c r="H219" i="5"/>
  <c r="H103" i="5" l="1"/>
  <c r="J103" i="5" s="1"/>
  <c r="H151" i="5"/>
  <c r="E242" i="5"/>
  <c r="E117" i="5"/>
  <c r="AT165" i="5"/>
  <c r="AT117" i="5"/>
  <c r="H85" i="5"/>
  <c r="J85" i="5" s="1"/>
  <c r="H117" i="5"/>
  <c r="J117" i="5" s="1"/>
  <c r="AT196" i="5"/>
  <c r="E151" i="5"/>
  <c r="AT135" i="5"/>
  <c r="D196" i="5"/>
  <c r="K212" i="5" s="1"/>
  <c r="H102" i="5"/>
  <c r="J102" i="5" s="1"/>
  <c r="AT167" i="5"/>
  <c r="E87" i="5"/>
  <c r="D116" i="5"/>
  <c r="D117" i="5" s="1"/>
  <c r="O9" i="5"/>
  <c r="O10" i="5" s="1"/>
  <c r="E165" i="5"/>
  <c r="J99" i="5"/>
  <c r="J242" i="5" s="1"/>
  <c r="H167" i="5"/>
  <c r="E166" i="5"/>
  <c r="AT87" i="5"/>
  <c r="H165" i="5"/>
  <c r="J83" i="5"/>
  <c r="J241" i="5" s="1"/>
  <c r="AT150" i="5"/>
  <c r="E243" i="5"/>
  <c r="H166" i="5"/>
  <c r="AT116" i="5"/>
  <c r="H100" i="5"/>
  <c r="J100" i="5" s="1"/>
  <c r="AT103" i="5"/>
  <c r="AD98" i="5"/>
  <c r="AD96" i="5"/>
  <c r="E167" i="5"/>
  <c r="D100" i="5"/>
  <c r="D101" i="5" s="1"/>
  <c r="J115" i="5"/>
  <c r="J243" i="5" s="1"/>
  <c r="H116" i="5"/>
  <c r="J116" i="5" s="1"/>
  <c r="E100" i="5"/>
  <c r="AD130" i="5"/>
  <c r="AD91" i="5"/>
  <c r="AD94" i="5"/>
  <c r="AD90" i="5"/>
  <c r="AD92" i="5"/>
  <c r="AD113" i="5"/>
  <c r="AD144" i="5"/>
  <c r="AD136" i="5"/>
  <c r="AD121" i="5"/>
  <c r="AD177" i="5"/>
  <c r="AD123" i="5"/>
  <c r="AD126" i="5"/>
  <c r="AD127" i="5"/>
  <c r="AD122" i="5"/>
  <c r="AD139" i="5"/>
  <c r="E102" i="5"/>
  <c r="AD140" i="5"/>
  <c r="AD128" i="5"/>
  <c r="H132" i="5"/>
  <c r="H181" i="5"/>
  <c r="E196" i="5"/>
  <c r="E229" i="5"/>
  <c r="AT151" i="5"/>
  <c r="AD174" i="5"/>
  <c r="E103" i="5"/>
  <c r="AD176" i="5"/>
  <c r="AD112" i="5"/>
  <c r="AD106" i="5"/>
  <c r="E116" i="5"/>
  <c r="AD104" i="5"/>
  <c r="H212" i="5"/>
  <c r="AD107" i="5"/>
  <c r="D132" i="5"/>
  <c r="D133" i="5" s="1"/>
  <c r="E85" i="5"/>
  <c r="E86" i="5"/>
  <c r="E241" i="5"/>
  <c r="AD111" i="5"/>
  <c r="AD114" i="5"/>
  <c r="AT166" i="5"/>
  <c r="H183" i="5"/>
  <c r="AT183" i="5"/>
  <c r="O40" i="5"/>
  <c r="N24" i="5"/>
  <c r="H247" i="5"/>
  <c r="AT53" i="5"/>
  <c r="H69" i="5"/>
  <c r="H53" i="5"/>
  <c r="E53" i="5"/>
  <c r="AT149" i="5"/>
  <c r="H149" i="5"/>
  <c r="E149" i="5"/>
  <c r="E224" i="5"/>
  <c r="H224" i="5"/>
  <c r="C230" i="5"/>
  <c r="E222" i="5"/>
  <c r="H222" i="5"/>
  <c r="AT213" i="5"/>
  <c r="H213" i="5"/>
  <c r="E213" i="5"/>
  <c r="E55" i="5"/>
  <c r="AT55" i="5"/>
  <c r="H71" i="5"/>
  <c r="H55" i="5"/>
  <c r="D213" i="5"/>
  <c r="AT54" i="5"/>
  <c r="H54" i="5"/>
  <c r="E54" i="5"/>
  <c r="AT38" i="5"/>
  <c r="H38" i="5"/>
  <c r="E38" i="5"/>
  <c r="N11" i="5"/>
  <c r="AD169" i="5"/>
  <c r="AD168" i="5"/>
  <c r="M247" i="5"/>
  <c r="AD179" i="5"/>
  <c r="AD175" i="5"/>
  <c r="H52" i="5"/>
  <c r="D52" i="5"/>
  <c r="K68" i="5" s="1"/>
  <c r="E52" i="5"/>
  <c r="AT52" i="5"/>
  <c r="H228" i="5"/>
  <c r="D228" i="5"/>
  <c r="E228" i="5"/>
  <c r="AD131" i="5"/>
  <c r="M244" i="5"/>
  <c r="AD125" i="5"/>
  <c r="AD120" i="5"/>
  <c r="AD158" i="5"/>
  <c r="AD162" i="5"/>
  <c r="AD157" i="5"/>
  <c r="AD153" i="5"/>
  <c r="AD173" i="5"/>
  <c r="AT241" i="5"/>
  <c r="AD88" i="5"/>
  <c r="H68" i="5"/>
  <c r="AD93" i="5"/>
  <c r="AT181" i="5"/>
  <c r="AT180" i="5"/>
  <c r="H180" i="5"/>
  <c r="D180" i="5"/>
  <c r="E180" i="5"/>
  <c r="AT236" i="5"/>
  <c r="E245" i="5"/>
  <c r="H199" i="5"/>
  <c r="AT199" i="5"/>
  <c r="E199" i="5"/>
  <c r="E164" i="5"/>
  <c r="H164" i="5"/>
  <c r="D164" i="5"/>
  <c r="AT164" i="5"/>
  <c r="H36" i="5"/>
  <c r="D36" i="5"/>
  <c r="E36" i="5"/>
  <c r="AT36" i="5"/>
  <c r="AT37" i="5"/>
  <c r="H37" i="5"/>
  <c r="E37" i="5"/>
  <c r="AT214" i="5"/>
  <c r="H214" i="5"/>
  <c r="E214" i="5"/>
  <c r="D69" i="5"/>
  <c r="H84" i="5"/>
  <c r="J84" i="5" s="1"/>
  <c r="D84" i="5"/>
  <c r="E84" i="5"/>
  <c r="AT84" i="5"/>
  <c r="AT240" i="5"/>
  <c r="E212" i="5"/>
  <c r="E150" i="5"/>
  <c r="N20" i="5"/>
  <c r="O20" i="5" s="1"/>
  <c r="AT102" i="5"/>
  <c r="AD178" i="5"/>
  <c r="AD95" i="5"/>
  <c r="AT182" i="5"/>
  <c r="H182" i="5"/>
  <c r="E182" i="5"/>
  <c r="H246" i="5"/>
  <c r="AT132" i="5"/>
  <c r="AT134" i="5"/>
  <c r="H134" i="5"/>
  <c r="E134" i="5"/>
  <c r="E148" i="5"/>
  <c r="H148" i="5"/>
  <c r="AT148" i="5"/>
  <c r="D148" i="5"/>
  <c r="H225" i="5"/>
  <c r="C231" i="5"/>
  <c r="E225" i="5"/>
  <c r="AT197" i="5"/>
  <c r="E197" i="5"/>
  <c r="H197" i="5"/>
  <c r="E119" i="5"/>
  <c r="AT119" i="5"/>
  <c r="H119" i="5"/>
  <c r="J119" i="5" s="1"/>
  <c r="H135" i="5"/>
  <c r="E239" i="5"/>
  <c r="G51" i="5"/>
  <c r="G239" i="5" s="1"/>
  <c r="E223" i="5"/>
  <c r="H223" i="5"/>
  <c r="AT198" i="5"/>
  <c r="H198" i="5"/>
  <c r="E198" i="5"/>
  <c r="AD115" i="5"/>
  <c r="M243" i="5"/>
  <c r="AD105" i="5"/>
  <c r="K73" i="5"/>
  <c r="M73" i="5" s="1"/>
  <c r="D58" i="5"/>
  <c r="K57" i="5"/>
  <c r="M57" i="5" s="1"/>
  <c r="E183" i="5"/>
  <c r="AD156" i="5"/>
  <c r="AT245" i="5"/>
  <c r="AD159" i="5"/>
  <c r="AD155" i="5"/>
  <c r="AT212" i="5"/>
  <c r="H229" i="5"/>
  <c r="AD89" i="5"/>
  <c r="AD109" i="5"/>
  <c r="AD124" i="5"/>
  <c r="E68" i="5"/>
  <c r="H196" i="5"/>
  <c r="E247" i="5"/>
  <c r="AD163" i="5"/>
  <c r="M246" i="5"/>
  <c r="H239" i="5"/>
  <c r="E244" i="5"/>
  <c r="E215" i="5"/>
  <c r="AT215" i="5"/>
  <c r="H215" i="5"/>
  <c r="E39" i="5"/>
  <c r="AT39" i="5"/>
  <c r="H39" i="5"/>
  <c r="H133" i="5"/>
  <c r="E133" i="5"/>
  <c r="AT133" i="5"/>
  <c r="AD147" i="5"/>
  <c r="AD146" i="5"/>
  <c r="AD142" i="5"/>
  <c r="AD138" i="5"/>
  <c r="AD145" i="5"/>
  <c r="AD141" i="5"/>
  <c r="AD137" i="5"/>
  <c r="M245" i="5"/>
  <c r="M242" i="5"/>
  <c r="AD99" i="5"/>
  <c r="AT118" i="5"/>
  <c r="H118" i="5"/>
  <c r="J118" i="5" s="1"/>
  <c r="E118" i="5"/>
  <c r="K25" i="5"/>
  <c r="M25" i="5" s="1"/>
  <c r="D10" i="5"/>
  <c r="H101" i="5"/>
  <c r="J101" i="5" s="1"/>
  <c r="E101" i="5"/>
  <c r="AT101" i="5"/>
  <c r="AD160" i="5"/>
  <c r="AD154" i="5"/>
  <c r="AD161" i="5"/>
  <c r="E181" i="5"/>
  <c r="E135" i="5"/>
  <c r="H150" i="5"/>
  <c r="E132" i="5"/>
  <c r="AD172" i="5"/>
  <c r="AT100" i="5"/>
  <c r="AD108" i="5"/>
  <c r="AD171" i="5"/>
  <c r="K116" i="5" l="1"/>
  <c r="D197" i="5"/>
  <c r="D198" i="5" s="1"/>
  <c r="K196" i="5"/>
  <c r="O25" i="5"/>
  <c r="N25" i="5" s="1"/>
  <c r="AF177" i="5"/>
  <c r="AG177" i="5" s="1"/>
  <c r="AF144" i="5"/>
  <c r="AG144" i="5" s="1"/>
  <c r="AF136" i="5"/>
  <c r="AG136" i="5" s="1"/>
  <c r="AF139" i="5"/>
  <c r="AG139" i="5" s="1"/>
  <c r="K132" i="5"/>
  <c r="AF143" i="5"/>
  <c r="AG143" i="5" s="1"/>
  <c r="AF170" i="5"/>
  <c r="AG170" i="5" s="1"/>
  <c r="I24" i="5"/>
  <c r="O56" i="5"/>
  <c r="N40" i="5"/>
  <c r="AF160" i="5"/>
  <c r="AG160" i="5" s="1"/>
  <c r="AF192" i="5"/>
  <c r="AG192" i="5" s="1"/>
  <c r="K26" i="5"/>
  <c r="M26" i="5" s="1"/>
  <c r="D11" i="5"/>
  <c r="AF145" i="5"/>
  <c r="AG145" i="5" s="1"/>
  <c r="AF147" i="5"/>
  <c r="AG147" i="5" s="1"/>
  <c r="D59" i="5"/>
  <c r="K58" i="5"/>
  <c r="M58" i="5" s="1"/>
  <c r="K74" i="5"/>
  <c r="M74" i="5" s="1"/>
  <c r="AF178" i="5"/>
  <c r="AG178" i="5" s="1"/>
  <c r="AF194" i="5"/>
  <c r="AG194" i="5" s="1"/>
  <c r="AF162" i="5"/>
  <c r="AG162" i="5" s="1"/>
  <c r="AF158" i="5"/>
  <c r="AG158" i="5" s="1"/>
  <c r="AF190" i="5"/>
  <c r="AG190" i="5" s="1"/>
  <c r="D134" i="5"/>
  <c r="K133" i="5"/>
  <c r="AF168" i="5"/>
  <c r="AG168" i="5" s="1"/>
  <c r="AF184" i="5"/>
  <c r="AG184" i="5" s="1"/>
  <c r="O26" i="5"/>
  <c r="O11" i="5"/>
  <c r="AF140" i="5"/>
  <c r="AG140" i="5" s="1"/>
  <c r="AF152" i="5"/>
  <c r="AG152" i="5" s="1"/>
  <c r="AF171" i="5"/>
  <c r="AG171" i="5" s="1"/>
  <c r="AF187" i="5"/>
  <c r="AG187" i="5" s="1"/>
  <c r="AF172" i="5"/>
  <c r="AG172" i="5" s="1"/>
  <c r="AF188" i="5"/>
  <c r="AG188" i="5" s="1"/>
  <c r="AF154" i="5"/>
  <c r="AG154" i="5" s="1"/>
  <c r="AF141" i="5"/>
  <c r="AG141" i="5" s="1"/>
  <c r="AF146" i="5"/>
  <c r="AG146" i="5" s="1"/>
  <c r="AF163" i="5"/>
  <c r="AG163" i="5" s="1"/>
  <c r="AF195" i="5"/>
  <c r="AG195" i="5" s="1"/>
  <c r="AF159" i="5"/>
  <c r="AG159" i="5" s="1"/>
  <c r="D149" i="5"/>
  <c r="K148" i="5"/>
  <c r="D102" i="5"/>
  <c r="D37" i="5"/>
  <c r="K36" i="5"/>
  <c r="D165" i="5"/>
  <c r="K164" i="5"/>
  <c r="K180" i="5"/>
  <c r="D181" i="5"/>
  <c r="AF157" i="5"/>
  <c r="AG157" i="5" s="1"/>
  <c r="D118" i="5"/>
  <c r="K117" i="5"/>
  <c r="D53" i="5"/>
  <c r="K69" i="5" s="1"/>
  <c r="K52" i="5"/>
  <c r="N12" i="5"/>
  <c r="D214" i="5"/>
  <c r="AF186" i="5"/>
  <c r="AG186" i="5" s="1"/>
  <c r="AF137" i="5"/>
  <c r="AG137" i="5" s="1"/>
  <c r="AF142" i="5"/>
  <c r="AG142" i="5" s="1"/>
  <c r="AF155" i="5"/>
  <c r="AG155" i="5" s="1"/>
  <c r="D85" i="5"/>
  <c r="K84" i="5"/>
  <c r="D70" i="5"/>
  <c r="AF173" i="5"/>
  <c r="AG173" i="5" s="1"/>
  <c r="AF189" i="5"/>
  <c r="AG189" i="5" s="1"/>
  <c r="AF153" i="5"/>
  <c r="AG153" i="5" s="1"/>
  <c r="D229" i="5"/>
  <c r="K228" i="5"/>
  <c r="AF179" i="5"/>
  <c r="AG179" i="5" s="1"/>
  <c r="E230" i="5"/>
  <c r="H230" i="5"/>
  <c r="K100" i="5"/>
  <c r="AF161" i="5"/>
  <c r="AG161" i="5" s="1"/>
  <c r="AF193" i="5"/>
  <c r="AG193" i="5" s="1"/>
  <c r="AF138" i="5"/>
  <c r="AG138" i="5" s="1"/>
  <c r="AF156" i="5"/>
  <c r="AG156" i="5" s="1"/>
  <c r="E231" i="5"/>
  <c r="H231" i="5"/>
  <c r="AF175" i="5"/>
  <c r="AG175" i="5" s="1"/>
  <c r="AF191" i="5"/>
  <c r="AG191" i="5" s="1"/>
  <c r="AF169" i="5"/>
  <c r="AG169" i="5" s="1"/>
  <c r="AF185" i="5"/>
  <c r="AG185" i="5" s="1"/>
  <c r="AF174" i="5"/>
  <c r="AG174" i="5" s="1"/>
  <c r="AF176" i="5"/>
  <c r="AG176" i="5" s="1"/>
  <c r="O41" i="5" l="1"/>
  <c r="O57" i="5" s="1"/>
  <c r="K213" i="5"/>
  <c r="I40" i="5"/>
  <c r="O72" i="5"/>
  <c r="N56" i="5"/>
  <c r="U24" i="5"/>
  <c r="J24" i="5"/>
  <c r="D71" i="5"/>
  <c r="D182" i="5"/>
  <c r="K198" i="5" s="1"/>
  <c r="K181" i="5"/>
  <c r="D199" i="5"/>
  <c r="K134" i="5"/>
  <c r="D135" i="5"/>
  <c r="K59" i="5"/>
  <c r="M59" i="5" s="1"/>
  <c r="K75" i="5"/>
  <c r="M75" i="5" s="1"/>
  <c r="D60" i="5"/>
  <c r="D86" i="5"/>
  <c r="K102" i="5" s="1"/>
  <c r="K85" i="5"/>
  <c r="I25" i="5"/>
  <c r="K53" i="5"/>
  <c r="D54" i="5"/>
  <c r="K70" i="5" s="1"/>
  <c r="K165" i="5"/>
  <c r="D166" i="5"/>
  <c r="D103" i="5"/>
  <c r="K27" i="5"/>
  <c r="M27" i="5" s="1"/>
  <c r="D12" i="5"/>
  <c r="K197" i="5"/>
  <c r="K149" i="5"/>
  <c r="D150" i="5"/>
  <c r="O42" i="5"/>
  <c r="N26" i="5"/>
  <c r="N36" i="5" s="1"/>
  <c r="K101" i="5"/>
  <c r="K229" i="5"/>
  <c r="D230" i="5"/>
  <c r="D215" i="5"/>
  <c r="K214" i="5"/>
  <c r="N13" i="5"/>
  <c r="K118" i="5"/>
  <c r="D119" i="5"/>
  <c r="K37" i="5"/>
  <c r="D38" i="5"/>
  <c r="O12" i="5"/>
  <c r="O27" i="5"/>
  <c r="N41" i="5" l="1"/>
  <c r="I41" i="5" s="1"/>
  <c r="K119" i="5"/>
  <c r="O88" i="5"/>
  <c r="N72" i="5"/>
  <c r="I56" i="5"/>
  <c r="U40" i="5"/>
  <c r="J40" i="5"/>
  <c r="O28" i="5"/>
  <c r="O13" i="5"/>
  <c r="N14" i="5"/>
  <c r="N27" i="5"/>
  <c r="O43" i="5"/>
  <c r="I26" i="5"/>
  <c r="K28" i="5"/>
  <c r="M28" i="5" s="1"/>
  <c r="D13" i="5"/>
  <c r="D87" i="5"/>
  <c r="K103" i="5" s="1"/>
  <c r="H86" i="5"/>
  <c r="J86" i="5" s="1"/>
  <c r="K86" i="5"/>
  <c r="K182" i="5"/>
  <c r="D183" i="5"/>
  <c r="K199" i="5" s="1"/>
  <c r="N21" i="5"/>
  <c r="O21" i="5" s="1"/>
  <c r="I36" i="5"/>
  <c r="O36" i="5"/>
  <c r="L36" i="5" s="1"/>
  <c r="K76" i="5"/>
  <c r="M76" i="5" s="1"/>
  <c r="D61" i="5"/>
  <c r="K60" i="5"/>
  <c r="M60" i="5" s="1"/>
  <c r="K135" i="5"/>
  <c r="K230" i="5"/>
  <c r="D231" i="5"/>
  <c r="K231" i="5" s="1"/>
  <c r="D151" i="5"/>
  <c r="K151" i="5" s="1"/>
  <c r="K150" i="5"/>
  <c r="D167" i="5"/>
  <c r="K166" i="5"/>
  <c r="K215" i="5"/>
  <c r="K38" i="5"/>
  <c r="D39" i="5"/>
  <c r="K39" i="5" s="1"/>
  <c r="O58" i="5"/>
  <c r="N42" i="5"/>
  <c r="O73" i="5"/>
  <c r="N57" i="5"/>
  <c r="K54" i="5"/>
  <c r="D55" i="5"/>
  <c r="U25" i="5"/>
  <c r="J25" i="5"/>
  <c r="K167" i="5" l="1"/>
  <c r="U56" i="5"/>
  <c r="J56" i="5"/>
  <c r="N88" i="5"/>
  <c r="O104" i="5"/>
  <c r="I42" i="5"/>
  <c r="O89" i="5"/>
  <c r="N73" i="5"/>
  <c r="N43" i="5"/>
  <c r="O59" i="5"/>
  <c r="N15" i="5"/>
  <c r="O44" i="5"/>
  <c r="N28" i="5"/>
  <c r="K55" i="5"/>
  <c r="I57" i="5"/>
  <c r="U41" i="5"/>
  <c r="J41" i="5"/>
  <c r="U36" i="5"/>
  <c r="J36" i="5"/>
  <c r="O14" i="5"/>
  <c r="O29" i="5"/>
  <c r="O74" i="5"/>
  <c r="N58" i="5"/>
  <c r="D14" i="5"/>
  <c r="K29" i="5"/>
  <c r="M29" i="5" s="1"/>
  <c r="U26" i="5"/>
  <c r="J26" i="5"/>
  <c r="K77" i="5"/>
  <c r="M77" i="5" s="1"/>
  <c r="D62" i="5"/>
  <c r="K61" i="5"/>
  <c r="M61" i="5" s="1"/>
  <c r="R36" i="5"/>
  <c r="M36" i="5"/>
  <c r="H87" i="5"/>
  <c r="J87" i="5" s="1"/>
  <c r="K87" i="5"/>
  <c r="I27" i="5"/>
  <c r="N52" i="5"/>
  <c r="K71" i="5"/>
  <c r="K183" i="5"/>
  <c r="N104" i="5" l="1"/>
  <c r="O120" i="5"/>
  <c r="I52" i="5"/>
  <c r="O52" i="5"/>
  <c r="L52" i="5" s="1"/>
  <c r="U27" i="5"/>
  <c r="J27" i="5"/>
  <c r="K30" i="5"/>
  <c r="M30" i="5" s="1"/>
  <c r="D15" i="5"/>
  <c r="I58" i="5"/>
  <c r="N16" i="5"/>
  <c r="N59" i="5"/>
  <c r="O75" i="5"/>
  <c r="O105" i="5"/>
  <c r="N89" i="5"/>
  <c r="D63" i="5"/>
  <c r="K62" i="5"/>
  <c r="M62" i="5" s="1"/>
  <c r="K78" i="5"/>
  <c r="M78" i="5" s="1"/>
  <c r="O30" i="5"/>
  <c r="O15" i="5"/>
  <c r="O60" i="5"/>
  <c r="N44" i="5"/>
  <c r="U42" i="5"/>
  <c r="J42" i="5"/>
  <c r="N68" i="5"/>
  <c r="N74" i="5"/>
  <c r="O90" i="5"/>
  <c r="N29" i="5"/>
  <c r="O45" i="5"/>
  <c r="I28" i="5"/>
  <c r="U57" i="5"/>
  <c r="J57" i="5"/>
  <c r="I43" i="5"/>
  <c r="N84" i="5" l="1"/>
  <c r="O84" i="5" s="1"/>
  <c r="N120" i="5"/>
  <c r="O136" i="5"/>
  <c r="I29" i="5"/>
  <c r="N37" i="5"/>
  <c r="I68" i="5"/>
  <c r="O68" i="5"/>
  <c r="L68" i="5" s="1"/>
  <c r="O76" i="5"/>
  <c r="N60" i="5"/>
  <c r="O46" i="5"/>
  <c r="N30" i="5"/>
  <c r="N75" i="5"/>
  <c r="O91" i="5"/>
  <c r="U58" i="5"/>
  <c r="J58" i="5"/>
  <c r="R52" i="5"/>
  <c r="M52" i="5"/>
  <c r="AD52" i="5" s="1"/>
  <c r="U28" i="5"/>
  <c r="J28" i="5"/>
  <c r="N45" i="5"/>
  <c r="O61" i="5"/>
  <c r="N90" i="5"/>
  <c r="N100" i="5" s="1"/>
  <c r="O106" i="5"/>
  <c r="I44" i="5"/>
  <c r="O16" i="5"/>
  <c r="O31" i="5"/>
  <c r="N105" i="5"/>
  <c r="O121" i="5"/>
  <c r="N17" i="5"/>
  <c r="N22" i="5"/>
  <c r="O22" i="5" s="1"/>
  <c r="U52" i="5"/>
  <c r="J52" i="5"/>
  <c r="U43" i="5"/>
  <c r="J43" i="5"/>
  <c r="D64" i="5"/>
  <c r="K79" i="5"/>
  <c r="M79" i="5" s="1"/>
  <c r="K63" i="5"/>
  <c r="M63" i="5" s="1"/>
  <c r="I59" i="5"/>
  <c r="D16" i="5"/>
  <c r="K31" i="5"/>
  <c r="M31" i="5" s="1"/>
  <c r="L84" i="5" l="1"/>
  <c r="M84" i="5" s="1"/>
  <c r="I120" i="5"/>
  <c r="N136" i="5"/>
  <c r="O152" i="5"/>
  <c r="K80" i="5"/>
  <c r="M80" i="5" s="1"/>
  <c r="D65" i="5"/>
  <c r="K64" i="5"/>
  <c r="M64" i="5" s="1"/>
  <c r="K32" i="5"/>
  <c r="M32" i="5" s="1"/>
  <c r="D17" i="5"/>
  <c r="I45" i="5"/>
  <c r="N53" i="5"/>
  <c r="O62" i="5"/>
  <c r="N46" i="5"/>
  <c r="N76" i="5"/>
  <c r="O92" i="5"/>
  <c r="U68" i="5"/>
  <c r="J68" i="5"/>
  <c r="O137" i="5"/>
  <c r="N121" i="5"/>
  <c r="O17" i="5"/>
  <c r="O32" i="5"/>
  <c r="O77" i="5"/>
  <c r="N61" i="5"/>
  <c r="N91" i="5"/>
  <c r="O107" i="5"/>
  <c r="I30" i="5"/>
  <c r="I60" i="5"/>
  <c r="O37" i="5"/>
  <c r="L37" i="5" s="1"/>
  <c r="I37" i="5"/>
  <c r="F37" i="5"/>
  <c r="G37" i="5" s="1"/>
  <c r="N18" i="5"/>
  <c r="N31" i="5"/>
  <c r="O47" i="5"/>
  <c r="R68" i="5"/>
  <c r="M68" i="5"/>
  <c r="U59" i="5"/>
  <c r="J59" i="5"/>
  <c r="O100" i="5"/>
  <c r="L100" i="5" s="1"/>
  <c r="U44" i="5"/>
  <c r="J44" i="5"/>
  <c r="O122" i="5"/>
  <c r="N106" i="5"/>
  <c r="U29" i="5"/>
  <c r="J29" i="5"/>
  <c r="R84" i="5" l="1"/>
  <c r="N152" i="5"/>
  <c r="O168" i="5"/>
  <c r="J120" i="5"/>
  <c r="U120" i="5"/>
  <c r="I136" i="5"/>
  <c r="R100" i="5"/>
  <c r="M100" i="5"/>
  <c r="AD100" i="5" s="1"/>
  <c r="O93" i="5"/>
  <c r="N77" i="5"/>
  <c r="O48" i="5"/>
  <c r="N32" i="5"/>
  <c r="N38" i="5" s="1"/>
  <c r="N122" i="5"/>
  <c r="N132" i="5" s="1"/>
  <c r="O138" i="5"/>
  <c r="I61" i="5"/>
  <c r="N69" i="5"/>
  <c r="I46" i="5"/>
  <c r="N116" i="5"/>
  <c r="I31" i="5"/>
  <c r="N19" i="5"/>
  <c r="R37" i="5"/>
  <c r="M37" i="5"/>
  <c r="O123" i="5"/>
  <c r="N107" i="5"/>
  <c r="O153" i="5"/>
  <c r="N137" i="5"/>
  <c r="N92" i="5"/>
  <c r="O108" i="5"/>
  <c r="O53" i="5"/>
  <c r="L53" i="5" s="1"/>
  <c r="I53" i="5"/>
  <c r="F53" i="5"/>
  <c r="G53" i="5" s="1"/>
  <c r="K33" i="5"/>
  <c r="M33" i="5" s="1"/>
  <c r="D18" i="5"/>
  <c r="K81" i="5"/>
  <c r="M81" i="5" s="1"/>
  <c r="D66" i="5"/>
  <c r="K65" i="5"/>
  <c r="M65" i="5" s="1"/>
  <c r="N47" i="5"/>
  <c r="O63" i="5"/>
  <c r="U37" i="5"/>
  <c r="J37" i="5"/>
  <c r="U60" i="5"/>
  <c r="J60" i="5"/>
  <c r="U30" i="5"/>
  <c r="J30" i="5"/>
  <c r="O33" i="5"/>
  <c r="O18" i="5"/>
  <c r="F121" i="5"/>
  <c r="G121" i="5" s="1"/>
  <c r="I121" i="5"/>
  <c r="O78" i="5"/>
  <c r="N62" i="5"/>
  <c r="U45" i="5"/>
  <c r="J45" i="5"/>
  <c r="I152" i="5" l="1"/>
  <c r="J136" i="5"/>
  <c r="U136" i="5"/>
  <c r="O184" i="5"/>
  <c r="N168" i="5"/>
  <c r="N78" i="5"/>
  <c r="O94" i="5"/>
  <c r="N63" i="5"/>
  <c r="O79" i="5"/>
  <c r="K34" i="5"/>
  <c r="M34" i="5" s="1"/>
  <c r="D19" i="5"/>
  <c r="O124" i="5"/>
  <c r="N108" i="5"/>
  <c r="I137" i="5"/>
  <c r="F137" i="5"/>
  <c r="G137" i="5" s="1"/>
  <c r="U31" i="5"/>
  <c r="J31" i="5"/>
  <c r="O116" i="5"/>
  <c r="L116" i="5" s="1"/>
  <c r="U61" i="5"/>
  <c r="J61" i="5"/>
  <c r="N85" i="5"/>
  <c r="I62" i="5"/>
  <c r="U121" i="5"/>
  <c r="J121" i="5"/>
  <c r="F38" i="5"/>
  <c r="G38" i="5" s="1"/>
  <c r="O38" i="5"/>
  <c r="L38" i="5" s="1"/>
  <c r="I38" i="5"/>
  <c r="D67" i="5"/>
  <c r="K66" i="5"/>
  <c r="M66" i="5" s="1"/>
  <c r="K82" i="5"/>
  <c r="M82" i="5" s="1"/>
  <c r="O64" i="5"/>
  <c r="N48" i="5"/>
  <c r="N54" i="5" s="1"/>
  <c r="O49" i="5"/>
  <c r="N33" i="5"/>
  <c r="R53" i="5"/>
  <c r="M53" i="5"/>
  <c r="AD53" i="5" s="1"/>
  <c r="O69" i="5"/>
  <c r="L69" i="5" s="1"/>
  <c r="I69" i="5"/>
  <c r="F69" i="5"/>
  <c r="G69" i="5" s="1"/>
  <c r="I122" i="5"/>
  <c r="F122" i="5"/>
  <c r="G122" i="5" s="1"/>
  <c r="I32" i="5"/>
  <c r="I132" i="5"/>
  <c r="O132" i="5"/>
  <c r="O34" i="5"/>
  <c r="O19" i="5"/>
  <c r="O35" i="5" s="1"/>
  <c r="I47" i="5"/>
  <c r="U53" i="5"/>
  <c r="J53" i="5"/>
  <c r="O169" i="5"/>
  <c r="N153" i="5"/>
  <c r="N123" i="5"/>
  <c r="O139" i="5"/>
  <c r="U46" i="5"/>
  <c r="J46" i="5"/>
  <c r="N138" i="5"/>
  <c r="O154" i="5"/>
  <c r="O109" i="5"/>
  <c r="N93" i="5"/>
  <c r="N23" i="5"/>
  <c r="L132" i="5" l="1"/>
  <c r="R132" i="5" s="1"/>
  <c r="I168" i="5"/>
  <c r="J152" i="5"/>
  <c r="U152" i="5"/>
  <c r="W136" i="5"/>
  <c r="Y136" i="5" s="1"/>
  <c r="Z136" i="5" s="1"/>
  <c r="AA136" i="5" s="1"/>
  <c r="AB136" i="5" s="1"/>
  <c r="AC136" i="5" s="1"/>
  <c r="V136" i="5"/>
  <c r="N184" i="5"/>
  <c r="O200" i="5"/>
  <c r="F54" i="5"/>
  <c r="G54" i="5" s="1"/>
  <c r="O54" i="5"/>
  <c r="L54" i="5" s="1"/>
  <c r="I54" i="5"/>
  <c r="I123" i="5"/>
  <c r="F123" i="5"/>
  <c r="G123" i="5" s="1"/>
  <c r="O125" i="5"/>
  <c r="N109" i="5"/>
  <c r="I138" i="5"/>
  <c r="F138" i="5"/>
  <c r="G138" i="5" s="1"/>
  <c r="N139" i="5"/>
  <c r="O155" i="5"/>
  <c r="I153" i="5"/>
  <c r="F153" i="5"/>
  <c r="G153" i="5" s="1"/>
  <c r="U122" i="5"/>
  <c r="J122" i="5"/>
  <c r="U69" i="5"/>
  <c r="J69" i="5"/>
  <c r="N49" i="5"/>
  <c r="O65" i="5"/>
  <c r="U137" i="5"/>
  <c r="J137" i="5"/>
  <c r="O140" i="5"/>
  <c r="N124" i="5"/>
  <c r="K35" i="5"/>
  <c r="N79" i="5"/>
  <c r="O95" i="5"/>
  <c r="O170" i="5"/>
  <c r="N154" i="5"/>
  <c r="N164" i="5" s="1"/>
  <c r="U47" i="5"/>
  <c r="J47" i="5"/>
  <c r="O50" i="5"/>
  <c r="N34" i="5"/>
  <c r="U32" i="5"/>
  <c r="J32" i="5"/>
  <c r="I33" i="5"/>
  <c r="R38" i="5"/>
  <c r="M38" i="5"/>
  <c r="O85" i="5"/>
  <c r="L85" i="5" s="1"/>
  <c r="F85" i="5"/>
  <c r="G85" i="5" s="1"/>
  <c r="N101" i="5"/>
  <c r="O23" i="5"/>
  <c r="F36" i="5"/>
  <c r="G36" i="5" s="1"/>
  <c r="N35" i="5"/>
  <c r="O51" i="5"/>
  <c r="U132" i="5"/>
  <c r="J132" i="5"/>
  <c r="N64" i="5"/>
  <c r="O80" i="5"/>
  <c r="U38" i="5"/>
  <c r="J38" i="5"/>
  <c r="U62" i="5"/>
  <c r="J62" i="5"/>
  <c r="O185" i="5"/>
  <c r="N169" i="5"/>
  <c r="R69" i="5"/>
  <c r="M69" i="5"/>
  <c r="I48" i="5"/>
  <c r="D240" i="5"/>
  <c r="K67" i="5"/>
  <c r="K83" i="5"/>
  <c r="R116" i="5"/>
  <c r="M116" i="5"/>
  <c r="AD116" i="5" s="1"/>
  <c r="I63" i="5"/>
  <c r="N94" i="5"/>
  <c r="O110" i="5"/>
  <c r="N148" i="5"/>
  <c r="M132" i="5" l="1"/>
  <c r="AD132" i="5" s="1"/>
  <c r="U168" i="5"/>
  <c r="J168" i="5"/>
  <c r="I184" i="5"/>
  <c r="O216" i="5"/>
  <c r="N216" i="5" s="1"/>
  <c r="N200" i="5"/>
  <c r="W152" i="5"/>
  <c r="Y152" i="5" s="1"/>
  <c r="Z152" i="5" s="1"/>
  <c r="AA152" i="5" s="1"/>
  <c r="AB152" i="5" s="1"/>
  <c r="AC152" i="5" s="1"/>
  <c r="V152" i="5"/>
  <c r="O164" i="5"/>
  <c r="I164" i="5"/>
  <c r="N110" i="5"/>
  <c r="O126" i="5"/>
  <c r="U63" i="5"/>
  <c r="J63" i="5"/>
  <c r="I148" i="5"/>
  <c r="O148" i="5"/>
  <c r="L148" i="5" s="1"/>
  <c r="M83" i="5"/>
  <c r="K241" i="5"/>
  <c r="N80" i="5"/>
  <c r="O96" i="5"/>
  <c r="I34" i="5"/>
  <c r="N95" i="5"/>
  <c r="O111" i="5"/>
  <c r="U54" i="5"/>
  <c r="J54" i="5"/>
  <c r="N185" i="5"/>
  <c r="O201" i="5"/>
  <c r="I35" i="5"/>
  <c r="K238" i="5"/>
  <c r="M35" i="5"/>
  <c r="AD38" i="5" s="1"/>
  <c r="O156" i="5"/>
  <c r="N140" i="5"/>
  <c r="U153" i="5"/>
  <c r="J153" i="5"/>
  <c r="O141" i="5"/>
  <c r="N125" i="5"/>
  <c r="N133" i="5" s="1"/>
  <c r="U48" i="5"/>
  <c r="J48" i="5"/>
  <c r="I169" i="5"/>
  <c r="F169" i="5"/>
  <c r="G169" i="5" s="1"/>
  <c r="N51" i="5"/>
  <c r="O67" i="5"/>
  <c r="R85" i="5"/>
  <c r="M85" i="5"/>
  <c r="O186" i="5"/>
  <c r="N170" i="5"/>
  <c r="N180" i="5" s="1"/>
  <c r="F124" i="5"/>
  <c r="G124" i="5" s="1"/>
  <c r="I124" i="5"/>
  <c r="I49" i="5"/>
  <c r="I139" i="5"/>
  <c r="F139" i="5"/>
  <c r="G139" i="5" s="1"/>
  <c r="N117" i="5"/>
  <c r="U123" i="5"/>
  <c r="J123" i="5"/>
  <c r="N39" i="5"/>
  <c r="K240" i="5"/>
  <c r="M67" i="5"/>
  <c r="AD69" i="5" s="1"/>
  <c r="I64" i="5"/>
  <c r="N70" i="5"/>
  <c r="O101" i="5"/>
  <c r="L101" i="5" s="1"/>
  <c r="F101" i="5"/>
  <c r="G101" i="5" s="1"/>
  <c r="U33" i="5"/>
  <c r="J33" i="5"/>
  <c r="O66" i="5"/>
  <c r="N50" i="5"/>
  <c r="F154" i="5"/>
  <c r="G154" i="5" s="1"/>
  <c r="I154" i="5"/>
  <c r="V137" i="5"/>
  <c r="W137" i="5"/>
  <c r="Y137" i="5" s="1"/>
  <c r="Z137" i="5" s="1"/>
  <c r="AA137" i="5" s="1"/>
  <c r="O81" i="5"/>
  <c r="N65" i="5"/>
  <c r="O171" i="5"/>
  <c r="N155" i="5"/>
  <c r="U138" i="5"/>
  <c r="J138" i="5"/>
  <c r="R54" i="5"/>
  <c r="M54" i="5"/>
  <c r="AD54" i="5" s="1"/>
  <c r="AD85" i="5" l="1"/>
  <c r="W168" i="5"/>
  <c r="Y168" i="5" s="1"/>
  <c r="Z168" i="5" s="1"/>
  <c r="AA168" i="5" s="1"/>
  <c r="AB168" i="5" s="1"/>
  <c r="AC168" i="5" s="1"/>
  <c r="V168" i="5"/>
  <c r="I216" i="5"/>
  <c r="J216" i="5" s="1"/>
  <c r="I200" i="5"/>
  <c r="J200" i="5" s="1"/>
  <c r="J184" i="5"/>
  <c r="U184" i="5"/>
  <c r="O180" i="5"/>
  <c r="L180" i="5" s="1"/>
  <c r="I180" i="5"/>
  <c r="I133" i="5"/>
  <c r="F133" i="5"/>
  <c r="G133" i="5" s="1"/>
  <c r="O133" i="5"/>
  <c r="W138" i="5"/>
  <c r="Y138" i="5" s="1"/>
  <c r="Z138" i="5" s="1"/>
  <c r="AA138" i="5" s="1"/>
  <c r="AA148" i="5" s="1"/>
  <c r="Z148" i="5" s="1"/>
  <c r="V138" i="5"/>
  <c r="I155" i="5"/>
  <c r="F155" i="5"/>
  <c r="G155" i="5" s="1"/>
  <c r="AB137" i="5"/>
  <c r="AC137" i="5" s="1"/>
  <c r="O82" i="5"/>
  <c r="N66" i="5"/>
  <c r="R101" i="5"/>
  <c r="M101" i="5"/>
  <c r="AD101" i="5" s="1"/>
  <c r="F70" i="5"/>
  <c r="G70" i="5" s="1"/>
  <c r="O70" i="5"/>
  <c r="L70" i="5" s="1"/>
  <c r="I70" i="5"/>
  <c r="M240" i="5"/>
  <c r="AD67" i="5"/>
  <c r="AD56" i="5"/>
  <c r="AD57" i="5"/>
  <c r="AD58" i="5"/>
  <c r="AD59" i="5"/>
  <c r="AD60" i="5"/>
  <c r="AD61" i="5"/>
  <c r="AD62" i="5"/>
  <c r="AD63" i="5"/>
  <c r="AD68" i="5"/>
  <c r="AD64" i="5"/>
  <c r="AD65" i="5"/>
  <c r="AD66" i="5"/>
  <c r="O117" i="5"/>
  <c r="L117" i="5" s="1"/>
  <c r="F117" i="5"/>
  <c r="G117" i="5" s="1"/>
  <c r="I51" i="5"/>
  <c r="N156" i="5"/>
  <c r="O172" i="5"/>
  <c r="I185" i="5"/>
  <c r="F185" i="5"/>
  <c r="G185" i="5" s="1"/>
  <c r="N86" i="5"/>
  <c r="U148" i="5"/>
  <c r="J148" i="5"/>
  <c r="N126" i="5"/>
  <c r="O142" i="5"/>
  <c r="O97" i="5"/>
  <c r="N81" i="5"/>
  <c r="I50" i="5"/>
  <c r="I39" i="5"/>
  <c r="F39" i="5"/>
  <c r="G39" i="5" s="1"/>
  <c r="O39" i="5"/>
  <c r="L39" i="5" s="1"/>
  <c r="F52" i="5"/>
  <c r="G52" i="5" s="1"/>
  <c r="U124" i="5"/>
  <c r="J124" i="5"/>
  <c r="N67" i="5"/>
  <c r="O83" i="5"/>
  <c r="F140" i="5"/>
  <c r="G140" i="5" s="1"/>
  <c r="I140" i="5"/>
  <c r="O217" i="5"/>
  <c r="N217" i="5" s="1"/>
  <c r="N201" i="5"/>
  <c r="N96" i="5"/>
  <c r="O112" i="5"/>
  <c r="N55" i="5"/>
  <c r="L164" i="5"/>
  <c r="O187" i="5"/>
  <c r="N171" i="5"/>
  <c r="I65" i="5"/>
  <c r="U154" i="5"/>
  <c r="J154" i="5"/>
  <c r="U64" i="5"/>
  <c r="J64" i="5"/>
  <c r="U139" i="5"/>
  <c r="J139" i="5"/>
  <c r="U49" i="5"/>
  <c r="J49" i="5"/>
  <c r="N186" i="5"/>
  <c r="O202" i="5"/>
  <c r="O157" i="5"/>
  <c r="N141" i="5"/>
  <c r="V153" i="5"/>
  <c r="W153" i="5"/>
  <c r="Y153" i="5" s="1"/>
  <c r="Z153" i="5" s="1"/>
  <c r="AA153" i="5" s="1"/>
  <c r="U35" i="5"/>
  <c r="I238" i="5"/>
  <c r="J35" i="5"/>
  <c r="J238" i="5" s="1"/>
  <c r="U34" i="5"/>
  <c r="J34" i="5"/>
  <c r="M241" i="5"/>
  <c r="AD83" i="5"/>
  <c r="AD72" i="5"/>
  <c r="AD73" i="5"/>
  <c r="AD74" i="5"/>
  <c r="AD75" i="5"/>
  <c r="AD76" i="5"/>
  <c r="AD77" i="5"/>
  <c r="AD78" i="5"/>
  <c r="AD79" i="5"/>
  <c r="AD80" i="5"/>
  <c r="AD84" i="5"/>
  <c r="AD81" i="5"/>
  <c r="AD82" i="5"/>
  <c r="R148" i="5"/>
  <c r="M148" i="5"/>
  <c r="AD148" i="5" s="1"/>
  <c r="U164" i="5"/>
  <c r="J164" i="5"/>
  <c r="I170" i="5"/>
  <c r="F170" i="5"/>
  <c r="G170" i="5" s="1"/>
  <c r="U169" i="5"/>
  <c r="J169" i="5"/>
  <c r="F125" i="5"/>
  <c r="G125" i="5" s="1"/>
  <c r="I125" i="5"/>
  <c r="M238" i="5"/>
  <c r="AD35" i="5"/>
  <c r="AD24" i="5"/>
  <c r="AD25" i="5"/>
  <c r="AD26" i="5"/>
  <c r="AD27" i="5"/>
  <c r="AD28" i="5"/>
  <c r="AD29" i="5"/>
  <c r="AD36" i="5"/>
  <c r="AD30" i="5"/>
  <c r="AD31" i="5"/>
  <c r="AD32" i="5"/>
  <c r="AD37" i="5"/>
  <c r="AD33" i="5"/>
  <c r="AD34" i="5"/>
  <c r="O127" i="5"/>
  <c r="N111" i="5"/>
  <c r="N71" i="5" l="1"/>
  <c r="F71" i="5" s="1"/>
  <c r="G71" i="5" s="1"/>
  <c r="V184" i="5"/>
  <c r="W184" i="5"/>
  <c r="Y184" i="5" s="1"/>
  <c r="Z184" i="5" s="1"/>
  <c r="AA184" i="5" s="1"/>
  <c r="AB184" i="5" s="1"/>
  <c r="AC184" i="5" s="1"/>
  <c r="N127" i="5"/>
  <c r="O143" i="5"/>
  <c r="U125" i="5"/>
  <c r="J125" i="5"/>
  <c r="U170" i="5"/>
  <c r="J170" i="5"/>
  <c r="AE144" i="5"/>
  <c r="AE192" i="5"/>
  <c r="AE160" i="5"/>
  <c r="AE176" i="5"/>
  <c r="AE140" i="5"/>
  <c r="AE172" i="5"/>
  <c r="AE156" i="5"/>
  <c r="AE188" i="5"/>
  <c r="AE136" i="5"/>
  <c r="AE152" i="5"/>
  <c r="AE168" i="5"/>
  <c r="AE184" i="5"/>
  <c r="V154" i="5"/>
  <c r="W154" i="5"/>
  <c r="Y154" i="5" s="1"/>
  <c r="Z154" i="5" s="1"/>
  <c r="AA154" i="5" s="1"/>
  <c r="AA164" i="5" s="1"/>
  <c r="Z164" i="5" s="1"/>
  <c r="R164" i="5"/>
  <c r="M164" i="5"/>
  <c r="AD164" i="5" s="1"/>
  <c r="F217" i="5"/>
  <c r="G217" i="5" s="1"/>
  <c r="I217" i="5"/>
  <c r="J217" i="5" s="1"/>
  <c r="I126" i="5"/>
  <c r="F126" i="5"/>
  <c r="G126" i="5" s="1"/>
  <c r="W148" i="5"/>
  <c r="V148" i="5"/>
  <c r="R70" i="5"/>
  <c r="M70" i="5"/>
  <c r="AD70" i="5" s="1"/>
  <c r="L133" i="5"/>
  <c r="W169" i="5"/>
  <c r="Y169" i="5" s="1"/>
  <c r="Z169" i="5" s="1"/>
  <c r="AA169" i="5" s="1"/>
  <c r="V169" i="5"/>
  <c r="AE189" i="5"/>
  <c r="AE141" i="5"/>
  <c r="AE157" i="5"/>
  <c r="AE173" i="5"/>
  <c r="AE185" i="5"/>
  <c r="AE137" i="5"/>
  <c r="AE169" i="5"/>
  <c r="AE153" i="5"/>
  <c r="AB153" i="5"/>
  <c r="I186" i="5"/>
  <c r="F186" i="5"/>
  <c r="G186" i="5" s="1"/>
  <c r="N187" i="5"/>
  <c r="O203" i="5"/>
  <c r="I201" i="5"/>
  <c r="J201" i="5" s="1"/>
  <c r="F201" i="5"/>
  <c r="G201" i="5" s="1"/>
  <c r="U140" i="5"/>
  <c r="J140" i="5"/>
  <c r="U39" i="5"/>
  <c r="J39" i="5"/>
  <c r="N142" i="5"/>
  <c r="O158" i="5"/>
  <c r="F156" i="5"/>
  <c r="G156" i="5" s="1"/>
  <c r="I156" i="5"/>
  <c r="U70" i="5"/>
  <c r="J70" i="5"/>
  <c r="R180" i="5"/>
  <c r="M180" i="5"/>
  <c r="AD180" i="5" s="1"/>
  <c r="W164" i="5"/>
  <c r="V164" i="5"/>
  <c r="S148" i="5"/>
  <c r="T148" i="5"/>
  <c r="AE193" i="5"/>
  <c r="AE177" i="5"/>
  <c r="AE145" i="5"/>
  <c r="AE161" i="5"/>
  <c r="AE190" i="5"/>
  <c r="AE142" i="5"/>
  <c r="AE158" i="5"/>
  <c r="AE174" i="5"/>
  <c r="AE154" i="5"/>
  <c r="AE186" i="5"/>
  <c r="AE138" i="5"/>
  <c r="AE170" i="5"/>
  <c r="O173" i="5"/>
  <c r="N157" i="5"/>
  <c r="N165" i="5" s="1"/>
  <c r="N202" i="5"/>
  <c r="O218" i="5"/>
  <c r="N218" i="5" s="1"/>
  <c r="W139" i="5"/>
  <c r="Y139" i="5" s="1"/>
  <c r="Z139" i="5" s="1"/>
  <c r="AA139" i="5" s="1"/>
  <c r="V139" i="5"/>
  <c r="U65" i="5"/>
  <c r="J65" i="5"/>
  <c r="I171" i="5"/>
  <c r="F171" i="5"/>
  <c r="G171" i="5" s="1"/>
  <c r="I55" i="5"/>
  <c r="F55" i="5"/>
  <c r="G55" i="5" s="1"/>
  <c r="O55" i="5"/>
  <c r="L55" i="5" s="1"/>
  <c r="F68" i="5"/>
  <c r="G68" i="5" s="1"/>
  <c r="N102" i="5"/>
  <c r="I67" i="5"/>
  <c r="U50" i="5"/>
  <c r="J50" i="5"/>
  <c r="O188" i="5"/>
  <c r="N172" i="5"/>
  <c r="I239" i="5"/>
  <c r="U51" i="5"/>
  <c r="J51" i="5"/>
  <c r="J239" i="5" s="1"/>
  <c r="R117" i="5"/>
  <c r="M117" i="5"/>
  <c r="AD117" i="5" s="1"/>
  <c r="N82" i="5"/>
  <c r="O98" i="5"/>
  <c r="U155" i="5"/>
  <c r="J155" i="5"/>
  <c r="U133" i="5"/>
  <c r="J133" i="5"/>
  <c r="U180" i="5"/>
  <c r="J180" i="5"/>
  <c r="AE148" i="5"/>
  <c r="AF148" i="5"/>
  <c r="AG148" i="5" s="1"/>
  <c r="AE194" i="5"/>
  <c r="AE162" i="5"/>
  <c r="AE178" i="5"/>
  <c r="AE146" i="5"/>
  <c r="AE143" i="5"/>
  <c r="AE159" i="5"/>
  <c r="AE175" i="5"/>
  <c r="AE191" i="5"/>
  <c r="AE139" i="5"/>
  <c r="AE171" i="5"/>
  <c r="AE187" i="5"/>
  <c r="AE155" i="5"/>
  <c r="AE195" i="5"/>
  <c r="AE147" i="5"/>
  <c r="AE163" i="5"/>
  <c r="AE179" i="5"/>
  <c r="I141" i="5"/>
  <c r="F141" i="5"/>
  <c r="G141" i="5" s="1"/>
  <c r="N149" i="5"/>
  <c r="O128" i="5"/>
  <c r="N112" i="5"/>
  <c r="N83" i="5"/>
  <c r="O99" i="5"/>
  <c r="R39" i="5"/>
  <c r="M39" i="5"/>
  <c r="AD39" i="5" s="1"/>
  <c r="O113" i="5"/>
  <c r="N97" i="5"/>
  <c r="O86" i="5"/>
  <c r="L86" i="5" s="1"/>
  <c r="F86" i="5"/>
  <c r="G86" i="5" s="1"/>
  <c r="U185" i="5"/>
  <c r="J185" i="5"/>
  <c r="I66" i="5"/>
  <c r="N196" i="5"/>
  <c r="AB138" i="5"/>
  <c r="AC138" i="5" s="1"/>
  <c r="I71" i="5" l="1"/>
  <c r="U71" i="5" s="1"/>
  <c r="F84" i="5"/>
  <c r="G84" i="5" s="1"/>
  <c r="O71" i="5"/>
  <c r="L71" i="5" s="1"/>
  <c r="O149" i="5"/>
  <c r="L149" i="5" s="1"/>
  <c r="F149" i="5"/>
  <c r="G149" i="5" s="1"/>
  <c r="I149" i="5"/>
  <c r="N98" i="5"/>
  <c r="O114" i="5"/>
  <c r="U67" i="5"/>
  <c r="I240" i="5"/>
  <c r="J67" i="5"/>
  <c r="J240" i="5" s="1"/>
  <c r="I157" i="5"/>
  <c r="F157" i="5"/>
  <c r="G157" i="5" s="1"/>
  <c r="U156" i="5"/>
  <c r="J156" i="5"/>
  <c r="I142" i="5"/>
  <c r="F142" i="5"/>
  <c r="G142" i="5" s="1"/>
  <c r="V140" i="5"/>
  <c r="W140" i="5"/>
  <c r="Y140" i="5" s="1"/>
  <c r="Z140" i="5" s="1"/>
  <c r="AA140" i="5" s="1"/>
  <c r="AB154" i="5"/>
  <c r="AC153" i="5"/>
  <c r="AB169" i="5"/>
  <c r="W170" i="5"/>
  <c r="Y170" i="5" s="1"/>
  <c r="Z170" i="5" s="1"/>
  <c r="AA170" i="5" s="1"/>
  <c r="AA180" i="5" s="1"/>
  <c r="Z180" i="5" s="1"/>
  <c r="V170" i="5"/>
  <c r="W185" i="5"/>
  <c r="Y185" i="5" s="1"/>
  <c r="Z185" i="5" s="1"/>
  <c r="AA185" i="5" s="1"/>
  <c r="V185" i="5"/>
  <c r="I196" i="5"/>
  <c r="O196" i="5"/>
  <c r="L196" i="5" s="1"/>
  <c r="O129" i="5"/>
  <c r="N113" i="5"/>
  <c r="O144" i="5"/>
  <c r="N128" i="5"/>
  <c r="U141" i="5"/>
  <c r="J141" i="5"/>
  <c r="V180" i="5"/>
  <c r="W180" i="5"/>
  <c r="N188" i="5"/>
  <c r="O204" i="5"/>
  <c r="O102" i="5"/>
  <c r="L102" i="5" s="1"/>
  <c r="F102" i="5"/>
  <c r="G102" i="5" s="1"/>
  <c r="U55" i="5"/>
  <c r="J55" i="5"/>
  <c r="AB139" i="5"/>
  <c r="AC139" i="5" s="1"/>
  <c r="I202" i="5"/>
  <c r="J202" i="5" s="1"/>
  <c r="F202" i="5"/>
  <c r="G202" i="5" s="1"/>
  <c r="S180" i="5"/>
  <c r="T180" i="5"/>
  <c r="O174" i="5"/>
  <c r="N158" i="5"/>
  <c r="I187" i="5"/>
  <c r="F187" i="5"/>
  <c r="G187" i="5" s="1"/>
  <c r="R133" i="5"/>
  <c r="M133" i="5"/>
  <c r="AD133" i="5" s="1"/>
  <c r="T164" i="5"/>
  <c r="S164" i="5"/>
  <c r="N87" i="5"/>
  <c r="N99" i="5"/>
  <c r="O115" i="5"/>
  <c r="N118" i="5"/>
  <c r="I172" i="5"/>
  <c r="F172" i="5"/>
  <c r="G172" i="5" s="1"/>
  <c r="U171" i="5"/>
  <c r="J171" i="5"/>
  <c r="F218" i="5"/>
  <c r="G218" i="5" s="1"/>
  <c r="I218" i="5"/>
  <c r="J218" i="5" s="1"/>
  <c r="AE180" i="5"/>
  <c r="AF180" i="5"/>
  <c r="AG180" i="5" s="1"/>
  <c r="N203" i="5"/>
  <c r="O219" i="5"/>
  <c r="N219" i="5" s="1"/>
  <c r="AF164" i="5"/>
  <c r="AG164" i="5" s="1"/>
  <c r="AE164" i="5"/>
  <c r="I127" i="5"/>
  <c r="F127" i="5"/>
  <c r="G127" i="5" s="1"/>
  <c r="I165" i="5"/>
  <c r="F165" i="5"/>
  <c r="G165" i="5" s="1"/>
  <c r="O165" i="5"/>
  <c r="U66" i="5"/>
  <c r="J66" i="5"/>
  <c r="R86" i="5"/>
  <c r="M86" i="5"/>
  <c r="AD86" i="5" s="1"/>
  <c r="V155" i="5"/>
  <c r="W155" i="5"/>
  <c r="Y155" i="5" s="1"/>
  <c r="Z155" i="5" s="1"/>
  <c r="AA155" i="5" s="1"/>
  <c r="R55" i="5"/>
  <c r="M55" i="5"/>
  <c r="AD55" i="5" s="1"/>
  <c r="O189" i="5"/>
  <c r="N173" i="5"/>
  <c r="U186" i="5"/>
  <c r="J186" i="5"/>
  <c r="U126" i="5"/>
  <c r="J126" i="5"/>
  <c r="N143" i="5"/>
  <c r="O159" i="5"/>
  <c r="N212" i="5"/>
  <c r="N228" i="5"/>
  <c r="J71" i="5" l="1"/>
  <c r="L165" i="5"/>
  <c r="R165" i="5" s="1"/>
  <c r="I143" i="5"/>
  <c r="F143" i="5"/>
  <c r="G143" i="5" s="1"/>
  <c r="I212" i="5"/>
  <c r="J212" i="5" s="1"/>
  <c r="O212" i="5"/>
  <c r="L212" i="5" s="1"/>
  <c r="M212" i="5" s="1"/>
  <c r="R71" i="5"/>
  <c r="M71" i="5"/>
  <c r="AD71" i="5" s="1"/>
  <c r="V186" i="5"/>
  <c r="W186" i="5"/>
  <c r="Y186" i="5" s="1"/>
  <c r="Z186" i="5" s="1"/>
  <c r="AA186" i="5" s="1"/>
  <c r="AA196" i="5" s="1"/>
  <c r="Z196" i="5" s="1"/>
  <c r="I173" i="5"/>
  <c r="F173" i="5"/>
  <c r="G173" i="5" s="1"/>
  <c r="U127" i="5"/>
  <c r="J127" i="5"/>
  <c r="O131" i="5"/>
  <c r="N115" i="5"/>
  <c r="U187" i="5"/>
  <c r="J187" i="5"/>
  <c r="F158" i="5"/>
  <c r="G158" i="5" s="1"/>
  <c r="I158" i="5"/>
  <c r="I188" i="5"/>
  <c r="F188" i="5"/>
  <c r="G188" i="5" s="1"/>
  <c r="F128" i="5"/>
  <c r="G128" i="5" s="1"/>
  <c r="I128" i="5"/>
  <c r="N134" i="5"/>
  <c r="AB185" i="5"/>
  <c r="U157" i="5"/>
  <c r="J157" i="5"/>
  <c r="R149" i="5"/>
  <c r="M149" i="5"/>
  <c r="AD149" i="5" s="1"/>
  <c r="N103" i="5"/>
  <c r="U165" i="5"/>
  <c r="J165" i="5"/>
  <c r="R102" i="5"/>
  <c r="M102" i="5"/>
  <c r="AD102" i="5" s="1"/>
  <c r="N204" i="5"/>
  <c r="O220" i="5"/>
  <c r="N220" i="5" s="1"/>
  <c r="O145" i="5"/>
  <c r="N129" i="5"/>
  <c r="R196" i="5"/>
  <c r="M196" i="5"/>
  <c r="AD196" i="5" s="1"/>
  <c r="V156" i="5"/>
  <c r="W156" i="5"/>
  <c r="Y156" i="5" s="1"/>
  <c r="Z156" i="5" s="1"/>
  <c r="AA156" i="5" s="1"/>
  <c r="I203" i="5"/>
  <c r="J203" i="5" s="1"/>
  <c r="F203" i="5"/>
  <c r="G203" i="5" s="1"/>
  <c r="U172" i="5"/>
  <c r="J172" i="5"/>
  <c r="O118" i="5"/>
  <c r="L118" i="5" s="1"/>
  <c r="F118" i="5"/>
  <c r="G118" i="5" s="1"/>
  <c r="AC154" i="5"/>
  <c r="AB155" i="5"/>
  <c r="U142" i="5"/>
  <c r="J142" i="5"/>
  <c r="N114" i="5"/>
  <c r="O130" i="5"/>
  <c r="U149" i="5"/>
  <c r="J149" i="5"/>
  <c r="I228" i="5"/>
  <c r="J228" i="5" s="1"/>
  <c r="O228" i="5"/>
  <c r="O175" i="5"/>
  <c r="N159" i="5"/>
  <c r="N189" i="5"/>
  <c r="O205" i="5"/>
  <c r="I219" i="5"/>
  <c r="J219" i="5" s="1"/>
  <c r="F219" i="5"/>
  <c r="G219" i="5" s="1"/>
  <c r="W171" i="5"/>
  <c r="Y171" i="5" s="1"/>
  <c r="Z171" i="5" s="1"/>
  <c r="AA171" i="5" s="1"/>
  <c r="V171" i="5"/>
  <c r="O87" i="5"/>
  <c r="L87" i="5" s="1"/>
  <c r="F87" i="5"/>
  <c r="G87" i="5" s="1"/>
  <c r="F100" i="5"/>
  <c r="G100" i="5" s="1"/>
  <c r="O190" i="5"/>
  <c r="N174" i="5"/>
  <c r="V141" i="5"/>
  <c r="W141" i="5"/>
  <c r="Y141" i="5" s="1"/>
  <c r="Z141" i="5" s="1"/>
  <c r="AA141" i="5" s="1"/>
  <c r="O160" i="5"/>
  <c r="N144" i="5"/>
  <c r="N150" i="5" s="1"/>
  <c r="U196" i="5"/>
  <c r="J196" i="5"/>
  <c r="AB170" i="5"/>
  <c r="AC169" i="5"/>
  <c r="AB140" i="5"/>
  <c r="AC140" i="5" s="1"/>
  <c r="N181" i="5"/>
  <c r="M165" i="5" l="1"/>
  <c r="AD165" i="5" s="1"/>
  <c r="AF165" i="5" s="1"/>
  <c r="AG165" i="5" s="1"/>
  <c r="L228" i="5"/>
  <c r="M228" i="5" s="1"/>
  <c r="I150" i="5"/>
  <c r="F150" i="5"/>
  <c r="G150" i="5" s="1"/>
  <c r="O150" i="5"/>
  <c r="V196" i="5"/>
  <c r="W196" i="5"/>
  <c r="N160" i="5"/>
  <c r="O176" i="5"/>
  <c r="S165" i="5"/>
  <c r="T165" i="5"/>
  <c r="I189" i="5"/>
  <c r="F189" i="5"/>
  <c r="G189" i="5" s="1"/>
  <c r="N197" i="5"/>
  <c r="W142" i="5"/>
  <c r="Y142" i="5" s="1"/>
  <c r="Z142" i="5" s="1"/>
  <c r="AA142" i="5" s="1"/>
  <c r="V142" i="5"/>
  <c r="I204" i="5"/>
  <c r="J204" i="5" s="1"/>
  <c r="F204" i="5"/>
  <c r="G204" i="5" s="1"/>
  <c r="O103" i="5"/>
  <c r="L103" i="5" s="1"/>
  <c r="F103" i="5"/>
  <c r="G103" i="5" s="1"/>
  <c r="F116" i="5"/>
  <c r="G116" i="5" s="1"/>
  <c r="AE149" i="5"/>
  <c r="AF149" i="5"/>
  <c r="AG149" i="5" s="1"/>
  <c r="V157" i="5"/>
  <c r="W157" i="5"/>
  <c r="Y157" i="5" s="1"/>
  <c r="Z157" i="5" s="1"/>
  <c r="AA157" i="5" s="1"/>
  <c r="AA165" i="5" s="1"/>
  <c r="Z165" i="5" s="1"/>
  <c r="U188" i="5"/>
  <c r="J188" i="5"/>
  <c r="V187" i="5"/>
  <c r="W187" i="5"/>
  <c r="Y187" i="5" s="1"/>
  <c r="Z187" i="5" s="1"/>
  <c r="AA187" i="5" s="1"/>
  <c r="F144" i="5"/>
  <c r="G144" i="5" s="1"/>
  <c r="I144" i="5"/>
  <c r="O221" i="5"/>
  <c r="N221" i="5" s="1"/>
  <c r="N205" i="5"/>
  <c r="O191" i="5"/>
  <c r="N175" i="5"/>
  <c r="V149" i="5"/>
  <c r="W149" i="5"/>
  <c r="I220" i="5"/>
  <c r="J220" i="5" s="1"/>
  <c r="F220" i="5"/>
  <c r="G220" i="5" s="1"/>
  <c r="AB186" i="5"/>
  <c r="AC185" i="5"/>
  <c r="O134" i="5"/>
  <c r="L134" i="5" s="1"/>
  <c r="F134" i="5"/>
  <c r="G134" i="5" s="1"/>
  <c r="I134" i="5"/>
  <c r="U173" i="5"/>
  <c r="J173" i="5"/>
  <c r="AB171" i="5"/>
  <c r="AC170" i="5"/>
  <c r="I181" i="5"/>
  <c r="F181" i="5"/>
  <c r="G181" i="5" s="1"/>
  <c r="O181" i="5"/>
  <c r="L181" i="5" s="1"/>
  <c r="N190" i="5"/>
  <c r="O206" i="5"/>
  <c r="R87" i="5"/>
  <c r="M87" i="5"/>
  <c r="AD87" i="5" s="1"/>
  <c r="I159" i="5"/>
  <c r="F159" i="5"/>
  <c r="G159" i="5" s="1"/>
  <c r="S196" i="5"/>
  <c r="T196" i="5"/>
  <c r="N145" i="5"/>
  <c r="O161" i="5"/>
  <c r="V165" i="5"/>
  <c r="W165" i="5"/>
  <c r="N131" i="5"/>
  <c r="O147" i="5"/>
  <c r="U143" i="5"/>
  <c r="J143" i="5"/>
  <c r="N119" i="5"/>
  <c r="AB141" i="5"/>
  <c r="AC141" i="5" s="1"/>
  <c r="AA149" i="5"/>
  <c r="Z149" i="5" s="1"/>
  <c r="I174" i="5"/>
  <c r="F174" i="5"/>
  <c r="G174" i="5" s="1"/>
  <c r="N130" i="5"/>
  <c r="O146" i="5"/>
  <c r="AB156" i="5"/>
  <c r="AC155" i="5"/>
  <c r="R118" i="5"/>
  <c r="M118" i="5"/>
  <c r="AD118" i="5" s="1"/>
  <c r="W172" i="5"/>
  <c r="Y172" i="5" s="1"/>
  <c r="Z172" i="5" s="1"/>
  <c r="AA172" i="5" s="1"/>
  <c r="V172" i="5"/>
  <c r="AE196" i="5"/>
  <c r="AF196" i="5"/>
  <c r="AG196" i="5" s="1"/>
  <c r="I129" i="5"/>
  <c r="F129" i="5"/>
  <c r="G129" i="5" s="1"/>
  <c r="S149" i="5"/>
  <c r="T149" i="5"/>
  <c r="U128" i="5"/>
  <c r="J128" i="5"/>
  <c r="U158" i="5"/>
  <c r="J158" i="5"/>
  <c r="F120" i="5"/>
  <c r="G120" i="5" s="1"/>
  <c r="AE165" i="5" l="1"/>
  <c r="N135" i="5"/>
  <c r="I135" i="5" s="1"/>
  <c r="AC156" i="5"/>
  <c r="AB157" i="5"/>
  <c r="U174" i="5"/>
  <c r="J174" i="5"/>
  <c r="W143" i="5"/>
  <c r="Y143" i="5" s="1"/>
  <c r="Z143" i="5" s="1"/>
  <c r="AA143" i="5" s="1"/>
  <c r="V143" i="5"/>
  <c r="I190" i="5"/>
  <c r="F190" i="5"/>
  <c r="G190" i="5" s="1"/>
  <c r="U181" i="5"/>
  <c r="J181" i="5"/>
  <c r="R134" i="5"/>
  <c r="M134" i="5"/>
  <c r="AD134" i="5" s="1"/>
  <c r="N191" i="5"/>
  <c r="O207" i="5"/>
  <c r="F221" i="5"/>
  <c r="G221" i="5" s="1"/>
  <c r="I221" i="5"/>
  <c r="J221" i="5" s="1"/>
  <c r="N229" i="5"/>
  <c r="F197" i="5"/>
  <c r="G197" i="5" s="1"/>
  <c r="O197" i="5"/>
  <c r="L197" i="5" s="1"/>
  <c r="I197" i="5"/>
  <c r="U189" i="5"/>
  <c r="J189" i="5"/>
  <c r="F160" i="5"/>
  <c r="G160" i="5" s="1"/>
  <c r="I160" i="5"/>
  <c r="U150" i="5"/>
  <c r="J150" i="5"/>
  <c r="N166" i="5"/>
  <c r="O119" i="5"/>
  <c r="L119" i="5" s="1"/>
  <c r="F119" i="5"/>
  <c r="G119" i="5" s="1"/>
  <c r="F132" i="5"/>
  <c r="G132" i="5" s="1"/>
  <c r="U159" i="5"/>
  <c r="J159" i="5"/>
  <c r="O222" i="5"/>
  <c r="N222" i="5" s="1"/>
  <c r="N206" i="5"/>
  <c r="I175" i="5"/>
  <c r="F175" i="5"/>
  <c r="G175" i="5" s="1"/>
  <c r="I205" i="5"/>
  <c r="J205" i="5" s="1"/>
  <c r="F205" i="5"/>
  <c r="G205" i="5" s="1"/>
  <c r="N213" i="5"/>
  <c r="V188" i="5"/>
  <c r="W188" i="5"/>
  <c r="Y188" i="5" s="1"/>
  <c r="Z188" i="5" s="1"/>
  <c r="AA188" i="5" s="1"/>
  <c r="R103" i="5"/>
  <c r="M103" i="5"/>
  <c r="AD103" i="5" s="1"/>
  <c r="AB142" i="5"/>
  <c r="AC142" i="5" s="1"/>
  <c r="O192" i="5"/>
  <c r="N176" i="5"/>
  <c r="V158" i="5"/>
  <c r="W158" i="5"/>
  <c r="Y158" i="5" s="1"/>
  <c r="Z158" i="5" s="1"/>
  <c r="AA158" i="5" s="1"/>
  <c r="U129" i="5"/>
  <c r="J129" i="5"/>
  <c r="I130" i="5"/>
  <c r="F130" i="5"/>
  <c r="G130" i="5" s="1"/>
  <c r="I131" i="5"/>
  <c r="F131" i="5"/>
  <c r="F136" i="5"/>
  <c r="G136" i="5" s="1"/>
  <c r="I145" i="5"/>
  <c r="F145" i="5"/>
  <c r="G145" i="5" s="1"/>
  <c r="R181" i="5"/>
  <c r="M181" i="5"/>
  <c r="AD181" i="5" s="1"/>
  <c r="AB172" i="5"/>
  <c r="AC171" i="5"/>
  <c r="U134" i="5"/>
  <c r="J134" i="5"/>
  <c r="AB187" i="5"/>
  <c r="AC186" i="5"/>
  <c r="U144" i="5"/>
  <c r="J144" i="5"/>
  <c r="L150" i="5"/>
  <c r="N146" i="5"/>
  <c r="O162" i="5"/>
  <c r="N147" i="5"/>
  <c r="O163" i="5"/>
  <c r="O177" i="5"/>
  <c r="N161" i="5"/>
  <c r="W173" i="5"/>
  <c r="Y173" i="5" s="1"/>
  <c r="Z173" i="5" s="1"/>
  <c r="AA173" i="5" s="1"/>
  <c r="AA181" i="5" s="1"/>
  <c r="Z181" i="5" s="1"/>
  <c r="V173" i="5"/>
  <c r="F135" i="5" l="1"/>
  <c r="G135" i="5" s="1"/>
  <c r="O135" i="5"/>
  <c r="L135" i="5" s="1"/>
  <c r="F148" i="5"/>
  <c r="G148" i="5" s="1"/>
  <c r="N151" i="5"/>
  <c r="F164" i="5" s="1"/>
  <c r="G164" i="5" s="1"/>
  <c r="O179" i="5"/>
  <c r="N163" i="5"/>
  <c r="U131" i="5"/>
  <c r="I244" i="5"/>
  <c r="J131" i="5"/>
  <c r="J244" i="5" s="1"/>
  <c r="F222" i="5"/>
  <c r="G222" i="5" s="1"/>
  <c r="I222" i="5"/>
  <c r="J222" i="5" s="1"/>
  <c r="V159" i="5"/>
  <c r="W159" i="5"/>
  <c r="Y159" i="5" s="1"/>
  <c r="Z159" i="5" s="1"/>
  <c r="AA159" i="5" s="1"/>
  <c r="R119" i="5"/>
  <c r="M119" i="5"/>
  <c r="AD119" i="5" s="1"/>
  <c r="U160" i="5"/>
  <c r="J160" i="5"/>
  <c r="V189" i="5"/>
  <c r="W189" i="5"/>
  <c r="Y189" i="5" s="1"/>
  <c r="Z189" i="5" s="1"/>
  <c r="AA189" i="5" s="1"/>
  <c r="AA197" i="5" s="1"/>
  <c r="Z197" i="5" s="1"/>
  <c r="AB158" i="5"/>
  <c r="AC157" i="5"/>
  <c r="O193" i="5"/>
  <c r="N177" i="5"/>
  <c r="I146" i="5"/>
  <c r="F146" i="5"/>
  <c r="G146" i="5" s="1"/>
  <c r="S181" i="5"/>
  <c r="T181" i="5"/>
  <c r="F244" i="5"/>
  <c r="G131" i="5"/>
  <c r="G244" i="5" s="1"/>
  <c r="U175" i="5"/>
  <c r="J175" i="5"/>
  <c r="I206" i="5"/>
  <c r="J206" i="5" s="1"/>
  <c r="F206" i="5"/>
  <c r="G206" i="5" s="1"/>
  <c r="O229" i="5"/>
  <c r="F229" i="5"/>
  <c r="G229" i="5" s="1"/>
  <c r="I229" i="5"/>
  <c r="J229" i="5" s="1"/>
  <c r="I191" i="5"/>
  <c r="F191" i="5"/>
  <c r="G191" i="5" s="1"/>
  <c r="U190" i="5"/>
  <c r="J190" i="5"/>
  <c r="AB143" i="5"/>
  <c r="AC143" i="5" s="1"/>
  <c r="F161" i="5"/>
  <c r="G161" i="5" s="1"/>
  <c r="I161" i="5"/>
  <c r="O178" i="5"/>
  <c r="N162" i="5"/>
  <c r="R150" i="5"/>
  <c r="M150" i="5"/>
  <c r="AD150" i="5" s="1"/>
  <c r="AB188" i="5"/>
  <c r="AC187" i="5"/>
  <c r="AE181" i="5"/>
  <c r="AF181" i="5"/>
  <c r="AG181" i="5" s="1"/>
  <c r="U130" i="5"/>
  <c r="J130" i="5"/>
  <c r="N192" i="5"/>
  <c r="O208" i="5"/>
  <c r="W150" i="5"/>
  <c r="V150" i="5"/>
  <c r="R197" i="5"/>
  <c r="M197" i="5"/>
  <c r="AD197" i="5" s="1"/>
  <c r="O223" i="5"/>
  <c r="N223" i="5" s="1"/>
  <c r="N207" i="5"/>
  <c r="W174" i="5"/>
  <c r="Y174" i="5" s="1"/>
  <c r="Z174" i="5" s="1"/>
  <c r="AA174" i="5" s="1"/>
  <c r="V174" i="5"/>
  <c r="I147" i="5"/>
  <c r="F147" i="5"/>
  <c r="F152" i="5"/>
  <c r="G152" i="5" s="1"/>
  <c r="V144" i="5"/>
  <c r="W144" i="5"/>
  <c r="Y144" i="5" s="1"/>
  <c r="Z144" i="5" s="1"/>
  <c r="AA144" i="5" s="1"/>
  <c r="AB173" i="5"/>
  <c r="AC172" i="5"/>
  <c r="U145" i="5"/>
  <c r="J145" i="5"/>
  <c r="I176" i="5"/>
  <c r="F176" i="5"/>
  <c r="G176" i="5" s="1"/>
  <c r="N182" i="5"/>
  <c r="F213" i="5"/>
  <c r="G213" i="5" s="1"/>
  <c r="O213" i="5"/>
  <c r="L213" i="5" s="1"/>
  <c r="M213" i="5" s="1"/>
  <c r="I213" i="5"/>
  <c r="J213" i="5" s="1"/>
  <c r="U135" i="5"/>
  <c r="J135" i="5"/>
  <c r="F166" i="5"/>
  <c r="G166" i="5" s="1"/>
  <c r="O166" i="5"/>
  <c r="L166" i="5" s="1"/>
  <c r="I166" i="5"/>
  <c r="U197" i="5"/>
  <c r="J197" i="5"/>
  <c r="W181" i="5"/>
  <c r="V181" i="5"/>
  <c r="F151" i="5" l="1"/>
  <c r="G151" i="5" s="1"/>
  <c r="O151" i="5"/>
  <c r="L151" i="5" s="1"/>
  <c r="M151" i="5" s="1"/>
  <c r="AD151" i="5" s="1"/>
  <c r="N167" i="5"/>
  <c r="F167" i="5" s="1"/>
  <c r="G167" i="5" s="1"/>
  <c r="I151" i="5"/>
  <c r="U151" i="5" s="1"/>
  <c r="V197" i="5"/>
  <c r="W197" i="5"/>
  <c r="V145" i="5"/>
  <c r="W145" i="5"/>
  <c r="Y145" i="5" s="1"/>
  <c r="Z145" i="5" s="1"/>
  <c r="AA145" i="5" s="1"/>
  <c r="AB174" i="5"/>
  <c r="AC173" i="5"/>
  <c r="F223" i="5"/>
  <c r="G223" i="5" s="1"/>
  <c r="I223" i="5"/>
  <c r="J223" i="5" s="1"/>
  <c r="T197" i="5"/>
  <c r="S197" i="5"/>
  <c r="AB189" i="5"/>
  <c r="AC188" i="5"/>
  <c r="O194" i="5"/>
  <c r="N178" i="5"/>
  <c r="U191" i="5"/>
  <c r="J191" i="5"/>
  <c r="U146" i="5"/>
  <c r="J146" i="5"/>
  <c r="N193" i="5"/>
  <c r="O209" i="5"/>
  <c r="AC158" i="5"/>
  <c r="AB159" i="5"/>
  <c r="F163" i="5"/>
  <c r="I163" i="5"/>
  <c r="F168" i="5"/>
  <c r="G168" i="5" s="1"/>
  <c r="I207" i="5"/>
  <c r="J207" i="5" s="1"/>
  <c r="F207" i="5"/>
  <c r="G207" i="5" s="1"/>
  <c r="AF197" i="5"/>
  <c r="AG197" i="5" s="1"/>
  <c r="AE197" i="5"/>
  <c r="I192" i="5"/>
  <c r="F192" i="5"/>
  <c r="G192" i="5" s="1"/>
  <c r="I162" i="5"/>
  <c r="F162" i="5"/>
  <c r="G162" i="5" s="1"/>
  <c r="I177" i="5"/>
  <c r="F177" i="5"/>
  <c r="G177" i="5" s="1"/>
  <c r="L229" i="5"/>
  <c r="M229" i="5" s="1"/>
  <c r="U147" i="5"/>
  <c r="I245" i="5"/>
  <c r="J147" i="5"/>
  <c r="J245" i="5" s="1"/>
  <c r="R166" i="5"/>
  <c r="M166" i="5"/>
  <c r="AD166" i="5" s="1"/>
  <c r="O224" i="5"/>
  <c r="N224" i="5" s="1"/>
  <c r="N230" i="5" s="1"/>
  <c r="N208" i="5"/>
  <c r="N214" i="5" s="1"/>
  <c r="S150" i="5"/>
  <c r="T150" i="5"/>
  <c r="V190" i="5"/>
  <c r="W190" i="5"/>
  <c r="Y190" i="5" s="1"/>
  <c r="Z190" i="5" s="1"/>
  <c r="AA190" i="5" s="1"/>
  <c r="N239" i="5"/>
  <c r="N240" i="5" s="1"/>
  <c r="N198" i="5"/>
  <c r="O182" i="5"/>
  <c r="L182" i="5" s="1"/>
  <c r="F182" i="5"/>
  <c r="G182" i="5" s="1"/>
  <c r="I182" i="5"/>
  <c r="F245" i="5"/>
  <c r="G147" i="5"/>
  <c r="G245" i="5" s="1"/>
  <c r="U166" i="5"/>
  <c r="J166" i="5"/>
  <c r="U176" i="5"/>
  <c r="J176" i="5"/>
  <c r="AB144" i="5"/>
  <c r="AC144" i="5" s="1"/>
  <c r="AA150" i="5"/>
  <c r="Z150" i="5" s="1"/>
  <c r="R135" i="5"/>
  <c r="M135" i="5"/>
  <c r="AD135" i="5" s="1"/>
  <c r="AE150" i="5"/>
  <c r="AF150" i="5"/>
  <c r="AG150" i="5" s="1"/>
  <c r="U161" i="5"/>
  <c r="J161" i="5"/>
  <c r="W175" i="5"/>
  <c r="Y175" i="5" s="1"/>
  <c r="Z175" i="5" s="1"/>
  <c r="AA175" i="5" s="1"/>
  <c r="V175" i="5"/>
  <c r="V160" i="5"/>
  <c r="W160" i="5"/>
  <c r="Y160" i="5" s="1"/>
  <c r="Z160" i="5" s="1"/>
  <c r="AA160" i="5" s="1"/>
  <c r="AA166" i="5" s="1"/>
  <c r="Z166" i="5" s="1"/>
  <c r="O195" i="5"/>
  <c r="N179" i="5"/>
  <c r="J151" i="5" l="1"/>
  <c r="O167" i="5"/>
  <c r="L167" i="5" s="1"/>
  <c r="M167" i="5" s="1"/>
  <c r="AD167" i="5" s="1"/>
  <c r="F180" i="5"/>
  <c r="G180" i="5" s="1"/>
  <c r="I167" i="5"/>
  <c r="U167" i="5" s="1"/>
  <c r="R151" i="5"/>
  <c r="S151" i="5" s="1"/>
  <c r="N195" i="5"/>
  <c r="O211" i="5"/>
  <c r="V161" i="5"/>
  <c r="W161" i="5"/>
  <c r="Y161" i="5" s="1"/>
  <c r="Z161" i="5" s="1"/>
  <c r="AA161" i="5" s="1"/>
  <c r="V151" i="5"/>
  <c r="W151" i="5"/>
  <c r="U182" i="5"/>
  <c r="J182" i="5"/>
  <c r="I208" i="5"/>
  <c r="J208" i="5" s="1"/>
  <c r="F208" i="5"/>
  <c r="G208" i="5" s="1"/>
  <c r="AF166" i="5"/>
  <c r="AG166" i="5" s="1"/>
  <c r="AE166" i="5"/>
  <c r="AF151" i="5"/>
  <c r="AG151" i="5" s="1"/>
  <c r="AE151" i="5"/>
  <c r="U192" i="5"/>
  <c r="J192" i="5"/>
  <c r="I178" i="5"/>
  <c r="F178" i="5"/>
  <c r="G178" i="5" s="1"/>
  <c r="V166" i="5"/>
  <c r="W166" i="5"/>
  <c r="F230" i="5"/>
  <c r="G230" i="5" s="1"/>
  <c r="O230" i="5"/>
  <c r="I230" i="5"/>
  <c r="J230" i="5" s="1"/>
  <c r="F246" i="5"/>
  <c r="G163" i="5"/>
  <c r="G246" i="5" s="1"/>
  <c r="I193" i="5"/>
  <c r="F193" i="5"/>
  <c r="G193" i="5" s="1"/>
  <c r="AB190" i="5"/>
  <c r="AC189" i="5"/>
  <c r="I179" i="5"/>
  <c r="F179" i="5"/>
  <c r="F184" i="5"/>
  <c r="G184" i="5" s="1"/>
  <c r="R182" i="5"/>
  <c r="M182" i="5"/>
  <c r="AD182" i="5" s="1"/>
  <c r="I198" i="5"/>
  <c r="F198" i="5"/>
  <c r="G198" i="5" s="1"/>
  <c r="O198" i="5"/>
  <c r="L198" i="5" s="1"/>
  <c r="W147" i="5"/>
  <c r="Y147" i="5" s="1"/>
  <c r="Z147" i="5" s="1"/>
  <c r="AA147" i="5" s="1"/>
  <c r="V147" i="5"/>
  <c r="U163" i="5"/>
  <c r="I246" i="5"/>
  <c r="J163" i="5"/>
  <c r="J246" i="5" s="1"/>
  <c r="N209" i="5"/>
  <c r="O225" i="5"/>
  <c r="N225" i="5" s="1"/>
  <c r="V191" i="5"/>
  <c r="W191" i="5"/>
  <c r="Y191" i="5" s="1"/>
  <c r="Z191" i="5" s="1"/>
  <c r="AA191" i="5" s="1"/>
  <c r="AB145" i="5"/>
  <c r="AC145" i="5" s="1"/>
  <c r="N183" i="5"/>
  <c r="W176" i="5"/>
  <c r="Y176" i="5" s="1"/>
  <c r="Z176" i="5" s="1"/>
  <c r="AA176" i="5" s="1"/>
  <c r="AA182" i="5" s="1"/>
  <c r="Z182" i="5" s="1"/>
  <c r="V176" i="5"/>
  <c r="I214" i="5"/>
  <c r="J214" i="5" s="1"/>
  <c r="F214" i="5"/>
  <c r="G214" i="5" s="1"/>
  <c r="O214" i="5"/>
  <c r="F224" i="5"/>
  <c r="G224" i="5" s="1"/>
  <c r="I224" i="5"/>
  <c r="J224" i="5" s="1"/>
  <c r="T166" i="5"/>
  <c r="S166" i="5"/>
  <c r="U177" i="5"/>
  <c r="J177" i="5"/>
  <c r="U162" i="5"/>
  <c r="J162" i="5"/>
  <c r="AB160" i="5"/>
  <c r="AC159" i="5"/>
  <c r="W146" i="5"/>
  <c r="Y146" i="5" s="1"/>
  <c r="Z146" i="5" s="1"/>
  <c r="AA146" i="5" s="1"/>
  <c r="V146" i="5"/>
  <c r="N194" i="5"/>
  <c r="O210" i="5"/>
  <c r="AB175" i="5"/>
  <c r="AC174" i="5"/>
  <c r="T151" i="5" l="1"/>
  <c r="J167" i="5"/>
  <c r="L214" i="5"/>
  <c r="M214" i="5" s="1"/>
  <c r="AB146" i="5"/>
  <c r="AC146" i="5" s="1"/>
  <c r="R167" i="5"/>
  <c r="T167" i="5" s="1"/>
  <c r="I183" i="5"/>
  <c r="F183" i="5"/>
  <c r="G183" i="5" s="1"/>
  <c r="O183" i="5"/>
  <c r="L183" i="5" s="1"/>
  <c r="F196" i="5"/>
  <c r="G196" i="5" s="1"/>
  <c r="F225" i="5"/>
  <c r="G225" i="5" s="1"/>
  <c r="I225" i="5"/>
  <c r="J225" i="5" s="1"/>
  <c r="I247" i="5"/>
  <c r="U179" i="5"/>
  <c r="J179" i="5"/>
  <c r="J247" i="5" s="1"/>
  <c r="AB191" i="5"/>
  <c r="AC190" i="5"/>
  <c r="U193" i="5"/>
  <c r="J193" i="5"/>
  <c r="N211" i="5"/>
  <c r="O227" i="5"/>
  <c r="I194" i="5"/>
  <c r="F194" i="5"/>
  <c r="G194" i="5" s="1"/>
  <c r="V162" i="5"/>
  <c r="W162" i="5"/>
  <c r="Y162" i="5" s="1"/>
  <c r="Z162" i="5" s="1"/>
  <c r="AA162" i="5" s="1"/>
  <c r="W177" i="5"/>
  <c r="Y177" i="5" s="1"/>
  <c r="Z177" i="5" s="1"/>
  <c r="AA177" i="5" s="1"/>
  <c r="V177" i="5"/>
  <c r="R198" i="5"/>
  <c r="M198" i="5"/>
  <c r="AD198" i="5" s="1"/>
  <c r="S182" i="5"/>
  <c r="T182" i="5"/>
  <c r="F247" i="5"/>
  <c r="G179" i="5"/>
  <c r="G247" i="5" s="1"/>
  <c r="AE167" i="5"/>
  <c r="AF167" i="5"/>
  <c r="AG167" i="5" s="1"/>
  <c r="V192" i="5"/>
  <c r="W192" i="5"/>
  <c r="Y192" i="5" s="1"/>
  <c r="Z192" i="5" s="1"/>
  <c r="AA192" i="5" s="1"/>
  <c r="AA198" i="5" s="1"/>
  <c r="Z198" i="5" s="1"/>
  <c r="N210" i="5"/>
  <c r="O226" i="5"/>
  <c r="N226" i="5" s="1"/>
  <c r="V163" i="5"/>
  <c r="W163" i="5"/>
  <c r="Y163" i="5" s="1"/>
  <c r="Z163" i="5" s="1"/>
  <c r="AA163" i="5" s="1"/>
  <c r="AE182" i="5"/>
  <c r="AF182" i="5"/>
  <c r="AG182" i="5" s="1"/>
  <c r="AA151" i="5"/>
  <c r="Z151" i="5" s="1"/>
  <c r="AB176" i="5"/>
  <c r="AC175" i="5"/>
  <c r="V167" i="5"/>
  <c r="W167" i="5"/>
  <c r="AB161" i="5"/>
  <c r="AC160" i="5"/>
  <c r="I209" i="5"/>
  <c r="J209" i="5" s="1"/>
  <c r="F209" i="5"/>
  <c r="G209" i="5" s="1"/>
  <c r="U198" i="5"/>
  <c r="J198" i="5"/>
  <c r="U178" i="5"/>
  <c r="J178" i="5"/>
  <c r="V182" i="5"/>
  <c r="W182" i="5"/>
  <c r="I195" i="5"/>
  <c r="F195" i="5"/>
  <c r="G195" i="5" s="1"/>
  <c r="F200" i="5"/>
  <c r="G200" i="5" s="1"/>
  <c r="N199" i="5"/>
  <c r="L230" i="5"/>
  <c r="M230" i="5" s="1"/>
  <c r="AB147" i="5" l="1"/>
  <c r="AC147" i="5" s="1"/>
  <c r="AA167" i="5"/>
  <c r="Z167" i="5" s="1"/>
  <c r="N215" i="5"/>
  <c r="I215" i="5" s="1"/>
  <c r="J215" i="5" s="1"/>
  <c r="S167" i="5"/>
  <c r="F199" i="5"/>
  <c r="G199" i="5" s="1"/>
  <c r="O199" i="5"/>
  <c r="L199" i="5" s="1"/>
  <c r="I199" i="5"/>
  <c r="F212" i="5"/>
  <c r="G212" i="5" s="1"/>
  <c r="V198" i="5"/>
  <c r="W198" i="5"/>
  <c r="AB162" i="5"/>
  <c r="AC161" i="5"/>
  <c r="I226" i="5"/>
  <c r="J226" i="5" s="1"/>
  <c r="F226" i="5"/>
  <c r="G226" i="5" s="1"/>
  <c r="V193" i="5"/>
  <c r="W193" i="5"/>
  <c r="Y193" i="5" s="1"/>
  <c r="Z193" i="5" s="1"/>
  <c r="AA193" i="5" s="1"/>
  <c r="AB192" i="5"/>
  <c r="AC191" i="5"/>
  <c r="U183" i="5"/>
  <c r="J183" i="5"/>
  <c r="W178" i="5"/>
  <c r="Y178" i="5" s="1"/>
  <c r="Z178" i="5" s="1"/>
  <c r="AA178" i="5" s="1"/>
  <c r="V178" i="5"/>
  <c r="I211" i="5"/>
  <c r="J211" i="5" s="1"/>
  <c r="F211" i="5"/>
  <c r="G211" i="5" s="1"/>
  <c r="F216" i="5"/>
  <c r="G216" i="5" s="1"/>
  <c r="AB177" i="5"/>
  <c r="AC176" i="5"/>
  <c r="S198" i="5"/>
  <c r="T198" i="5"/>
  <c r="U194" i="5"/>
  <c r="J194" i="5"/>
  <c r="W179" i="5"/>
  <c r="Y179" i="5" s="1"/>
  <c r="Z179" i="5" s="1"/>
  <c r="AA179" i="5" s="1"/>
  <c r="V179" i="5"/>
  <c r="R183" i="5"/>
  <c r="M183" i="5"/>
  <c r="AD183" i="5" s="1"/>
  <c r="N227" i="5"/>
  <c r="N231" i="5" s="1"/>
  <c r="U195" i="5"/>
  <c r="J195" i="5"/>
  <c r="I210" i="5"/>
  <c r="J210" i="5" s="1"/>
  <c r="F210" i="5"/>
  <c r="G210" i="5" s="1"/>
  <c r="AE198" i="5"/>
  <c r="AF198" i="5"/>
  <c r="AG198" i="5" s="1"/>
  <c r="F228" i="5" l="1"/>
  <c r="G228" i="5" s="1"/>
  <c r="O215" i="5"/>
  <c r="L215" i="5" s="1"/>
  <c r="M215" i="5" s="1"/>
  <c r="F215" i="5"/>
  <c r="G215" i="5" s="1"/>
  <c r="AA183" i="5"/>
  <c r="Z183" i="5" s="1"/>
  <c r="I231" i="5"/>
  <c r="J231" i="5" s="1"/>
  <c r="F231" i="5"/>
  <c r="G231" i="5" s="1"/>
  <c r="O231" i="5"/>
  <c r="AE183" i="5"/>
  <c r="AF183" i="5"/>
  <c r="AG183" i="5" s="1"/>
  <c r="AB178" i="5"/>
  <c r="AC177" i="5"/>
  <c r="W183" i="5"/>
  <c r="V183" i="5"/>
  <c r="I227" i="5"/>
  <c r="F227" i="5"/>
  <c r="G227" i="5" s="1"/>
  <c r="AC162" i="5"/>
  <c r="AB163" i="5"/>
  <c r="AC163" i="5" s="1"/>
  <c r="R199" i="5"/>
  <c r="M199" i="5"/>
  <c r="AD199" i="5" s="1"/>
  <c r="V195" i="5"/>
  <c r="W195" i="5"/>
  <c r="Y195" i="5" s="1"/>
  <c r="Z195" i="5" s="1"/>
  <c r="AA195" i="5" s="1"/>
  <c r="S183" i="5"/>
  <c r="T183" i="5"/>
  <c r="V194" i="5"/>
  <c r="W194" i="5"/>
  <c r="Y194" i="5" s="1"/>
  <c r="Z194" i="5" s="1"/>
  <c r="AA194" i="5" s="1"/>
  <c r="AB193" i="5"/>
  <c r="AC192" i="5"/>
  <c r="U199" i="5"/>
  <c r="J199" i="5"/>
  <c r="L231" i="5" l="1"/>
  <c r="M231" i="5" s="1"/>
  <c r="AA199" i="5"/>
  <c r="Z199" i="5" s="1"/>
  <c r="V199" i="5"/>
  <c r="W199" i="5"/>
  <c r="T199" i="5"/>
  <c r="S199" i="5"/>
  <c r="P227" i="5"/>
  <c r="J227" i="5"/>
  <c r="AF199" i="5"/>
  <c r="AG199" i="5" s="1"/>
  <c r="AE199" i="5"/>
  <c r="AB194" i="5"/>
  <c r="AC193" i="5"/>
  <c r="AB179" i="5"/>
  <c r="AC179" i="5" s="1"/>
  <c r="AC178" i="5"/>
  <c r="AB195" i="5" l="1"/>
  <c r="AC195" i="5" s="1"/>
  <c r="AC194" i="5"/>
  <c r="F298" i="7" l="1"/>
  <c r="G298" i="7" s="1"/>
  <c r="F299" i="7"/>
  <c r="G299" i="7" s="1"/>
  <c r="I312" i="7"/>
  <c r="J312" i="7" s="1"/>
  <c r="F303" i="7"/>
  <c r="G303" i="7" s="1"/>
  <c r="F305" i="7"/>
  <c r="G305" i="7" s="1"/>
  <c r="N311" i="7"/>
  <c r="F312" i="7" l="1"/>
  <c r="F307" i="7"/>
  <c r="G307" i="7" s="1"/>
  <c r="F306" i="7"/>
  <c r="G306" i="7" s="1"/>
  <c r="F300" i="7"/>
  <c r="G300" i="7" s="1"/>
  <c r="N310" i="7"/>
  <c r="F311" i="7" s="1"/>
  <c r="G311" i="7" s="1"/>
  <c r="F297" i="7"/>
  <c r="G297" i="7" s="1"/>
  <c r="I296" i="7"/>
  <c r="J296" i="7" s="1"/>
  <c r="N308" i="7"/>
  <c r="F304" i="7"/>
  <c r="G304" i="7" s="1"/>
  <c r="N309" i="7"/>
  <c r="F301" i="7"/>
  <c r="G301" i="7" s="1"/>
  <c r="F302" i="7"/>
  <c r="G302" i="7" s="1"/>
  <c r="G312" i="7" l="1"/>
  <c r="O308" i="7"/>
  <c r="F309" i="7"/>
  <c r="G309" i="7" s="1"/>
  <c r="F310" i="7"/>
  <c r="G310" i="7" s="1"/>
  <c r="O309" i="7" l="1"/>
  <c r="O310" i="7" s="1"/>
  <c r="O311" i="7" s="1"/>
  <c r="O313" i="7" l="1"/>
  <c r="N313" i="7" s="1"/>
  <c r="O281" i="7"/>
  <c r="N281" i="7" l="1"/>
  <c r="F281" i="7" s="1"/>
  <c r="G281" i="7" s="1"/>
  <c r="F313" i="7"/>
  <c r="G313" i="7" s="1"/>
  <c r="I313" i="7"/>
  <c r="J313" i="7" s="1"/>
  <c r="O329" i="7"/>
  <c r="I297" i="7" l="1"/>
  <c r="J297" i="7" s="1"/>
  <c r="N329" i="7"/>
  <c r="O345" i="7"/>
  <c r="N345" i="7" l="1"/>
  <c r="I345" i="7" s="1"/>
  <c r="J345" i="7" s="1"/>
  <c r="O361" i="7"/>
  <c r="F329" i="7"/>
  <c r="G329" i="7" s="1"/>
  <c r="I329" i="7"/>
  <c r="J329" i="7" s="1"/>
  <c r="F345" i="7" l="1"/>
  <c r="G345" i="7" s="1"/>
  <c r="N361" i="7"/>
  <c r="I361" i="7" s="1"/>
  <c r="J361" i="7" s="1"/>
  <c r="O377" i="7"/>
  <c r="O323" i="7"/>
  <c r="O320" i="7"/>
  <c r="O319" i="7"/>
  <c r="O285" i="7"/>
  <c r="O317" i="7"/>
  <c r="O322" i="7"/>
  <c r="O284" i="7"/>
  <c r="O288" i="7"/>
  <c r="O287" i="7"/>
  <c r="O316" i="7"/>
  <c r="O283" i="7"/>
  <c r="O290" i="7"/>
  <c r="N291" i="7" s="1"/>
  <c r="O314" i="7"/>
  <c r="O286" i="7"/>
  <c r="O315" i="7"/>
  <c r="O321" i="7"/>
  <c r="O289" i="7"/>
  <c r="O282" i="7"/>
  <c r="N282" i="7" s="1"/>
  <c r="O318" i="7"/>
  <c r="N377" i="7" l="1"/>
  <c r="O393" i="7"/>
  <c r="N393" i="7" s="1"/>
  <c r="F361" i="7"/>
  <c r="G361" i="7" s="1"/>
  <c r="I377" i="7"/>
  <c r="J377" i="7" s="1"/>
  <c r="F377" i="7"/>
  <c r="G377" i="7" s="1"/>
  <c r="N321" i="7"/>
  <c r="I321" i="7" s="1"/>
  <c r="J321" i="7" s="1"/>
  <c r="N315" i="7"/>
  <c r="N318" i="7"/>
  <c r="I318" i="7" s="1"/>
  <c r="J318" i="7" s="1"/>
  <c r="O335" i="7"/>
  <c r="O351" i="7" s="1"/>
  <c r="O367" i="7" s="1"/>
  <c r="O383" i="7" s="1"/>
  <c r="O399" i="7" s="1"/>
  <c r="N319" i="7"/>
  <c r="N322" i="7"/>
  <c r="O336" i="7"/>
  <c r="O352" i="7" s="1"/>
  <c r="O368" i="7" s="1"/>
  <c r="O384" i="7" s="1"/>
  <c r="O400" i="7" s="1"/>
  <c r="N320" i="7"/>
  <c r="I320" i="7" s="1"/>
  <c r="J320" i="7" s="1"/>
  <c r="O332" i="7"/>
  <c r="N316" i="7"/>
  <c r="N314" i="7"/>
  <c r="I314" i="7" s="1"/>
  <c r="J314" i="7" s="1"/>
  <c r="O333" i="7"/>
  <c r="O349" i="7" s="1"/>
  <c r="O365" i="7" s="1"/>
  <c r="O381" i="7" s="1"/>
  <c r="O397" i="7" s="1"/>
  <c r="N317" i="7"/>
  <c r="O339" i="7"/>
  <c r="O355" i="7" s="1"/>
  <c r="O371" i="7" s="1"/>
  <c r="O387" i="7" s="1"/>
  <c r="O403" i="7" s="1"/>
  <c r="N323" i="7"/>
  <c r="O334" i="7"/>
  <c r="N289" i="7"/>
  <c r="O337" i="7"/>
  <c r="O330" i="7"/>
  <c r="N330" i="7" s="1"/>
  <c r="N290" i="7"/>
  <c r="N286" i="7"/>
  <c r="N287" i="7"/>
  <c r="N285" i="7"/>
  <c r="I298" i="7"/>
  <c r="J298" i="7" s="1"/>
  <c r="N292" i="7"/>
  <c r="F282" i="7"/>
  <c r="G282" i="7" s="1"/>
  <c r="N284" i="7"/>
  <c r="N288" i="7"/>
  <c r="O338" i="7"/>
  <c r="O331" i="7"/>
  <c r="N283" i="7"/>
  <c r="F393" i="7" l="1"/>
  <c r="I393" i="7"/>
  <c r="J393" i="7" s="1"/>
  <c r="N400" i="7"/>
  <c r="N384" i="7"/>
  <c r="N335" i="7"/>
  <c r="I335" i="7" s="1"/>
  <c r="J335" i="7" s="1"/>
  <c r="N368" i="7"/>
  <c r="N333" i="7"/>
  <c r="I333" i="7" s="1"/>
  <c r="J333" i="7" s="1"/>
  <c r="F314" i="7"/>
  <c r="G314" i="7" s="1"/>
  <c r="N324" i="7"/>
  <c r="F324" i="7" s="1"/>
  <c r="G324" i="7" s="1"/>
  <c r="N336" i="7"/>
  <c r="N352" i="7"/>
  <c r="O348" i="7"/>
  <c r="O364" i="7" s="1"/>
  <c r="F315" i="7"/>
  <c r="G315" i="7" s="1"/>
  <c r="N339" i="7"/>
  <c r="I339" i="7" s="1"/>
  <c r="J339" i="7" s="1"/>
  <c r="I315" i="7"/>
  <c r="J315" i="7" s="1"/>
  <c r="F318" i="7"/>
  <c r="G318" i="7" s="1"/>
  <c r="N295" i="7"/>
  <c r="F308" i="7" s="1"/>
  <c r="G308" i="7" s="1"/>
  <c r="O346" i="7"/>
  <c r="O350" i="7"/>
  <c r="F321" i="7"/>
  <c r="G321" i="7" s="1"/>
  <c r="N334" i="7"/>
  <c r="F335" i="7" s="1"/>
  <c r="G335" i="7" s="1"/>
  <c r="F289" i="7"/>
  <c r="G289" i="7" s="1"/>
  <c r="I305" i="7"/>
  <c r="J305" i="7" s="1"/>
  <c r="O353" i="7"/>
  <c r="N337" i="7"/>
  <c r="I337" i="7" s="1"/>
  <c r="J337" i="7" s="1"/>
  <c r="N326" i="7"/>
  <c r="I303" i="7"/>
  <c r="J303" i="7" s="1"/>
  <c r="F287" i="7"/>
  <c r="G287" i="7" s="1"/>
  <c r="I307" i="7"/>
  <c r="J307" i="7" s="1"/>
  <c r="F291" i="7"/>
  <c r="G291" i="7" s="1"/>
  <c r="F296" i="7"/>
  <c r="I302" i="7"/>
  <c r="J302" i="7" s="1"/>
  <c r="N294" i="7"/>
  <c r="F286" i="7"/>
  <c r="G286" i="7" s="1"/>
  <c r="I330" i="7"/>
  <c r="J330" i="7" s="1"/>
  <c r="F330" i="7"/>
  <c r="G330" i="7" s="1"/>
  <c r="N340" i="7"/>
  <c r="I317" i="7"/>
  <c r="J317" i="7" s="1"/>
  <c r="F317" i="7"/>
  <c r="G317" i="7" s="1"/>
  <c r="I316" i="7"/>
  <c r="J316" i="7" s="1"/>
  <c r="F316" i="7"/>
  <c r="G316" i="7" s="1"/>
  <c r="N338" i="7"/>
  <c r="O354" i="7"/>
  <c r="O370" i="7" s="1"/>
  <c r="O386" i="7" s="1"/>
  <c r="O402" i="7" s="1"/>
  <c r="N403" i="7" s="1"/>
  <c r="F288" i="7"/>
  <c r="G288" i="7" s="1"/>
  <c r="I304" i="7"/>
  <c r="J304" i="7" s="1"/>
  <c r="I306" i="7"/>
  <c r="J306" i="7" s="1"/>
  <c r="F290" i="7"/>
  <c r="G290" i="7" s="1"/>
  <c r="I323" i="7"/>
  <c r="J323" i="7" s="1"/>
  <c r="F323" i="7"/>
  <c r="G323" i="7" s="1"/>
  <c r="F328" i="7"/>
  <c r="O347" i="7"/>
  <c r="O363" i="7" s="1"/>
  <c r="O379" i="7" s="1"/>
  <c r="O395" i="7" s="1"/>
  <c r="N331" i="7"/>
  <c r="I319" i="7"/>
  <c r="J319" i="7" s="1"/>
  <c r="F319" i="7"/>
  <c r="G319" i="7" s="1"/>
  <c r="N327" i="7"/>
  <c r="N325" i="7"/>
  <c r="F325" i="7" s="1"/>
  <c r="F283" i="7"/>
  <c r="G283" i="7" s="1"/>
  <c r="I299" i="7"/>
  <c r="J299" i="7" s="1"/>
  <c r="N293" i="7"/>
  <c r="F320" i="7"/>
  <c r="G320" i="7" s="1"/>
  <c r="I322" i="7"/>
  <c r="J322" i="7" s="1"/>
  <c r="F322" i="7"/>
  <c r="G322" i="7" s="1"/>
  <c r="F284" i="7"/>
  <c r="G284" i="7" s="1"/>
  <c r="I300" i="7"/>
  <c r="J300" i="7" s="1"/>
  <c r="N332" i="7"/>
  <c r="O292" i="7"/>
  <c r="I308" i="7"/>
  <c r="J308" i="7" s="1"/>
  <c r="F285" i="7"/>
  <c r="G285" i="7" s="1"/>
  <c r="I301" i="7"/>
  <c r="J301" i="7" s="1"/>
  <c r="I400" i="7" l="1"/>
  <c r="J400" i="7" s="1"/>
  <c r="I384" i="7"/>
  <c r="J384" i="7" s="1"/>
  <c r="G393" i="7"/>
  <c r="F333" i="7"/>
  <c r="G333" i="7" s="1"/>
  <c r="F336" i="7"/>
  <c r="G336" i="7" s="1"/>
  <c r="G296" i="7"/>
  <c r="F339" i="7"/>
  <c r="G339" i="7" s="1"/>
  <c r="G328" i="7"/>
  <c r="N365" i="7"/>
  <c r="O380" i="7"/>
  <c r="O396" i="7" s="1"/>
  <c r="N397" i="7" s="1"/>
  <c r="N387" i="7"/>
  <c r="F392" i="7" s="1"/>
  <c r="I336" i="7"/>
  <c r="J336" i="7" s="1"/>
  <c r="I352" i="7"/>
  <c r="J352" i="7" s="1"/>
  <c r="O324" i="7"/>
  <c r="L324" i="7" s="1"/>
  <c r="M324" i="7" s="1"/>
  <c r="F344" i="7"/>
  <c r="I368" i="7"/>
  <c r="J368" i="7" s="1"/>
  <c r="N364" i="7"/>
  <c r="I324" i="7"/>
  <c r="J324" i="7" s="1"/>
  <c r="N351" i="7"/>
  <c r="O366" i="7"/>
  <c r="O382" i="7" s="1"/>
  <c r="O398" i="7" s="1"/>
  <c r="N346" i="7"/>
  <c r="N356" i="7" s="1"/>
  <c r="I356" i="7" s="1"/>
  <c r="J356" i="7" s="1"/>
  <c r="O362" i="7"/>
  <c r="N349" i="7"/>
  <c r="I349" i="7" s="1"/>
  <c r="J349" i="7" s="1"/>
  <c r="N353" i="7"/>
  <c r="F353" i="7" s="1"/>
  <c r="G353" i="7" s="1"/>
  <c r="O369" i="7"/>
  <c r="N371" i="7"/>
  <c r="F376" i="7" s="1"/>
  <c r="F327" i="7"/>
  <c r="G327" i="7" s="1"/>
  <c r="I326" i="7"/>
  <c r="J326" i="7" s="1"/>
  <c r="F326" i="7"/>
  <c r="G326" i="7" s="1"/>
  <c r="N347" i="7"/>
  <c r="I347" i="7" s="1"/>
  <c r="J347" i="7" s="1"/>
  <c r="L308" i="7"/>
  <c r="M308" i="7" s="1"/>
  <c r="I311" i="7"/>
  <c r="J311" i="7" s="1"/>
  <c r="F295" i="7"/>
  <c r="G295" i="7" s="1"/>
  <c r="N342" i="7"/>
  <c r="I342" i="7" s="1"/>
  <c r="J342" i="7" s="1"/>
  <c r="N350" i="7"/>
  <c r="F334" i="7"/>
  <c r="G334" i="7" s="1"/>
  <c r="I334" i="7"/>
  <c r="J334" i="7" s="1"/>
  <c r="N354" i="7"/>
  <c r="F337" i="7"/>
  <c r="G337" i="7" s="1"/>
  <c r="I327" i="7"/>
  <c r="J327" i="7" s="1"/>
  <c r="F331" i="7"/>
  <c r="G331" i="7" s="1"/>
  <c r="I331" i="7"/>
  <c r="J331" i="7" s="1"/>
  <c r="N341" i="7"/>
  <c r="I340" i="7"/>
  <c r="J340" i="7" s="1"/>
  <c r="F340" i="7"/>
  <c r="G340" i="7" s="1"/>
  <c r="O340" i="7"/>
  <c r="F294" i="7"/>
  <c r="G294" i="7" s="1"/>
  <c r="I310" i="7"/>
  <c r="J310" i="7" s="1"/>
  <c r="I325" i="7"/>
  <c r="J325" i="7" s="1"/>
  <c r="G325" i="7"/>
  <c r="O325" i="7"/>
  <c r="I338" i="7"/>
  <c r="J338" i="7" s="1"/>
  <c r="F338" i="7"/>
  <c r="G338" i="7" s="1"/>
  <c r="N343" i="7"/>
  <c r="I332" i="7"/>
  <c r="J332" i="7" s="1"/>
  <c r="F332" i="7"/>
  <c r="G332" i="7" s="1"/>
  <c r="F293" i="7"/>
  <c r="G293" i="7" s="1"/>
  <c r="I309" i="7"/>
  <c r="J309" i="7" s="1"/>
  <c r="O293" i="7"/>
  <c r="N355" i="7"/>
  <c r="F360" i="7" s="1"/>
  <c r="N348" i="7"/>
  <c r="I403" i="7" l="1"/>
  <c r="J403" i="7" s="1"/>
  <c r="N398" i="7"/>
  <c r="N399" i="7"/>
  <c r="G392" i="7"/>
  <c r="N396" i="7"/>
  <c r="F397" i="7" s="1"/>
  <c r="G344" i="7"/>
  <c r="G376" i="7"/>
  <c r="G360" i="7"/>
  <c r="N369" i="7"/>
  <c r="F369" i="7" s="1"/>
  <c r="G369" i="7" s="1"/>
  <c r="O385" i="7"/>
  <c r="O401" i="7" s="1"/>
  <c r="I387" i="7"/>
  <c r="J387" i="7" s="1"/>
  <c r="N362" i="7"/>
  <c r="I362" i="7" s="1"/>
  <c r="J362" i="7" s="1"/>
  <c r="O378" i="7"/>
  <c r="O394" i="7" s="1"/>
  <c r="N380" i="7"/>
  <c r="N381" i="7"/>
  <c r="I381" i="7" s="1"/>
  <c r="J381" i="7" s="1"/>
  <c r="L340" i="7"/>
  <c r="M340" i="7" s="1"/>
  <c r="N383" i="7"/>
  <c r="N382" i="7"/>
  <c r="I371" i="7"/>
  <c r="J371" i="7" s="1"/>
  <c r="F356" i="7"/>
  <c r="G356" i="7" s="1"/>
  <c r="N370" i="7"/>
  <c r="O356" i="7"/>
  <c r="L356" i="7" s="1"/>
  <c r="M356" i="7" s="1"/>
  <c r="N366" i="7"/>
  <c r="N367" i="7"/>
  <c r="I351" i="7"/>
  <c r="J351" i="7" s="1"/>
  <c r="F352" i="7"/>
  <c r="G352" i="7" s="1"/>
  <c r="I346" i="7"/>
  <c r="J346" i="7" s="1"/>
  <c r="I353" i="7"/>
  <c r="J353" i="7" s="1"/>
  <c r="F354" i="7"/>
  <c r="G354" i="7" s="1"/>
  <c r="N363" i="7"/>
  <c r="F346" i="7"/>
  <c r="G346" i="7" s="1"/>
  <c r="I364" i="7"/>
  <c r="J364" i="7" s="1"/>
  <c r="F365" i="7"/>
  <c r="G365" i="7" s="1"/>
  <c r="F351" i="7"/>
  <c r="G351" i="7" s="1"/>
  <c r="I365" i="7"/>
  <c r="J365" i="7" s="1"/>
  <c r="F347" i="7"/>
  <c r="G347" i="7" s="1"/>
  <c r="N357" i="7"/>
  <c r="F357" i="7" s="1"/>
  <c r="G357" i="7" s="1"/>
  <c r="F350" i="7"/>
  <c r="G350" i="7" s="1"/>
  <c r="N358" i="7"/>
  <c r="I350" i="7"/>
  <c r="J350" i="7" s="1"/>
  <c r="N359" i="7"/>
  <c r="I354" i="7"/>
  <c r="J354" i="7" s="1"/>
  <c r="I341" i="7"/>
  <c r="J341" i="7" s="1"/>
  <c r="O341" i="7"/>
  <c r="F341" i="7"/>
  <c r="G341" i="7" s="1"/>
  <c r="I348" i="7"/>
  <c r="J348" i="7" s="1"/>
  <c r="F348" i="7"/>
  <c r="G348" i="7" s="1"/>
  <c r="F349" i="7"/>
  <c r="G349" i="7" s="1"/>
  <c r="F355" i="7"/>
  <c r="G355" i="7" s="1"/>
  <c r="I355" i="7"/>
  <c r="J355" i="7" s="1"/>
  <c r="L309" i="7"/>
  <c r="M309" i="7" s="1"/>
  <c r="F343" i="7"/>
  <c r="G343" i="7" s="1"/>
  <c r="I343" i="7"/>
  <c r="J343" i="7" s="1"/>
  <c r="L325" i="7"/>
  <c r="M325" i="7" s="1"/>
  <c r="O326" i="7"/>
  <c r="O294" i="7"/>
  <c r="O295" i="7" s="1"/>
  <c r="L311" i="7" s="1"/>
  <c r="F342" i="7"/>
  <c r="G342" i="7" s="1"/>
  <c r="G397" i="7" l="1"/>
  <c r="N394" i="7"/>
  <c r="N395" i="7"/>
  <c r="F396" i="7" s="1"/>
  <c r="I397" i="7"/>
  <c r="J397" i="7" s="1"/>
  <c r="N406" i="7"/>
  <c r="I398" i="7"/>
  <c r="J398" i="7" s="1"/>
  <c r="F398" i="7"/>
  <c r="I396" i="7"/>
  <c r="J396" i="7" s="1"/>
  <c r="N401" i="7"/>
  <c r="N402" i="7"/>
  <c r="I399" i="7"/>
  <c r="J399" i="7" s="1"/>
  <c r="F399" i="7"/>
  <c r="G399" i="7" s="1"/>
  <c r="F400" i="7"/>
  <c r="G400" i="7" s="1"/>
  <c r="I369" i="7"/>
  <c r="J369" i="7" s="1"/>
  <c r="N372" i="7"/>
  <c r="F372" i="7" s="1"/>
  <c r="G372" i="7" s="1"/>
  <c r="F362" i="7"/>
  <c r="G362" i="7" s="1"/>
  <c r="F381" i="7"/>
  <c r="G381" i="7" s="1"/>
  <c r="I380" i="7"/>
  <c r="J380" i="7" s="1"/>
  <c r="I383" i="7"/>
  <c r="J383" i="7" s="1"/>
  <c r="F384" i="7"/>
  <c r="N378" i="7"/>
  <c r="N379" i="7"/>
  <c r="F383" i="7"/>
  <c r="N390" i="7"/>
  <c r="F382" i="7"/>
  <c r="G382" i="7" s="1"/>
  <c r="I382" i="7"/>
  <c r="J382" i="7" s="1"/>
  <c r="N385" i="7"/>
  <c r="N386" i="7"/>
  <c r="I370" i="7"/>
  <c r="J370" i="7" s="1"/>
  <c r="O357" i="7"/>
  <c r="L357" i="7" s="1"/>
  <c r="M357" i="7" s="1"/>
  <c r="N375" i="7"/>
  <c r="I375" i="7" s="1"/>
  <c r="J375" i="7" s="1"/>
  <c r="F370" i="7"/>
  <c r="G370" i="7" s="1"/>
  <c r="F371" i="7"/>
  <c r="G371" i="7" s="1"/>
  <c r="F367" i="7"/>
  <c r="G367" i="7" s="1"/>
  <c r="I367" i="7"/>
  <c r="J367" i="7" s="1"/>
  <c r="F358" i="7"/>
  <c r="G358" i="7" s="1"/>
  <c r="I357" i="7"/>
  <c r="J357" i="7" s="1"/>
  <c r="I363" i="7"/>
  <c r="J363" i="7" s="1"/>
  <c r="F363" i="7"/>
  <c r="G363" i="7" s="1"/>
  <c r="N373" i="7"/>
  <c r="F368" i="7"/>
  <c r="G368" i="7" s="1"/>
  <c r="I372" i="7"/>
  <c r="J372" i="7" s="1"/>
  <c r="F364" i="7"/>
  <c r="G364" i="7" s="1"/>
  <c r="F366" i="7"/>
  <c r="G366" i="7" s="1"/>
  <c r="N374" i="7"/>
  <c r="I366" i="7"/>
  <c r="J366" i="7" s="1"/>
  <c r="I358" i="7"/>
  <c r="J358" i="7" s="1"/>
  <c r="F359" i="7"/>
  <c r="G359" i="7" s="1"/>
  <c r="I359" i="7"/>
  <c r="J359" i="7" s="1"/>
  <c r="L341" i="7"/>
  <c r="M341" i="7" s="1"/>
  <c r="O342" i="7"/>
  <c r="L310" i="7"/>
  <c r="M310" i="7" s="1"/>
  <c r="L326" i="7"/>
  <c r="M326" i="7" s="1"/>
  <c r="O327" i="7"/>
  <c r="L327" i="7" s="1"/>
  <c r="M327" i="7" s="1"/>
  <c r="O358" i="7"/>
  <c r="G398" i="7" l="1"/>
  <c r="G383" i="7"/>
  <c r="G396" i="7"/>
  <c r="O372" i="7"/>
  <c r="L372" i="7" s="1"/>
  <c r="M372" i="7" s="1"/>
  <c r="I406" i="7"/>
  <c r="J406" i="7" s="1"/>
  <c r="F402" i="7"/>
  <c r="G402" i="7" s="1"/>
  <c r="I402" i="7"/>
  <c r="J402" i="7" s="1"/>
  <c r="F403" i="7"/>
  <c r="G403" i="7" s="1"/>
  <c r="F395" i="7"/>
  <c r="N405" i="7"/>
  <c r="I395" i="7"/>
  <c r="J395" i="7" s="1"/>
  <c r="I401" i="7"/>
  <c r="J401" i="7" s="1"/>
  <c r="F401" i="7"/>
  <c r="G401" i="7" s="1"/>
  <c r="N407" i="7"/>
  <c r="I394" i="7"/>
  <c r="J394" i="7" s="1"/>
  <c r="F394" i="7"/>
  <c r="N404" i="7"/>
  <c r="G384" i="7"/>
  <c r="I386" i="7"/>
  <c r="J386" i="7" s="1"/>
  <c r="F386" i="7"/>
  <c r="G386" i="7" s="1"/>
  <c r="F387" i="7"/>
  <c r="G387" i="7" s="1"/>
  <c r="F380" i="7"/>
  <c r="F379" i="7"/>
  <c r="G379" i="7" s="1"/>
  <c r="N389" i="7"/>
  <c r="I379" i="7"/>
  <c r="J379" i="7" s="1"/>
  <c r="I385" i="7"/>
  <c r="J385" i="7" s="1"/>
  <c r="N391" i="7"/>
  <c r="F385" i="7"/>
  <c r="G385" i="7" s="1"/>
  <c r="F378" i="7"/>
  <c r="G378" i="7" s="1"/>
  <c r="I378" i="7"/>
  <c r="J378" i="7" s="1"/>
  <c r="N388" i="7"/>
  <c r="I390" i="7"/>
  <c r="J390" i="7" s="1"/>
  <c r="F375" i="7"/>
  <c r="G375" i="7" s="1"/>
  <c r="I374" i="7"/>
  <c r="J374" i="7" s="1"/>
  <c r="F374" i="7"/>
  <c r="G374" i="7" s="1"/>
  <c r="I373" i="7"/>
  <c r="J373" i="7" s="1"/>
  <c r="F373" i="7"/>
  <c r="G373" i="7" s="1"/>
  <c r="L342" i="7"/>
  <c r="M342" i="7" s="1"/>
  <c r="O343" i="7"/>
  <c r="L343" i="7" s="1"/>
  <c r="M343" i="7" s="1"/>
  <c r="L358" i="7"/>
  <c r="M358" i="7" s="1"/>
  <c r="O359" i="7"/>
  <c r="M311" i="7"/>
  <c r="G394" i="7" l="1"/>
  <c r="G395" i="7"/>
  <c r="I405" i="7"/>
  <c r="J405" i="7" s="1"/>
  <c r="F405" i="7"/>
  <c r="G405" i="7" s="1"/>
  <c r="I404" i="7"/>
  <c r="J404" i="7" s="1"/>
  <c r="O404" i="7"/>
  <c r="F404" i="7"/>
  <c r="G404" i="7" s="1"/>
  <c r="O373" i="7"/>
  <c r="L373" i="7" s="1"/>
  <c r="M373" i="7" s="1"/>
  <c r="I407" i="7"/>
  <c r="J407" i="7" s="1"/>
  <c r="F407" i="7"/>
  <c r="G407" i="7" s="1"/>
  <c r="F406" i="7"/>
  <c r="G406" i="7" s="1"/>
  <c r="G380" i="7"/>
  <c r="I391" i="7"/>
  <c r="J391" i="7" s="1"/>
  <c r="F391" i="7"/>
  <c r="G391" i="7" s="1"/>
  <c r="I389" i="7"/>
  <c r="J389" i="7" s="1"/>
  <c r="F389" i="7"/>
  <c r="G389" i="7" s="1"/>
  <c r="F390" i="7"/>
  <c r="G390" i="7" s="1"/>
  <c r="O388" i="7"/>
  <c r="L388" i="7" s="1"/>
  <c r="M388" i="7" s="1"/>
  <c r="I388" i="7"/>
  <c r="J388" i="7" s="1"/>
  <c r="F388" i="7"/>
  <c r="G388" i="7" s="1"/>
  <c r="L359" i="7"/>
  <c r="M359" i="7" s="1"/>
  <c r="M287" i="7"/>
  <c r="M286" i="7"/>
  <c r="M291" i="7"/>
  <c r="M284" i="7"/>
  <c r="M288" i="7"/>
  <c r="M283" i="7"/>
  <c r="M281" i="7"/>
  <c r="M285" i="7"/>
  <c r="M289" i="7"/>
  <c r="M290" i="7"/>
  <c r="M282" i="7"/>
  <c r="O274" i="7"/>
  <c r="O258" i="7" s="1"/>
  <c r="O269" i="7"/>
  <c r="O253" i="7" s="1"/>
  <c r="O271" i="7"/>
  <c r="O255" i="7" s="1"/>
  <c r="O270" i="7"/>
  <c r="O272" i="7"/>
  <c r="O256" i="7" s="1"/>
  <c r="O266" i="7"/>
  <c r="O250" i="7" s="1"/>
  <c r="O268" i="7"/>
  <c r="O252" i="7" s="1"/>
  <c r="O265" i="7"/>
  <c r="O249" i="7" s="1"/>
  <c r="N249" i="7" s="1"/>
  <c r="O275" i="7"/>
  <c r="O259" i="7" s="1"/>
  <c r="O273" i="7"/>
  <c r="O257" i="7" s="1"/>
  <c r="O267" i="7"/>
  <c r="O251" i="7" s="1"/>
  <c r="O374" i="7" l="1"/>
  <c r="L404" i="7"/>
  <c r="M404" i="7" s="1"/>
  <c r="O405" i="7"/>
  <c r="O389" i="7"/>
  <c r="N270" i="7"/>
  <c r="L374" i="7"/>
  <c r="M374" i="7" s="1"/>
  <c r="O375" i="7"/>
  <c r="L375" i="7" s="1"/>
  <c r="M375" i="7" s="1"/>
  <c r="N265" i="7"/>
  <c r="I281" i="7" s="1"/>
  <c r="J281" i="7" s="1"/>
  <c r="N272" i="7"/>
  <c r="I288" i="7" s="1"/>
  <c r="J288" i="7" s="1"/>
  <c r="N275" i="7"/>
  <c r="I291" i="7" s="1"/>
  <c r="J291" i="7" s="1"/>
  <c r="N266" i="7"/>
  <c r="O254" i="7"/>
  <c r="O238" i="7" s="1"/>
  <c r="O222" i="7" s="1"/>
  <c r="N251" i="7"/>
  <c r="O235" i="7"/>
  <c r="O241" i="7"/>
  <c r="N257" i="7"/>
  <c r="N250" i="7"/>
  <c r="N260" i="7" s="1"/>
  <c r="O234" i="7"/>
  <c r="N253" i="7"/>
  <c r="O237" i="7"/>
  <c r="I286" i="7"/>
  <c r="J286" i="7" s="1"/>
  <c r="N252" i="7"/>
  <c r="O236" i="7"/>
  <c r="O239" i="7"/>
  <c r="N258" i="7"/>
  <c r="O242" i="7"/>
  <c r="N256" i="7"/>
  <c r="N268" i="7"/>
  <c r="N271" i="7"/>
  <c r="F249" i="7"/>
  <c r="G249" i="7" s="1"/>
  <c r="N267" i="7"/>
  <c r="N273" i="7"/>
  <c r="N259" i="7"/>
  <c r="F264" i="7" s="1"/>
  <c r="O243" i="7"/>
  <c r="O233" i="7"/>
  <c r="O240" i="7"/>
  <c r="N269" i="7"/>
  <c r="N274" i="7"/>
  <c r="F270" i="7" l="1"/>
  <c r="G270" i="7" s="1"/>
  <c r="O406" i="7"/>
  <c r="L405" i="7"/>
  <c r="M405" i="7" s="1"/>
  <c r="L389" i="7"/>
  <c r="M389" i="7" s="1"/>
  <c r="O390" i="7"/>
  <c r="N254" i="7"/>
  <c r="F254" i="7" s="1"/>
  <c r="G254" i="7" s="1"/>
  <c r="N255" i="7"/>
  <c r="F272" i="7"/>
  <c r="G272" i="7" s="1"/>
  <c r="I265" i="7"/>
  <c r="J265" i="7" s="1"/>
  <c r="F266" i="7"/>
  <c r="G266" i="7" s="1"/>
  <c r="F265" i="7"/>
  <c r="G265" i="7" s="1"/>
  <c r="F280" i="7"/>
  <c r="I282" i="7"/>
  <c r="J282" i="7" s="1"/>
  <c r="N276" i="7"/>
  <c r="I292" i="7" s="1"/>
  <c r="J292" i="7" s="1"/>
  <c r="I266" i="7"/>
  <c r="J266" i="7" s="1"/>
  <c r="N233" i="7"/>
  <c r="O217" i="7"/>
  <c r="F258" i="7"/>
  <c r="G258" i="7" s="1"/>
  <c r="F253" i="7"/>
  <c r="G253" i="7" s="1"/>
  <c r="N241" i="7"/>
  <c r="O225" i="7"/>
  <c r="O260" i="7"/>
  <c r="N242" i="7"/>
  <c r="I258" i="7" s="1"/>
  <c r="J258" i="7" s="1"/>
  <c r="O226" i="7"/>
  <c r="F257" i="7"/>
  <c r="G257" i="7" s="1"/>
  <c r="N263" i="7"/>
  <c r="F274" i="7"/>
  <c r="G274" i="7" s="1"/>
  <c r="I274" i="7"/>
  <c r="J274" i="7" s="1"/>
  <c r="I290" i="7"/>
  <c r="J290" i="7" s="1"/>
  <c r="F275" i="7"/>
  <c r="G275" i="7" s="1"/>
  <c r="I273" i="7"/>
  <c r="J273" i="7" s="1"/>
  <c r="F273" i="7"/>
  <c r="G273" i="7" s="1"/>
  <c r="N279" i="7"/>
  <c r="I289" i="7"/>
  <c r="J289" i="7" s="1"/>
  <c r="O206" i="7"/>
  <c r="N236" i="7"/>
  <c r="O220" i="7"/>
  <c r="N234" i="7"/>
  <c r="I250" i="7" s="1"/>
  <c r="J250" i="7" s="1"/>
  <c r="O218" i="7"/>
  <c r="N235" i="7"/>
  <c r="I251" i="7" s="1"/>
  <c r="J251" i="7" s="1"/>
  <c r="O219" i="7"/>
  <c r="N243" i="7"/>
  <c r="I259" i="7" s="1"/>
  <c r="J259" i="7" s="1"/>
  <c r="O227" i="7"/>
  <c r="F268" i="7"/>
  <c r="G268" i="7" s="1"/>
  <c r="I268" i="7"/>
  <c r="J268" i="7" s="1"/>
  <c r="I284" i="7"/>
  <c r="J284" i="7" s="1"/>
  <c r="N239" i="7"/>
  <c r="O223" i="7"/>
  <c r="N237" i="7"/>
  <c r="O221" i="7"/>
  <c r="F259" i="7"/>
  <c r="G259" i="7" s="1"/>
  <c r="I272" i="7"/>
  <c r="J272" i="7" s="1"/>
  <c r="F269" i="7"/>
  <c r="G269" i="7" s="1"/>
  <c r="I269" i="7"/>
  <c r="J269" i="7" s="1"/>
  <c r="I285" i="7"/>
  <c r="J285" i="7" s="1"/>
  <c r="N240" i="7"/>
  <c r="I256" i="7" s="1"/>
  <c r="J256" i="7" s="1"/>
  <c r="O224" i="7"/>
  <c r="I275" i="7"/>
  <c r="J275" i="7" s="1"/>
  <c r="I267" i="7"/>
  <c r="J267" i="7" s="1"/>
  <c r="F267" i="7"/>
  <c r="G267" i="7" s="1"/>
  <c r="N277" i="7"/>
  <c r="I283" i="7"/>
  <c r="J283" i="7" s="1"/>
  <c r="F271" i="7"/>
  <c r="G271" i="7" s="1"/>
  <c r="I287" i="7"/>
  <c r="J287" i="7" s="1"/>
  <c r="N238" i="7"/>
  <c r="I254" i="7" s="1"/>
  <c r="J254" i="7" s="1"/>
  <c r="F252" i="7"/>
  <c r="G252" i="7" s="1"/>
  <c r="N278" i="7"/>
  <c r="F250" i="7"/>
  <c r="G250" i="7" s="1"/>
  <c r="F251" i="7"/>
  <c r="G251" i="7" s="1"/>
  <c r="N261" i="7"/>
  <c r="I270" i="7" l="1"/>
  <c r="J270" i="7" s="1"/>
  <c r="L406" i="7"/>
  <c r="M406" i="7" s="1"/>
  <c r="O407" i="7"/>
  <c r="N262" i="7"/>
  <c r="F256" i="7"/>
  <c r="G256" i="7" s="1"/>
  <c r="I271" i="7"/>
  <c r="J271" i="7" s="1"/>
  <c r="G280" i="7"/>
  <c r="G264" i="7"/>
  <c r="L390" i="7"/>
  <c r="M390" i="7" s="1"/>
  <c r="O391" i="7"/>
  <c r="L391" i="7" s="1"/>
  <c r="M391" i="7" s="1"/>
  <c r="F255" i="7"/>
  <c r="G255" i="7" s="1"/>
  <c r="O276" i="7"/>
  <c r="L292" i="7" s="1"/>
  <c r="M292" i="7" s="1"/>
  <c r="I276" i="7"/>
  <c r="J276" i="7" s="1"/>
  <c r="F276" i="7"/>
  <c r="G276" i="7" s="1"/>
  <c r="N227" i="7"/>
  <c r="I243" i="7" s="1"/>
  <c r="J243" i="7" s="1"/>
  <c r="O211" i="7"/>
  <c r="N218" i="7"/>
  <c r="I234" i="7" s="1"/>
  <c r="J234" i="7" s="1"/>
  <c r="O202" i="7"/>
  <c r="F236" i="7"/>
  <c r="G236" i="7" s="1"/>
  <c r="F292" i="7"/>
  <c r="G292" i="7" s="1"/>
  <c r="F279" i="7"/>
  <c r="G279" i="7" s="1"/>
  <c r="I279" i="7"/>
  <c r="J279" i="7" s="1"/>
  <c r="I295" i="7"/>
  <c r="J295" i="7" s="1"/>
  <c r="F241" i="7"/>
  <c r="G241" i="7" s="1"/>
  <c r="N247" i="7"/>
  <c r="I263" i="7" s="1"/>
  <c r="J263" i="7" s="1"/>
  <c r="F233" i="7"/>
  <c r="N244" i="7"/>
  <c r="I249" i="7"/>
  <c r="J249" i="7" s="1"/>
  <c r="N221" i="7"/>
  <c r="I237" i="7" s="1"/>
  <c r="J237" i="7" s="1"/>
  <c r="O205" i="7"/>
  <c r="N206" i="7" s="1"/>
  <c r="F243" i="7"/>
  <c r="G243" i="7" s="1"/>
  <c r="F248" i="7"/>
  <c r="F234" i="7"/>
  <c r="G234" i="7" s="1"/>
  <c r="O190" i="7"/>
  <c r="I257" i="7"/>
  <c r="J257" i="7" s="1"/>
  <c r="F238" i="7"/>
  <c r="G238" i="7" s="1"/>
  <c r="N246" i="7"/>
  <c r="N224" i="7"/>
  <c r="I240" i="7" s="1"/>
  <c r="J240" i="7" s="1"/>
  <c r="O208" i="7"/>
  <c r="F237" i="7"/>
  <c r="G237" i="7" s="1"/>
  <c r="N219" i="7"/>
  <c r="I235" i="7" s="1"/>
  <c r="J235" i="7" s="1"/>
  <c r="O203" i="7"/>
  <c r="N222" i="7"/>
  <c r="N226" i="7"/>
  <c r="O210" i="7"/>
  <c r="I253" i="7"/>
  <c r="J253" i="7" s="1"/>
  <c r="F239" i="7"/>
  <c r="G239" i="7" s="1"/>
  <c r="F261" i="7"/>
  <c r="G261" i="7" s="1"/>
  <c r="O261" i="7"/>
  <c r="O262" i="7" s="1"/>
  <c r="O263" i="7" s="1"/>
  <c r="I278" i="7"/>
  <c r="J278" i="7" s="1"/>
  <c r="F278" i="7"/>
  <c r="G278" i="7" s="1"/>
  <c r="I294" i="7"/>
  <c r="J294" i="7" s="1"/>
  <c r="F277" i="7"/>
  <c r="G277" i="7" s="1"/>
  <c r="I277" i="7"/>
  <c r="J277" i="7" s="1"/>
  <c r="I293" i="7"/>
  <c r="J293" i="7" s="1"/>
  <c r="I252" i="7"/>
  <c r="J252" i="7" s="1"/>
  <c r="F240" i="7"/>
  <c r="G240" i="7" s="1"/>
  <c r="N223" i="7"/>
  <c r="O207" i="7"/>
  <c r="F235" i="7"/>
  <c r="G235" i="7" s="1"/>
  <c r="N245" i="7"/>
  <c r="I261" i="7" s="1"/>
  <c r="J261" i="7" s="1"/>
  <c r="N220" i="7"/>
  <c r="I236" i="7" s="1"/>
  <c r="J236" i="7" s="1"/>
  <c r="O204" i="7"/>
  <c r="F263" i="7"/>
  <c r="G263" i="7" s="1"/>
  <c r="F242" i="7"/>
  <c r="N225" i="7"/>
  <c r="O209" i="7"/>
  <c r="I255" i="7"/>
  <c r="J255" i="7" s="1"/>
  <c r="N217" i="7"/>
  <c r="I233" i="7" s="1"/>
  <c r="J233" i="7" s="1"/>
  <c r="O201" i="7"/>
  <c r="F262" i="7"/>
  <c r="G262" i="7" s="1"/>
  <c r="I262" i="7" l="1"/>
  <c r="J262" i="7" s="1"/>
  <c r="L407" i="7"/>
  <c r="M407" i="7" s="1"/>
  <c r="O277" i="7"/>
  <c r="G248" i="7"/>
  <c r="G233" i="7"/>
  <c r="G242" i="7"/>
  <c r="L276" i="7"/>
  <c r="M276" i="7" s="1"/>
  <c r="F226" i="7"/>
  <c r="G226" i="7" s="1"/>
  <c r="F246" i="7"/>
  <c r="G246" i="7" s="1"/>
  <c r="O174" i="7"/>
  <c r="F221" i="7"/>
  <c r="G221" i="7" s="1"/>
  <c r="N202" i="7"/>
  <c r="I218" i="7" s="1"/>
  <c r="J218" i="7" s="1"/>
  <c r="O186" i="7"/>
  <c r="N209" i="7"/>
  <c r="I225" i="7" s="1"/>
  <c r="J225" i="7" s="1"/>
  <c r="O193" i="7"/>
  <c r="F223" i="7"/>
  <c r="G223" i="7" s="1"/>
  <c r="L277" i="7"/>
  <c r="M277" i="7" s="1"/>
  <c r="L293" i="7"/>
  <c r="M293" i="7" s="1"/>
  <c r="O278" i="7"/>
  <c r="I239" i="7"/>
  <c r="J239" i="7" s="1"/>
  <c r="I222" i="7"/>
  <c r="J222" i="7" s="1"/>
  <c r="F222" i="7"/>
  <c r="G222" i="7" s="1"/>
  <c r="N230" i="7"/>
  <c r="F247" i="7"/>
  <c r="G247" i="7" s="1"/>
  <c r="F260" i="7"/>
  <c r="G260" i="7" s="1"/>
  <c r="F218" i="7"/>
  <c r="G218" i="7" s="1"/>
  <c r="F217" i="7"/>
  <c r="G217" i="7" s="1"/>
  <c r="N228" i="7"/>
  <c r="N207" i="7"/>
  <c r="I223" i="7" s="1"/>
  <c r="J223" i="7" s="1"/>
  <c r="O191" i="7"/>
  <c r="N231" i="7"/>
  <c r="F244" i="7" s="1"/>
  <c r="G244" i="7" s="1"/>
  <c r="F225" i="7"/>
  <c r="G225" i="7" s="1"/>
  <c r="O187" i="7"/>
  <c r="N203" i="7"/>
  <c r="I219" i="7" s="1"/>
  <c r="J219" i="7" s="1"/>
  <c r="N208" i="7"/>
  <c r="O192" i="7"/>
  <c r="I238" i="7"/>
  <c r="J238" i="7" s="1"/>
  <c r="O244" i="7"/>
  <c r="O245" i="7" s="1"/>
  <c r="O246" i="7" s="1"/>
  <c r="I260" i="7"/>
  <c r="J260" i="7" s="1"/>
  <c r="I241" i="7"/>
  <c r="J241" i="7" s="1"/>
  <c r="N211" i="7"/>
  <c r="I227" i="7" s="1"/>
  <c r="J227" i="7" s="1"/>
  <c r="O195" i="7"/>
  <c r="F220" i="7"/>
  <c r="G220" i="7" s="1"/>
  <c r="F245" i="7"/>
  <c r="G245" i="7" s="1"/>
  <c r="N201" i="7"/>
  <c r="O185" i="7"/>
  <c r="I242" i="7"/>
  <c r="J242" i="7" s="1"/>
  <c r="N204" i="7"/>
  <c r="I220" i="7" s="1"/>
  <c r="J220" i="7" s="1"/>
  <c r="O188" i="7"/>
  <c r="N210" i="7"/>
  <c r="I226" i="7" s="1"/>
  <c r="J226" i="7" s="1"/>
  <c r="O194" i="7"/>
  <c r="N229" i="7"/>
  <c r="F219" i="7"/>
  <c r="G219" i="7" s="1"/>
  <c r="F224" i="7"/>
  <c r="G224" i="7" s="1"/>
  <c r="N205" i="7"/>
  <c r="O189" i="7"/>
  <c r="N190" i="7" s="1"/>
  <c r="F227" i="7"/>
  <c r="G227" i="7" s="1"/>
  <c r="F232" i="7"/>
  <c r="G232" i="7" l="1"/>
  <c r="L262" i="7"/>
  <c r="M262" i="7" s="1"/>
  <c r="O247" i="7"/>
  <c r="I206" i="7"/>
  <c r="J206" i="7" s="1"/>
  <c r="F229" i="7"/>
  <c r="G229" i="7" s="1"/>
  <c r="F216" i="7"/>
  <c r="F211" i="7"/>
  <c r="G211" i="7" s="1"/>
  <c r="F208" i="7"/>
  <c r="G208" i="7" s="1"/>
  <c r="F231" i="7"/>
  <c r="G231" i="7" s="1"/>
  <c r="O228" i="7"/>
  <c r="L244" i="7" s="1"/>
  <c r="M244" i="7" s="1"/>
  <c r="F230" i="7"/>
  <c r="G230" i="7" s="1"/>
  <c r="L261" i="7"/>
  <c r="M261" i="7" s="1"/>
  <c r="N186" i="7"/>
  <c r="I202" i="7" s="1"/>
  <c r="J202" i="7" s="1"/>
  <c r="O170" i="7"/>
  <c r="O158" i="7"/>
  <c r="F205" i="7"/>
  <c r="G205" i="7" s="1"/>
  <c r="F201" i="7"/>
  <c r="G201" i="7" s="1"/>
  <c r="N212" i="7"/>
  <c r="F204" i="7"/>
  <c r="G204" i="7" s="1"/>
  <c r="I244" i="7"/>
  <c r="J244" i="7" s="1"/>
  <c r="F203" i="7"/>
  <c r="G203" i="7" s="1"/>
  <c r="N213" i="7"/>
  <c r="N214" i="7"/>
  <c r="I230" i="7" s="1"/>
  <c r="J230" i="7" s="1"/>
  <c r="L278" i="7"/>
  <c r="M278" i="7" s="1"/>
  <c r="L294" i="7"/>
  <c r="M294" i="7" s="1"/>
  <c r="O279" i="7"/>
  <c r="F202" i="7"/>
  <c r="G202" i="7" s="1"/>
  <c r="N188" i="7"/>
  <c r="I204" i="7" s="1"/>
  <c r="J204" i="7" s="1"/>
  <c r="O172" i="7"/>
  <c r="N194" i="7"/>
  <c r="I210" i="7" s="1"/>
  <c r="J210" i="7" s="1"/>
  <c r="O178" i="7"/>
  <c r="N187" i="7"/>
  <c r="O171" i="7"/>
  <c r="N191" i="7"/>
  <c r="I207" i="7" s="1"/>
  <c r="J207" i="7" s="1"/>
  <c r="O175" i="7"/>
  <c r="I217" i="7"/>
  <c r="J217" i="7" s="1"/>
  <c r="N193" i="7"/>
  <c r="O177" i="7"/>
  <c r="I246" i="7"/>
  <c r="J246" i="7" s="1"/>
  <c r="I224" i="7"/>
  <c r="J224" i="7" s="1"/>
  <c r="I245" i="7"/>
  <c r="J245" i="7" s="1"/>
  <c r="N189" i="7"/>
  <c r="O173" i="7"/>
  <c r="N174" i="7" s="1"/>
  <c r="F210" i="7"/>
  <c r="G210" i="7" s="1"/>
  <c r="N185" i="7"/>
  <c r="O169" i="7"/>
  <c r="N195" i="7"/>
  <c r="O179" i="7"/>
  <c r="L260" i="7"/>
  <c r="M260" i="7" s="1"/>
  <c r="N192" i="7"/>
  <c r="O176" i="7"/>
  <c r="F207" i="7"/>
  <c r="G207" i="7" s="1"/>
  <c r="I247" i="7"/>
  <c r="J247" i="7" s="1"/>
  <c r="F206" i="7"/>
  <c r="G206" i="7" s="1"/>
  <c r="F209" i="7"/>
  <c r="G209" i="7" s="1"/>
  <c r="N215" i="7"/>
  <c r="F228" i="7" s="1"/>
  <c r="G228" i="7" s="1"/>
  <c r="I221" i="7"/>
  <c r="J221" i="7" s="1"/>
  <c r="G216" i="7" l="1"/>
  <c r="N198" i="7"/>
  <c r="I190" i="7"/>
  <c r="J190" i="7" s="1"/>
  <c r="F193" i="7"/>
  <c r="G193" i="7" s="1"/>
  <c r="N199" i="7"/>
  <c r="I215" i="7" s="1"/>
  <c r="J215" i="7" s="1"/>
  <c r="N171" i="7"/>
  <c r="I187" i="7" s="1"/>
  <c r="J187" i="7" s="1"/>
  <c r="O155" i="7"/>
  <c r="O156" i="7"/>
  <c r="N172" i="7"/>
  <c r="I188" i="7" s="1"/>
  <c r="J188" i="7" s="1"/>
  <c r="L295" i="7"/>
  <c r="M295" i="7" s="1"/>
  <c r="L279" i="7"/>
  <c r="M279" i="7" s="1"/>
  <c r="F213" i="7"/>
  <c r="G213" i="7" s="1"/>
  <c r="I231" i="7"/>
  <c r="J231" i="7" s="1"/>
  <c r="F192" i="7"/>
  <c r="G192" i="7" s="1"/>
  <c r="N173" i="7"/>
  <c r="O157" i="7"/>
  <c r="N158" i="7" s="1"/>
  <c r="N197" i="7"/>
  <c r="F187" i="7"/>
  <c r="G187" i="7" s="1"/>
  <c r="F188" i="7"/>
  <c r="G188" i="7" s="1"/>
  <c r="N170" i="7"/>
  <c r="I186" i="7" s="1"/>
  <c r="J186" i="7" s="1"/>
  <c r="O154" i="7"/>
  <c r="L263" i="7"/>
  <c r="M263" i="7" s="1"/>
  <c r="F215" i="7"/>
  <c r="G215" i="7" s="1"/>
  <c r="F195" i="7"/>
  <c r="G195" i="7" s="1"/>
  <c r="F200" i="7"/>
  <c r="I209" i="7"/>
  <c r="J209" i="7" s="1"/>
  <c r="F185" i="7"/>
  <c r="G185" i="7" s="1"/>
  <c r="N196" i="7"/>
  <c r="F189" i="7"/>
  <c r="G189" i="7" s="1"/>
  <c r="N175" i="7"/>
  <c r="I191" i="7" s="1"/>
  <c r="J191" i="7" s="1"/>
  <c r="O159" i="7"/>
  <c r="N178" i="7"/>
  <c r="I194" i="7" s="1"/>
  <c r="J194" i="7" s="1"/>
  <c r="O162" i="7"/>
  <c r="I203" i="7"/>
  <c r="J203" i="7" s="1"/>
  <c r="O212" i="7"/>
  <c r="O213" i="7" s="1"/>
  <c r="I205" i="7"/>
  <c r="J205" i="7" s="1"/>
  <c r="F186" i="7"/>
  <c r="G186" i="7" s="1"/>
  <c r="I208" i="7"/>
  <c r="J208" i="7" s="1"/>
  <c r="O229" i="7"/>
  <c r="O153" i="7"/>
  <c r="N169" i="7"/>
  <c r="I185" i="7" s="1"/>
  <c r="J185" i="7" s="1"/>
  <c r="N176" i="7"/>
  <c r="I192" i="7" s="1"/>
  <c r="J192" i="7" s="1"/>
  <c r="O160" i="7"/>
  <c r="N179" i="7"/>
  <c r="I195" i="7" s="1"/>
  <c r="J195" i="7" s="1"/>
  <c r="O163" i="7"/>
  <c r="N177" i="7"/>
  <c r="O161" i="7"/>
  <c r="F191" i="7"/>
  <c r="G191" i="7" s="1"/>
  <c r="F194" i="7"/>
  <c r="G194" i="7" s="1"/>
  <c r="I214" i="7"/>
  <c r="J214" i="7" s="1"/>
  <c r="F214" i="7"/>
  <c r="G214" i="7" s="1"/>
  <c r="I201" i="7"/>
  <c r="J201" i="7" s="1"/>
  <c r="O142" i="7"/>
  <c r="I228" i="7"/>
  <c r="J228" i="7" s="1"/>
  <c r="I211" i="7"/>
  <c r="J211" i="7" s="1"/>
  <c r="I229" i="7"/>
  <c r="J229" i="7" s="1"/>
  <c r="F190" i="7"/>
  <c r="G190" i="7" s="1"/>
  <c r="G200" i="7" l="1"/>
  <c r="L228" i="7"/>
  <c r="M228" i="7" s="1"/>
  <c r="F212" i="7"/>
  <c r="G212" i="7" s="1"/>
  <c r="O214" i="7"/>
  <c r="O196" i="7"/>
  <c r="N154" i="7"/>
  <c r="I170" i="7" s="1"/>
  <c r="J170" i="7" s="1"/>
  <c r="O138" i="7"/>
  <c r="N155" i="7"/>
  <c r="O139" i="7"/>
  <c r="N161" i="7"/>
  <c r="I177" i="7" s="1"/>
  <c r="J177" i="7" s="1"/>
  <c r="O145" i="7"/>
  <c r="F175" i="7"/>
  <c r="G175" i="7" s="1"/>
  <c r="F170" i="7"/>
  <c r="G170" i="7" s="1"/>
  <c r="F171" i="7"/>
  <c r="G171" i="7" s="1"/>
  <c r="N181" i="7"/>
  <c r="I197" i="7" s="1"/>
  <c r="J197" i="7" s="1"/>
  <c r="N182" i="7"/>
  <c r="N153" i="7"/>
  <c r="O137" i="7"/>
  <c r="N159" i="7"/>
  <c r="O143" i="7"/>
  <c r="F173" i="7"/>
  <c r="G173" i="7" s="1"/>
  <c r="L229" i="7"/>
  <c r="M229" i="7" s="1"/>
  <c r="L245" i="7"/>
  <c r="M245" i="7" s="1"/>
  <c r="O230" i="7"/>
  <c r="F176" i="7"/>
  <c r="G176" i="7" s="1"/>
  <c r="O146" i="7"/>
  <c r="N162" i="7"/>
  <c r="I178" i="7" s="1"/>
  <c r="J178" i="7" s="1"/>
  <c r="F197" i="7"/>
  <c r="G197" i="7" s="1"/>
  <c r="F172" i="7"/>
  <c r="G172" i="7" s="1"/>
  <c r="F199" i="7"/>
  <c r="G199" i="7" s="1"/>
  <c r="F174" i="7"/>
  <c r="G174" i="7" s="1"/>
  <c r="O126" i="7"/>
  <c r="F184" i="7"/>
  <c r="F179" i="7"/>
  <c r="G179" i="7" s="1"/>
  <c r="N160" i="7"/>
  <c r="N166" i="7" s="1"/>
  <c r="O144" i="7"/>
  <c r="F177" i="7"/>
  <c r="G177" i="7" s="1"/>
  <c r="N183" i="7"/>
  <c r="N163" i="7"/>
  <c r="O147" i="7"/>
  <c r="F169" i="7"/>
  <c r="G169" i="7" s="1"/>
  <c r="N180" i="7"/>
  <c r="I212" i="7"/>
  <c r="J212" i="7" s="1"/>
  <c r="F178" i="7"/>
  <c r="G178" i="7" s="1"/>
  <c r="I189" i="7"/>
  <c r="J189" i="7" s="1"/>
  <c r="N157" i="7"/>
  <c r="F158" i="7" s="1"/>
  <c r="G158" i="7" s="1"/>
  <c r="O141" i="7"/>
  <c r="N142" i="7" s="1"/>
  <c r="I213" i="7"/>
  <c r="J213" i="7" s="1"/>
  <c r="N156" i="7"/>
  <c r="O140" i="7"/>
  <c r="I193" i="7"/>
  <c r="J193" i="7" s="1"/>
  <c r="F198" i="7"/>
  <c r="G198" i="7" s="1"/>
  <c r="I174" i="7"/>
  <c r="J174" i="7" s="1"/>
  <c r="G184" i="7" l="1"/>
  <c r="L212" i="7"/>
  <c r="M212" i="7" s="1"/>
  <c r="F183" i="7"/>
  <c r="G183" i="7" s="1"/>
  <c r="L230" i="7"/>
  <c r="M230" i="7" s="1"/>
  <c r="L246" i="7"/>
  <c r="M246" i="7" s="1"/>
  <c r="O231" i="7"/>
  <c r="F155" i="7"/>
  <c r="G155" i="7" s="1"/>
  <c r="N165" i="7"/>
  <c r="I199" i="7"/>
  <c r="J199" i="7" s="1"/>
  <c r="O197" i="7"/>
  <c r="N143" i="7"/>
  <c r="I159" i="7" s="1"/>
  <c r="J159" i="7" s="1"/>
  <c r="O127" i="7"/>
  <c r="F182" i="7"/>
  <c r="G182" i="7" s="1"/>
  <c r="I182" i="7"/>
  <c r="J182" i="7" s="1"/>
  <c r="I198" i="7"/>
  <c r="J198" i="7" s="1"/>
  <c r="O129" i="7"/>
  <c r="N145" i="7"/>
  <c r="I161" i="7" s="1"/>
  <c r="J161" i="7" s="1"/>
  <c r="N138" i="7"/>
  <c r="I154" i="7" s="1"/>
  <c r="J154" i="7" s="1"/>
  <c r="O122" i="7"/>
  <c r="F196" i="7"/>
  <c r="G196" i="7" s="1"/>
  <c r="O180" i="7"/>
  <c r="O181" i="7" s="1"/>
  <c r="O110" i="7"/>
  <c r="F159" i="7"/>
  <c r="G159" i="7" s="1"/>
  <c r="F181" i="7"/>
  <c r="G181" i="7" s="1"/>
  <c r="F161" i="7"/>
  <c r="G161" i="7" s="1"/>
  <c r="N167" i="7"/>
  <c r="I183" i="7" s="1"/>
  <c r="J183" i="7" s="1"/>
  <c r="F154" i="7"/>
  <c r="G154" i="7" s="1"/>
  <c r="O215" i="7"/>
  <c r="F156" i="7"/>
  <c r="G156" i="7" s="1"/>
  <c r="F163" i="7"/>
  <c r="G163" i="7" s="1"/>
  <c r="F168" i="7"/>
  <c r="F160" i="7"/>
  <c r="G160" i="7" s="1"/>
  <c r="N146" i="7"/>
  <c r="O130" i="7"/>
  <c r="F153" i="7"/>
  <c r="G153" i="7" s="1"/>
  <c r="N164" i="7"/>
  <c r="N141" i="7"/>
  <c r="O125" i="7"/>
  <c r="N126" i="7" s="1"/>
  <c r="I169" i="7"/>
  <c r="J169" i="7" s="1"/>
  <c r="N140" i="7"/>
  <c r="I156" i="7" s="1"/>
  <c r="J156" i="7" s="1"/>
  <c r="O124" i="7"/>
  <c r="F157" i="7"/>
  <c r="G157" i="7" s="1"/>
  <c r="N147" i="7"/>
  <c r="O131" i="7"/>
  <c r="I158" i="7"/>
  <c r="J158" i="7" s="1"/>
  <c r="O128" i="7"/>
  <c r="N144" i="7"/>
  <c r="I179" i="7"/>
  <c r="J179" i="7" s="1"/>
  <c r="I172" i="7"/>
  <c r="J172" i="7" s="1"/>
  <c r="F162" i="7"/>
  <c r="G162" i="7" s="1"/>
  <c r="I176" i="7"/>
  <c r="J176" i="7" s="1"/>
  <c r="I173" i="7"/>
  <c r="J173" i="7" s="1"/>
  <c r="N137" i="7"/>
  <c r="I153" i="7" s="1"/>
  <c r="J153" i="7" s="1"/>
  <c r="O121" i="7"/>
  <c r="I171" i="7"/>
  <c r="J171" i="7" s="1"/>
  <c r="I175" i="7"/>
  <c r="J175" i="7" s="1"/>
  <c r="N139" i="7"/>
  <c r="I155" i="7" s="1"/>
  <c r="J155" i="7" s="1"/>
  <c r="O123" i="7"/>
  <c r="I196" i="7"/>
  <c r="J196" i="7" s="1"/>
  <c r="G168" i="7" l="1"/>
  <c r="N150" i="7"/>
  <c r="I166" i="7" s="1"/>
  <c r="J166" i="7" s="1"/>
  <c r="I142" i="7"/>
  <c r="J142" i="7" s="1"/>
  <c r="F165" i="7"/>
  <c r="G165" i="7" s="1"/>
  <c r="N131" i="7"/>
  <c r="O115" i="7"/>
  <c r="N122" i="7"/>
  <c r="I138" i="7" s="1"/>
  <c r="J138" i="7" s="1"/>
  <c r="O106" i="7"/>
  <c r="N127" i="7"/>
  <c r="I143" i="7" s="1"/>
  <c r="J143" i="7" s="1"/>
  <c r="O111" i="7"/>
  <c r="F166" i="7"/>
  <c r="G166" i="7" s="1"/>
  <c r="F141" i="7"/>
  <c r="G141" i="7" s="1"/>
  <c r="N121" i="7"/>
  <c r="I137" i="7" s="1"/>
  <c r="J137" i="7" s="1"/>
  <c r="O105" i="7"/>
  <c r="O164" i="7"/>
  <c r="L180" i="7" s="1"/>
  <c r="M180" i="7" s="1"/>
  <c r="L196" i="7"/>
  <c r="M196" i="7" s="1"/>
  <c r="I180" i="7"/>
  <c r="J180" i="7" s="1"/>
  <c r="F138" i="7"/>
  <c r="G138" i="7" s="1"/>
  <c r="O182" i="7"/>
  <c r="F143" i="7"/>
  <c r="G143" i="7" s="1"/>
  <c r="N125" i="7"/>
  <c r="O109" i="7"/>
  <c r="N110" i="7" s="1"/>
  <c r="O113" i="7"/>
  <c r="N129" i="7"/>
  <c r="I145" i="7" s="1"/>
  <c r="J145" i="7" s="1"/>
  <c r="N124" i="7"/>
  <c r="I140" i="7" s="1"/>
  <c r="J140" i="7" s="1"/>
  <c r="O108" i="7"/>
  <c r="N130" i="7"/>
  <c r="I146" i="7" s="1"/>
  <c r="J146" i="7" s="1"/>
  <c r="O114" i="7"/>
  <c r="N123" i="7"/>
  <c r="I139" i="7" s="1"/>
  <c r="J139" i="7" s="1"/>
  <c r="O107" i="7"/>
  <c r="F144" i="7"/>
  <c r="G144" i="7" s="1"/>
  <c r="F147" i="7"/>
  <c r="G147" i="7" s="1"/>
  <c r="F152" i="7"/>
  <c r="F140" i="7"/>
  <c r="G140" i="7" s="1"/>
  <c r="F146" i="7"/>
  <c r="G146" i="7" s="1"/>
  <c r="F139" i="7"/>
  <c r="G139" i="7" s="1"/>
  <c r="N149" i="7"/>
  <c r="F137" i="7"/>
  <c r="G137" i="7" s="1"/>
  <c r="N148" i="7"/>
  <c r="I162" i="7"/>
  <c r="J162" i="7" s="1"/>
  <c r="N128" i="7"/>
  <c r="O112" i="7"/>
  <c r="I157" i="7"/>
  <c r="J157" i="7" s="1"/>
  <c r="I160" i="7"/>
  <c r="J160" i="7" s="1"/>
  <c r="I163" i="7"/>
  <c r="J163" i="7" s="1"/>
  <c r="F167" i="7"/>
  <c r="G167" i="7" s="1"/>
  <c r="I181" i="7"/>
  <c r="J181" i="7" s="1"/>
  <c r="O94" i="7"/>
  <c r="F180" i="7"/>
  <c r="G180" i="7" s="1"/>
  <c r="N151" i="7"/>
  <c r="F164" i="7" s="1"/>
  <c r="G164" i="7" s="1"/>
  <c r="F145" i="7"/>
  <c r="G145" i="7" s="1"/>
  <c r="L197" i="7"/>
  <c r="M197" i="7" s="1"/>
  <c r="O198" i="7"/>
  <c r="L213" i="7"/>
  <c r="M213" i="7" s="1"/>
  <c r="F142" i="7"/>
  <c r="G142" i="7" s="1"/>
  <c r="L231" i="7"/>
  <c r="M231" i="7" s="1"/>
  <c r="L247" i="7"/>
  <c r="M247" i="7" s="1"/>
  <c r="G152" i="7" l="1"/>
  <c r="N134" i="7"/>
  <c r="I150" i="7" s="1"/>
  <c r="J150" i="7" s="1"/>
  <c r="I144" i="7"/>
  <c r="J144" i="7" s="1"/>
  <c r="F123" i="7"/>
  <c r="G123" i="7" s="1"/>
  <c r="N133" i="7"/>
  <c r="I149" i="7" s="1"/>
  <c r="J149" i="7" s="1"/>
  <c r="N105" i="7"/>
  <c r="O89" i="7"/>
  <c r="F122" i="7"/>
  <c r="G122" i="7" s="1"/>
  <c r="N112" i="7"/>
  <c r="O96" i="7"/>
  <c r="N114" i="7"/>
  <c r="I130" i="7" s="1"/>
  <c r="J130" i="7" s="1"/>
  <c r="O98" i="7"/>
  <c r="F129" i="7"/>
  <c r="G129" i="7" s="1"/>
  <c r="N135" i="7"/>
  <c r="F148" i="7" s="1"/>
  <c r="G148" i="7" s="1"/>
  <c r="F121" i="7"/>
  <c r="G121" i="7" s="1"/>
  <c r="N132" i="7"/>
  <c r="O95" i="7"/>
  <c r="N111" i="7"/>
  <c r="I127" i="7" s="1"/>
  <c r="J127" i="7" s="1"/>
  <c r="O78" i="7"/>
  <c r="O148" i="7"/>
  <c r="O149" i="7" s="1"/>
  <c r="F125" i="7"/>
  <c r="G125" i="7" s="1"/>
  <c r="F136" i="7"/>
  <c r="F131" i="7"/>
  <c r="G131" i="7" s="1"/>
  <c r="L198" i="7"/>
  <c r="M198" i="7" s="1"/>
  <c r="O199" i="7"/>
  <c r="L214" i="7"/>
  <c r="M214" i="7" s="1"/>
  <c r="F128" i="7"/>
  <c r="G128" i="7" s="1"/>
  <c r="F130" i="7"/>
  <c r="G130" i="7" s="1"/>
  <c r="N113" i="7"/>
  <c r="O97" i="7"/>
  <c r="F127" i="7"/>
  <c r="G127" i="7" s="1"/>
  <c r="O165" i="7"/>
  <c r="F126" i="7"/>
  <c r="G126" i="7" s="1"/>
  <c r="F124" i="7"/>
  <c r="G124" i="7" s="1"/>
  <c r="F151" i="7"/>
  <c r="G151" i="7" s="1"/>
  <c r="I167" i="7"/>
  <c r="J167" i="7" s="1"/>
  <c r="F149" i="7"/>
  <c r="G149" i="7" s="1"/>
  <c r="I147" i="7"/>
  <c r="J147" i="7" s="1"/>
  <c r="N107" i="7"/>
  <c r="O91" i="7"/>
  <c r="N108" i="7"/>
  <c r="O92" i="7"/>
  <c r="N109" i="7"/>
  <c r="I125" i="7" s="1"/>
  <c r="J125" i="7" s="1"/>
  <c r="O93" i="7"/>
  <c r="N94" i="7" s="1"/>
  <c r="O183" i="7"/>
  <c r="I164" i="7"/>
  <c r="J164" i="7" s="1"/>
  <c r="I141" i="7"/>
  <c r="J141" i="7" s="1"/>
  <c r="N106" i="7"/>
  <c r="O90" i="7"/>
  <c r="N115" i="7"/>
  <c r="I131" i="7" s="1"/>
  <c r="J131" i="7" s="1"/>
  <c r="O99" i="7"/>
  <c r="I165" i="7"/>
  <c r="J165" i="7" s="1"/>
  <c r="I126" i="7"/>
  <c r="J126" i="7" s="1"/>
  <c r="F150" i="7"/>
  <c r="G150" i="7" s="1"/>
  <c r="G136" i="7" l="1"/>
  <c r="L164" i="7"/>
  <c r="M164" i="7" s="1"/>
  <c r="I151" i="7"/>
  <c r="J151" i="7" s="1"/>
  <c r="F110" i="7"/>
  <c r="G110" i="7" s="1"/>
  <c r="I110" i="7"/>
  <c r="J110" i="7" s="1"/>
  <c r="N90" i="7"/>
  <c r="I106" i="7" s="1"/>
  <c r="J106" i="7" s="1"/>
  <c r="O74" i="7"/>
  <c r="F113" i="7"/>
  <c r="G113" i="7" s="1"/>
  <c r="N119" i="7"/>
  <c r="F132" i="7" s="1"/>
  <c r="G132" i="7" s="1"/>
  <c r="O132" i="7"/>
  <c r="O133" i="7" s="1"/>
  <c r="F106" i="7"/>
  <c r="G106" i="7" s="1"/>
  <c r="I148" i="7"/>
  <c r="J148" i="7" s="1"/>
  <c r="I129" i="7"/>
  <c r="J129" i="7" s="1"/>
  <c r="F112" i="7"/>
  <c r="G112" i="7" s="1"/>
  <c r="I122" i="7"/>
  <c r="J122" i="7" s="1"/>
  <c r="F133" i="7"/>
  <c r="G133" i="7" s="1"/>
  <c r="F105" i="7"/>
  <c r="G105" i="7" s="1"/>
  <c r="N116" i="7"/>
  <c r="I132" i="7" s="1"/>
  <c r="J132" i="7" s="1"/>
  <c r="N91" i="7"/>
  <c r="I107" i="7" s="1"/>
  <c r="J107" i="7" s="1"/>
  <c r="O75" i="7"/>
  <c r="L199" i="7"/>
  <c r="M199" i="7" s="1"/>
  <c r="L215" i="7"/>
  <c r="M215" i="7" s="1"/>
  <c r="F111" i="7"/>
  <c r="G111" i="7" s="1"/>
  <c r="I121" i="7"/>
  <c r="J121" i="7" s="1"/>
  <c r="N98" i="7"/>
  <c r="I114" i="7" s="1"/>
  <c r="J114" i="7" s="1"/>
  <c r="O82" i="7"/>
  <c r="N118" i="7"/>
  <c r="O76" i="7"/>
  <c r="N92" i="7"/>
  <c r="I108" i="7" s="1"/>
  <c r="J108" i="7" s="1"/>
  <c r="O62" i="7"/>
  <c r="N96" i="7"/>
  <c r="O80" i="7"/>
  <c r="F108" i="7"/>
  <c r="G108" i="7" s="1"/>
  <c r="O150" i="7"/>
  <c r="I124" i="7"/>
  <c r="J124" i="7" s="1"/>
  <c r="N99" i="7"/>
  <c r="I115" i="7" s="1"/>
  <c r="J115" i="7" s="1"/>
  <c r="O83" i="7"/>
  <c r="N93" i="7"/>
  <c r="I109" i="7" s="1"/>
  <c r="J109" i="7" s="1"/>
  <c r="O77" i="7"/>
  <c r="F120" i="7"/>
  <c r="F115" i="7"/>
  <c r="G115" i="7" s="1"/>
  <c r="F109" i="7"/>
  <c r="G109" i="7" s="1"/>
  <c r="F107" i="7"/>
  <c r="G107" i="7" s="1"/>
  <c r="N117" i="7"/>
  <c r="L165" i="7"/>
  <c r="M165" i="7" s="1"/>
  <c r="O166" i="7"/>
  <c r="L181" i="7"/>
  <c r="M181" i="7" s="1"/>
  <c r="N97" i="7"/>
  <c r="I113" i="7" s="1"/>
  <c r="J113" i="7" s="1"/>
  <c r="O81" i="7"/>
  <c r="I128" i="7"/>
  <c r="J128" i="7" s="1"/>
  <c r="N95" i="7"/>
  <c r="O79" i="7"/>
  <c r="F135" i="7"/>
  <c r="G135" i="7" s="1"/>
  <c r="F114" i="7"/>
  <c r="G114" i="7" s="1"/>
  <c r="N89" i="7"/>
  <c r="I105" i="7" s="1"/>
  <c r="J105" i="7" s="1"/>
  <c r="O73" i="7"/>
  <c r="I123" i="7"/>
  <c r="J123" i="7" s="1"/>
  <c r="F134" i="7"/>
  <c r="G134" i="7" s="1"/>
  <c r="G120" i="7" l="1"/>
  <c r="N102" i="7"/>
  <c r="I118" i="7" s="1"/>
  <c r="J118" i="7" s="1"/>
  <c r="I135" i="7"/>
  <c r="J135" i="7" s="1"/>
  <c r="L148" i="7"/>
  <c r="M148" i="7" s="1"/>
  <c r="F117" i="7"/>
  <c r="G117" i="7" s="1"/>
  <c r="O151" i="7"/>
  <c r="N80" i="7"/>
  <c r="I96" i="7" s="1"/>
  <c r="J96" i="7" s="1"/>
  <c r="O64" i="7"/>
  <c r="F92" i="7"/>
  <c r="G92" i="7" s="1"/>
  <c r="O66" i="7"/>
  <c r="N82" i="7"/>
  <c r="I98" i="7" s="1"/>
  <c r="J98" i="7" s="1"/>
  <c r="I111" i="7"/>
  <c r="J111" i="7" s="1"/>
  <c r="N75" i="7"/>
  <c r="I91" i="7" s="1"/>
  <c r="J91" i="7" s="1"/>
  <c r="O59" i="7"/>
  <c r="N103" i="7"/>
  <c r="F116" i="7" s="1"/>
  <c r="G116" i="7" s="1"/>
  <c r="F97" i="7"/>
  <c r="G97" i="7" s="1"/>
  <c r="N77" i="7"/>
  <c r="I93" i="7" s="1"/>
  <c r="J93" i="7" s="1"/>
  <c r="O61" i="7"/>
  <c r="N62" i="7" s="1"/>
  <c r="O46" i="7"/>
  <c r="O134" i="7"/>
  <c r="L150" i="7" s="1"/>
  <c r="M150" i="7" s="1"/>
  <c r="N73" i="7"/>
  <c r="O57" i="7"/>
  <c r="F93" i="7"/>
  <c r="G93" i="7" s="1"/>
  <c r="L166" i="7"/>
  <c r="M166" i="7" s="1"/>
  <c r="O167" i="7"/>
  <c r="L182" i="7"/>
  <c r="M182" i="7" s="1"/>
  <c r="N83" i="7"/>
  <c r="I99" i="7" s="1"/>
  <c r="J99" i="7" s="1"/>
  <c r="O67" i="7"/>
  <c r="L149" i="7"/>
  <c r="M149" i="7" s="1"/>
  <c r="F96" i="7"/>
  <c r="G96" i="7" s="1"/>
  <c r="N76" i="7"/>
  <c r="I92" i="7" s="1"/>
  <c r="J92" i="7" s="1"/>
  <c r="O60" i="7"/>
  <c r="F98" i="7"/>
  <c r="G98" i="7" s="1"/>
  <c r="F91" i="7"/>
  <c r="G91" i="7" s="1"/>
  <c r="N101" i="7"/>
  <c r="O58" i="7"/>
  <c r="N74" i="7"/>
  <c r="I90" i="7" s="1"/>
  <c r="J90" i="7" s="1"/>
  <c r="F94" i="7"/>
  <c r="G94" i="7" s="1"/>
  <c r="N79" i="7"/>
  <c r="I95" i="7" s="1"/>
  <c r="J95" i="7" s="1"/>
  <c r="O63" i="7"/>
  <c r="F118" i="7"/>
  <c r="G118" i="7" s="1"/>
  <c r="I134" i="7"/>
  <c r="J134" i="7" s="1"/>
  <c r="F95" i="7"/>
  <c r="G95" i="7" s="1"/>
  <c r="F89" i="7"/>
  <c r="G89" i="7" s="1"/>
  <c r="N100" i="7"/>
  <c r="N81" i="7"/>
  <c r="I97" i="7" s="1"/>
  <c r="J97" i="7" s="1"/>
  <c r="O65" i="7"/>
  <c r="F99" i="7"/>
  <c r="G99" i="7" s="1"/>
  <c r="F104" i="7"/>
  <c r="N78" i="7"/>
  <c r="O116" i="7"/>
  <c r="I133" i="7"/>
  <c r="J133" i="7" s="1"/>
  <c r="I112" i="7"/>
  <c r="J112" i="7" s="1"/>
  <c r="F119" i="7"/>
  <c r="G119" i="7" s="1"/>
  <c r="F90" i="7"/>
  <c r="G90" i="7" s="1"/>
  <c r="F102" i="7" l="1"/>
  <c r="G102" i="7" s="1"/>
  <c r="G104" i="7"/>
  <c r="I119" i="7"/>
  <c r="J119" i="7" s="1"/>
  <c r="O100" i="7"/>
  <c r="O101" i="7" s="1"/>
  <c r="F74" i="7"/>
  <c r="G74" i="7" s="1"/>
  <c r="O44" i="7"/>
  <c r="N60" i="7"/>
  <c r="N57" i="7"/>
  <c r="I73" i="7" s="1"/>
  <c r="J73" i="7" s="1"/>
  <c r="O41" i="7"/>
  <c r="N63" i="7"/>
  <c r="O47" i="7"/>
  <c r="N67" i="7"/>
  <c r="I83" i="7" s="1"/>
  <c r="J83" i="7" s="1"/>
  <c r="O51" i="7"/>
  <c r="F73" i="7"/>
  <c r="G73" i="7" s="1"/>
  <c r="N84" i="7"/>
  <c r="I100" i="7" s="1"/>
  <c r="J100" i="7" s="1"/>
  <c r="O30" i="7"/>
  <c r="F103" i="7"/>
  <c r="G103" i="7" s="1"/>
  <c r="L167" i="7"/>
  <c r="M167" i="7" s="1"/>
  <c r="L183" i="7"/>
  <c r="M183" i="7" s="1"/>
  <c r="O42" i="7"/>
  <c r="N58" i="7"/>
  <c r="I78" i="7"/>
  <c r="J78" i="7" s="1"/>
  <c r="N86" i="7"/>
  <c r="F78" i="7"/>
  <c r="G78" i="7" s="1"/>
  <c r="I94" i="7"/>
  <c r="J94" i="7" s="1"/>
  <c r="I89" i="7"/>
  <c r="J89" i="7" s="1"/>
  <c r="F79" i="7"/>
  <c r="G79" i="7" s="1"/>
  <c r="L132" i="7"/>
  <c r="M132" i="7" s="1"/>
  <c r="F88" i="7"/>
  <c r="F83" i="7"/>
  <c r="G83" i="7" s="1"/>
  <c r="O135" i="7"/>
  <c r="N61" i="7"/>
  <c r="F62" i="7" s="1"/>
  <c r="G62" i="7" s="1"/>
  <c r="O45" i="7"/>
  <c r="F82" i="7"/>
  <c r="G82" i="7" s="1"/>
  <c r="N64" i="7"/>
  <c r="I80" i="7" s="1"/>
  <c r="J80" i="7" s="1"/>
  <c r="O48" i="7"/>
  <c r="O117" i="7"/>
  <c r="F75" i="7"/>
  <c r="G75" i="7" s="1"/>
  <c r="N85" i="7"/>
  <c r="I101" i="7" s="1"/>
  <c r="J101" i="7" s="1"/>
  <c r="F76" i="7"/>
  <c r="G76" i="7" s="1"/>
  <c r="N65" i="7"/>
  <c r="I81" i="7" s="1"/>
  <c r="J81" i="7" s="1"/>
  <c r="O49" i="7"/>
  <c r="I116" i="7"/>
  <c r="J116" i="7" s="1"/>
  <c r="F81" i="7"/>
  <c r="G81" i="7" s="1"/>
  <c r="N87" i="7"/>
  <c r="F100" i="7" s="1"/>
  <c r="G100" i="7" s="1"/>
  <c r="F101" i="7"/>
  <c r="G101" i="7" s="1"/>
  <c r="F77" i="7"/>
  <c r="G77" i="7" s="1"/>
  <c r="N59" i="7"/>
  <c r="O43" i="7"/>
  <c r="N66" i="7"/>
  <c r="I82" i="7" s="1"/>
  <c r="J82" i="7" s="1"/>
  <c r="O50" i="7"/>
  <c r="F80" i="7"/>
  <c r="G80" i="7" s="1"/>
  <c r="I117" i="7"/>
  <c r="J117" i="7" s="1"/>
  <c r="G88" i="7" l="1"/>
  <c r="I77" i="7"/>
  <c r="J77" i="7" s="1"/>
  <c r="I103" i="7"/>
  <c r="J103" i="7" s="1"/>
  <c r="O27" i="7"/>
  <c r="N43" i="7"/>
  <c r="F60" i="7"/>
  <c r="G60" i="7" s="1"/>
  <c r="N69" i="7"/>
  <c r="I85" i="7" s="1"/>
  <c r="J85" i="7" s="1"/>
  <c r="F59" i="7"/>
  <c r="G59" i="7" s="1"/>
  <c r="I76" i="7"/>
  <c r="J76" i="7" s="1"/>
  <c r="F58" i="7"/>
  <c r="G58" i="7" s="1"/>
  <c r="O14" i="7"/>
  <c r="F63" i="7"/>
  <c r="G63" i="7" s="1"/>
  <c r="N44" i="7"/>
  <c r="I60" i="7" s="1"/>
  <c r="J60" i="7" s="1"/>
  <c r="O28" i="7"/>
  <c r="O102" i="7"/>
  <c r="F65" i="7"/>
  <c r="G65" i="7" s="1"/>
  <c r="N71" i="7"/>
  <c r="I87" i="7" s="1"/>
  <c r="J87" i="7" s="1"/>
  <c r="O31" i="7"/>
  <c r="N47" i="7"/>
  <c r="L117" i="7"/>
  <c r="M117" i="7" s="1"/>
  <c r="L133" i="7"/>
  <c r="M133" i="7" s="1"/>
  <c r="O118" i="7"/>
  <c r="O34" i="7"/>
  <c r="N50" i="7"/>
  <c r="O32" i="7"/>
  <c r="N48" i="7"/>
  <c r="I64" i="7" s="1"/>
  <c r="J64" i="7" s="1"/>
  <c r="O29" i="7"/>
  <c r="N30" i="7" s="1"/>
  <c r="N45" i="7"/>
  <c r="O26" i="7"/>
  <c r="N42" i="7"/>
  <c r="N46" i="7"/>
  <c r="N51" i="7"/>
  <c r="O35" i="7"/>
  <c r="O25" i="7"/>
  <c r="N41" i="7"/>
  <c r="I75" i="7"/>
  <c r="J75" i="7" s="1"/>
  <c r="F66" i="7"/>
  <c r="G66" i="7" s="1"/>
  <c r="F87" i="7"/>
  <c r="G87" i="7" s="1"/>
  <c r="N49" i="7"/>
  <c r="I65" i="7" s="1"/>
  <c r="J65" i="7" s="1"/>
  <c r="O33" i="7"/>
  <c r="F85" i="7"/>
  <c r="G85" i="7" s="1"/>
  <c r="N70" i="7"/>
  <c r="I86" i="7" s="1"/>
  <c r="J86" i="7" s="1"/>
  <c r="F64" i="7"/>
  <c r="G64" i="7" s="1"/>
  <c r="F61" i="7"/>
  <c r="G61" i="7" s="1"/>
  <c r="I79" i="7"/>
  <c r="J79" i="7" s="1"/>
  <c r="F86" i="7"/>
  <c r="G86" i="7" s="1"/>
  <c r="I102" i="7"/>
  <c r="J102" i="7" s="1"/>
  <c r="L151" i="7"/>
  <c r="M151" i="7" s="1"/>
  <c r="O84" i="7"/>
  <c r="O85" i="7" s="1"/>
  <c r="F67" i="7"/>
  <c r="G67" i="7" s="1"/>
  <c r="F72" i="7"/>
  <c r="F57" i="7"/>
  <c r="G57" i="7" s="1"/>
  <c r="N68" i="7"/>
  <c r="I74" i="7"/>
  <c r="J74" i="7" s="1"/>
  <c r="L116" i="7"/>
  <c r="M116" i="7" s="1"/>
  <c r="G72" i="7" l="1"/>
  <c r="F84" i="7"/>
  <c r="G84" i="7" s="1"/>
  <c r="O68" i="7"/>
  <c r="O69" i="7" s="1"/>
  <c r="L85" i="7" s="1"/>
  <c r="M85" i="7" s="1"/>
  <c r="I84" i="7"/>
  <c r="J84" i="7" s="1"/>
  <c r="F41" i="7"/>
  <c r="G41" i="7" s="1"/>
  <c r="N52" i="7"/>
  <c r="I68" i="7" s="1"/>
  <c r="J68" i="7" s="1"/>
  <c r="N54" i="7"/>
  <c r="I70" i="7" s="1"/>
  <c r="J70" i="7" s="1"/>
  <c r="F46" i="7"/>
  <c r="G46" i="7" s="1"/>
  <c r="I46" i="7"/>
  <c r="J46" i="7" s="1"/>
  <c r="I62" i="7"/>
  <c r="J62" i="7" s="1"/>
  <c r="O13" i="7"/>
  <c r="N29" i="7"/>
  <c r="I45" i="7" s="1"/>
  <c r="J45" i="7" s="1"/>
  <c r="O18" i="7"/>
  <c r="N34" i="7"/>
  <c r="I50" i="7" s="1"/>
  <c r="J50" i="7" s="1"/>
  <c r="F47" i="7"/>
  <c r="G47" i="7" s="1"/>
  <c r="F44" i="7"/>
  <c r="G44" i="7" s="1"/>
  <c r="F45" i="7"/>
  <c r="G45" i="7" s="1"/>
  <c r="N25" i="7"/>
  <c r="I41" i="7" s="1"/>
  <c r="J41" i="7" s="1"/>
  <c r="O9" i="7"/>
  <c r="N9" i="7" s="1"/>
  <c r="F42" i="7"/>
  <c r="G42" i="7" s="1"/>
  <c r="F48" i="7"/>
  <c r="G48" i="7" s="1"/>
  <c r="L118" i="7"/>
  <c r="M118" i="7" s="1"/>
  <c r="O119" i="7"/>
  <c r="L134" i="7"/>
  <c r="M134" i="7" s="1"/>
  <c r="N31" i="7"/>
  <c r="I47" i="7" s="1"/>
  <c r="J47" i="7" s="1"/>
  <c r="O15" i="7"/>
  <c r="N15" i="7" s="1"/>
  <c r="O103" i="7"/>
  <c r="F69" i="7"/>
  <c r="G69" i="7" s="1"/>
  <c r="F43" i="7"/>
  <c r="G43" i="7" s="1"/>
  <c r="N53" i="7"/>
  <c r="F49" i="7"/>
  <c r="G49" i="7" s="1"/>
  <c r="N55" i="7"/>
  <c r="I71" i="7" s="1"/>
  <c r="J71" i="7" s="1"/>
  <c r="F51" i="7"/>
  <c r="G51" i="7" s="1"/>
  <c r="F56" i="7"/>
  <c r="F50" i="7"/>
  <c r="G50" i="7" s="1"/>
  <c r="O12" i="7"/>
  <c r="N28" i="7"/>
  <c r="I66" i="7"/>
  <c r="J66" i="7" s="1"/>
  <c r="I57" i="7"/>
  <c r="J57" i="7" s="1"/>
  <c r="I67" i="7"/>
  <c r="J67" i="7" s="1"/>
  <c r="O86" i="7"/>
  <c r="I61" i="7"/>
  <c r="J61" i="7" s="1"/>
  <c r="F70" i="7"/>
  <c r="G70" i="7" s="1"/>
  <c r="N33" i="7"/>
  <c r="I49" i="7" s="1"/>
  <c r="J49" i="7" s="1"/>
  <c r="O17" i="7"/>
  <c r="L100" i="7"/>
  <c r="M100" i="7" s="1"/>
  <c r="N35" i="7"/>
  <c r="O19" i="7"/>
  <c r="O10" i="7"/>
  <c r="N26" i="7"/>
  <c r="O16" i="7"/>
  <c r="N32" i="7"/>
  <c r="I48" i="7" s="1"/>
  <c r="J48" i="7" s="1"/>
  <c r="F71" i="7"/>
  <c r="G71" i="7" s="1"/>
  <c r="L101" i="7"/>
  <c r="M101" i="7" s="1"/>
  <c r="I63" i="7"/>
  <c r="J63" i="7" s="1"/>
  <c r="I58" i="7"/>
  <c r="J58" i="7" s="1"/>
  <c r="I59" i="7"/>
  <c r="J59" i="7" s="1"/>
  <c r="N27" i="7"/>
  <c r="I43" i="7" s="1"/>
  <c r="J43" i="7" s="1"/>
  <c r="O11" i="7"/>
  <c r="L84" i="7" l="1"/>
  <c r="M84" i="7" s="1"/>
  <c r="G56" i="7"/>
  <c r="N10" i="7"/>
  <c r="N19" i="7"/>
  <c r="F24" i="7" s="1"/>
  <c r="N16" i="7"/>
  <c r="I32" i="7" s="1"/>
  <c r="J32" i="7" s="1"/>
  <c r="N11" i="7"/>
  <c r="I27" i="7" s="1"/>
  <c r="J27" i="7" s="1"/>
  <c r="O70" i="7"/>
  <c r="O71" i="7" s="1"/>
  <c r="N13" i="7"/>
  <c r="I29" i="7" s="1"/>
  <c r="J29" i="7" s="1"/>
  <c r="N14" i="7"/>
  <c r="I30" i="7" s="1"/>
  <c r="J30" i="7" s="1"/>
  <c r="F40" i="7"/>
  <c r="F35" i="7"/>
  <c r="G35" i="7" s="1"/>
  <c r="O87" i="7"/>
  <c r="L103" i="7" s="1"/>
  <c r="M103" i="7" s="1"/>
  <c r="F53" i="7"/>
  <c r="G53" i="7" s="1"/>
  <c r="F29" i="7"/>
  <c r="G29" i="7" s="1"/>
  <c r="I26" i="7"/>
  <c r="J26" i="7" s="1"/>
  <c r="F26" i="7"/>
  <c r="I31" i="7"/>
  <c r="J31" i="7" s="1"/>
  <c r="F31" i="7"/>
  <c r="G31" i="7" s="1"/>
  <c r="N20" i="7"/>
  <c r="O20" i="7" s="1"/>
  <c r="F54" i="7"/>
  <c r="G54" i="7" s="1"/>
  <c r="N38" i="7"/>
  <c r="I51" i="7"/>
  <c r="J51" i="7" s="1"/>
  <c r="N17" i="7"/>
  <c r="I33" i="7" s="1"/>
  <c r="J33" i="7" s="1"/>
  <c r="F28" i="7"/>
  <c r="G28" i="7" s="1"/>
  <c r="F55" i="7"/>
  <c r="G55" i="7" s="1"/>
  <c r="I25" i="7"/>
  <c r="J25" i="7" s="1"/>
  <c r="F25" i="7"/>
  <c r="N36" i="7"/>
  <c r="I52" i="7" s="1"/>
  <c r="J52" i="7" s="1"/>
  <c r="I44" i="7"/>
  <c r="J44" i="7" s="1"/>
  <c r="F34" i="7"/>
  <c r="G34" i="7" s="1"/>
  <c r="O52" i="7"/>
  <c r="L68" i="7" s="1"/>
  <c r="M68" i="7" s="1"/>
  <c r="F30" i="7"/>
  <c r="G30" i="7" s="1"/>
  <c r="F68" i="7"/>
  <c r="G68" i="7" s="1"/>
  <c r="I69" i="7"/>
  <c r="J69" i="7" s="1"/>
  <c r="F27" i="7"/>
  <c r="G27" i="7" s="1"/>
  <c r="N37" i="7"/>
  <c r="I53" i="7" s="1"/>
  <c r="J53" i="7" s="1"/>
  <c r="F32" i="7"/>
  <c r="G32" i="7" s="1"/>
  <c r="F33" i="7"/>
  <c r="G33" i="7" s="1"/>
  <c r="N39" i="7"/>
  <c r="N12" i="7"/>
  <c r="L102" i="7"/>
  <c r="M102" i="7" s="1"/>
  <c r="L119" i="7"/>
  <c r="M119" i="7" s="1"/>
  <c r="L135" i="7"/>
  <c r="M135" i="7" s="1"/>
  <c r="I42" i="7"/>
  <c r="J42" i="7" s="1"/>
  <c r="N18" i="7"/>
  <c r="I34" i="7" s="1"/>
  <c r="J34" i="7" s="1"/>
  <c r="G40" i="7" l="1"/>
  <c r="G26" i="7"/>
  <c r="G24" i="7"/>
  <c r="R24" i="7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G25" i="7"/>
  <c r="I35" i="7"/>
  <c r="J35" i="7" s="1"/>
  <c r="N21" i="7"/>
  <c r="I37" i="7" s="1"/>
  <c r="J37" i="7" s="1"/>
  <c r="L86" i="7"/>
  <c r="M86" i="7" s="1"/>
  <c r="N22" i="7"/>
  <c r="L87" i="7"/>
  <c r="M87" i="7" s="1"/>
  <c r="F38" i="7"/>
  <c r="G38" i="7" s="1"/>
  <c r="F39" i="7"/>
  <c r="G39" i="7" s="1"/>
  <c r="O36" i="7"/>
  <c r="L36" i="7" s="1"/>
  <c r="M36" i="7" s="1"/>
  <c r="I36" i="7"/>
  <c r="J36" i="7" s="1"/>
  <c r="I54" i="7"/>
  <c r="J54" i="7" s="1"/>
  <c r="O53" i="7"/>
  <c r="I28" i="7"/>
  <c r="J28" i="7" s="1"/>
  <c r="I55" i="7"/>
  <c r="J55" i="7" s="1"/>
  <c r="N23" i="7"/>
  <c r="I39" i="7" s="1"/>
  <c r="J39" i="7" s="1"/>
  <c r="F37" i="7"/>
  <c r="G37" i="7" s="1"/>
  <c r="F52" i="7"/>
  <c r="G52" i="7" s="1"/>
  <c r="F22" i="7" l="1"/>
  <c r="G22" i="7" s="1"/>
  <c r="R242" i="7"/>
  <c r="R243" i="7" s="1"/>
  <c r="R248" i="7" s="1"/>
  <c r="R249" i="7" s="1"/>
  <c r="R250" i="7" s="1"/>
  <c r="R251" i="7" s="1"/>
  <c r="R252" i="7" s="1"/>
  <c r="R253" i="7" s="1"/>
  <c r="R254" i="7" s="1"/>
  <c r="R255" i="7" s="1"/>
  <c r="R256" i="7" s="1"/>
  <c r="R257" i="7" s="1"/>
  <c r="R258" i="7" s="1"/>
  <c r="R259" i="7" s="1"/>
  <c r="F21" i="7"/>
  <c r="G21" i="7" s="1"/>
  <c r="O21" i="7"/>
  <c r="O22" i="7" s="1"/>
  <c r="O23" i="7" s="1"/>
  <c r="I38" i="7"/>
  <c r="J38" i="7" s="1"/>
  <c r="F36" i="7"/>
  <c r="G36" i="7" s="1"/>
  <c r="O37" i="7"/>
  <c r="L53" i="7" s="1"/>
  <c r="M53" i="7" s="1"/>
  <c r="O54" i="7"/>
  <c r="L69" i="7"/>
  <c r="M69" i="7" s="1"/>
  <c r="F23" i="7"/>
  <c r="G23" i="7" s="1"/>
  <c r="L52" i="7"/>
  <c r="M52" i="7" s="1"/>
  <c r="R264" i="7" l="1"/>
  <c r="R265" i="7" s="1"/>
  <c r="R266" i="7" s="1"/>
  <c r="R267" i="7" s="1"/>
  <c r="R268" i="7" s="1"/>
  <c r="R269" i="7" s="1"/>
  <c r="R270" i="7" s="1"/>
  <c r="R271" i="7" s="1"/>
  <c r="R272" i="7" s="1"/>
  <c r="R273" i="7" s="1"/>
  <c r="R274" i="7" s="1"/>
  <c r="R275" i="7" s="1"/>
  <c r="R280" i="7" s="1"/>
  <c r="R281" i="7" s="1"/>
  <c r="R282" i="7" s="1"/>
  <c r="R283" i="7" s="1"/>
  <c r="R284" i="7" s="1"/>
  <c r="R285" i="7" s="1"/>
  <c r="R286" i="7" s="1"/>
  <c r="R287" i="7" s="1"/>
  <c r="R288" i="7" s="1"/>
  <c r="R289" i="7" s="1"/>
  <c r="R290" i="7" s="1"/>
  <c r="R291" i="7" s="1"/>
  <c r="R296" i="7" s="1"/>
  <c r="R297" i="7" s="1"/>
  <c r="R298" i="7" s="1"/>
  <c r="R299" i="7" s="1"/>
  <c r="R300" i="7" s="1"/>
  <c r="R301" i="7" s="1"/>
  <c r="R302" i="7" s="1"/>
  <c r="R303" i="7" s="1"/>
  <c r="R304" i="7" s="1"/>
  <c r="R305" i="7" s="1"/>
  <c r="R306" i="7" s="1"/>
  <c r="R307" i="7" s="1"/>
  <c r="R312" i="7" s="1"/>
  <c r="R313" i="7" s="1"/>
  <c r="R314" i="7" s="1"/>
  <c r="R315" i="7" s="1"/>
  <c r="R316" i="7" s="1"/>
  <c r="R317" i="7" s="1"/>
  <c r="R318" i="7" s="1"/>
  <c r="R319" i="7" s="1"/>
  <c r="R320" i="7" s="1"/>
  <c r="R321" i="7" s="1"/>
  <c r="R322" i="7" s="1"/>
  <c r="R323" i="7" s="1"/>
  <c r="R328" i="7" s="1"/>
  <c r="R329" i="7" s="1"/>
  <c r="R330" i="7" s="1"/>
  <c r="R331" i="7" s="1"/>
  <c r="R332" i="7" s="1"/>
  <c r="R333" i="7" s="1"/>
  <c r="R334" i="7" s="1"/>
  <c r="R335" i="7" s="1"/>
  <c r="R336" i="7" s="1"/>
  <c r="R337" i="7" s="1"/>
  <c r="R338" i="7" s="1"/>
  <c r="R339" i="7" s="1"/>
  <c r="R344" i="7" s="1"/>
  <c r="R345" i="7" s="1"/>
  <c r="R346" i="7" s="1"/>
  <c r="R347" i="7" s="1"/>
  <c r="R348" i="7" s="1"/>
  <c r="R349" i="7" s="1"/>
  <c r="R350" i="7" s="1"/>
  <c r="R351" i="7" s="1"/>
  <c r="R352" i="7" s="1"/>
  <c r="R353" i="7" s="1"/>
  <c r="R354" i="7" s="1"/>
  <c r="R355" i="7" s="1"/>
  <c r="R360" i="7" s="1"/>
  <c r="R361" i="7" s="1"/>
  <c r="R362" i="7" s="1"/>
  <c r="R363" i="7" s="1"/>
  <c r="R364" i="7" s="1"/>
  <c r="R365" i="7" s="1"/>
  <c r="R366" i="7" s="1"/>
  <c r="R367" i="7" s="1"/>
  <c r="R368" i="7" s="1"/>
  <c r="R369" i="7" s="1"/>
  <c r="R370" i="7" s="1"/>
  <c r="R371" i="7" s="1"/>
  <c r="R376" i="7" s="1"/>
  <c r="R377" i="7" s="1"/>
  <c r="R378" i="7" s="1"/>
  <c r="R379" i="7" s="1"/>
  <c r="R380" i="7" s="1"/>
  <c r="R381" i="7" s="1"/>
  <c r="R382" i="7" s="1"/>
  <c r="R383" i="7" s="1"/>
  <c r="L70" i="7"/>
  <c r="M70" i="7" s="1"/>
  <c r="O55" i="7"/>
  <c r="L37" i="7"/>
  <c r="M37" i="7" s="1"/>
  <c r="O38" i="7"/>
  <c r="R384" i="7" l="1"/>
  <c r="R385" i="7" s="1"/>
  <c r="R386" i="7" s="1"/>
  <c r="R387" i="7" s="1"/>
  <c r="R392" i="7" s="1"/>
  <c r="R393" i="7" s="1"/>
  <c r="R394" i="7" s="1"/>
  <c r="R395" i="7" s="1"/>
  <c r="R396" i="7" s="1"/>
  <c r="R397" i="7" s="1"/>
  <c r="R398" i="7" s="1"/>
  <c r="L71" i="7"/>
  <c r="M71" i="7" s="1"/>
  <c r="L38" i="7"/>
  <c r="M38" i="7" s="1"/>
  <c r="O39" i="7"/>
  <c r="L39" i="7" s="1"/>
  <c r="M39" i="7" s="1"/>
  <c r="L54" i="7"/>
  <c r="M54" i="7" s="1"/>
  <c r="L55" i="7" l="1"/>
  <c r="M5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polivko_rv</author>
  </authors>
  <commentList>
    <comment ref="A360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polivko_rv:</t>
        </r>
        <r>
          <rPr>
            <sz val="9"/>
            <color indexed="81"/>
            <rFont val="Tahoma"/>
            <family val="2"/>
            <charset val="204"/>
          </rPr>
          <t xml:space="preserve">
Показатели пересмотренвы в соответствии со сборником Социально-экономическое положение РБ январь-декабрь 2023 г.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Бедок</author>
    <author>lishyk</author>
  </authors>
  <commentList>
    <comment ref="D147" authorId="0" shapeId="0" xr:uid="{00000000-0006-0000-0600-000001000000}">
      <text>
        <r>
          <rPr>
            <b/>
            <sz val="8"/>
            <color indexed="81"/>
            <rFont val="Tahoma"/>
            <family val="2"/>
            <charset val="204"/>
          </rPr>
          <t>Бедок:</t>
        </r>
        <r>
          <rPr>
            <sz val="8"/>
            <color indexed="81"/>
            <rFont val="Tahoma"/>
            <family val="2"/>
            <charset val="204"/>
          </rPr>
          <t xml:space="preserve">
Официально опубликованные данные за год.
Месячные: С 2009 года Белстат перешел на выборочное обследование; в связи с этим данные за прошлый год тут даются с учетом выборки текущего года. Они будут отличаться от официально опубликованных.</t>
        </r>
      </text>
    </comment>
    <comment ref="AC183" authorId="1" shapeId="0" xr:uid="{00000000-0006-0000-0600-000002000000}">
      <text>
        <r>
          <rPr>
            <b/>
            <sz val="8"/>
            <color indexed="81"/>
            <rFont val="Tahoma"/>
            <family val="2"/>
            <charset val="204"/>
          </rPr>
          <t>прогноз</t>
        </r>
      </text>
    </comment>
    <comment ref="L188" authorId="1" shapeId="0" xr:uid="{00000000-0006-0000-0600-000003000000}">
      <text>
        <r>
          <rPr>
            <b/>
            <sz val="8"/>
            <color indexed="81"/>
            <rFont val="Tahoma"/>
            <family val="2"/>
            <charset val="204"/>
          </rPr>
          <t>lishyk:</t>
        </r>
        <r>
          <rPr>
            <sz val="8"/>
            <color indexed="81"/>
            <rFont val="Tahoma"/>
            <family val="2"/>
            <charset val="204"/>
          </rPr>
          <t xml:space="preserve">
уточнено 09.07.2012</t>
        </r>
      </text>
    </comment>
    <comment ref="L189" authorId="1" shapeId="0" xr:uid="{00000000-0006-0000-0600-000004000000}">
      <text>
        <r>
          <rPr>
            <b/>
            <sz val="8"/>
            <color indexed="81"/>
            <rFont val="Tahoma"/>
            <family val="2"/>
            <charset val="204"/>
          </rPr>
          <t>lishyk:</t>
        </r>
        <r>
          <rPr>
            <sz val="8"/>
            <color indexed="81"/>
            <rFont val="Tahoma"/>
            <family val="2"/>
            <charset val="204"/>
          </rPr>
          <t xml:space="preserve">
уточнено 12.07.2012</t>
        </r>
      </text>
    </comment>
    <comment ref="AC199" authorId="1" shapeId="0" xr:uid="{00000000-0006-0000-0600-000005000000}">
      <text>
        <r>
          <rPr>
            <b/>
            <sz val="8"/>
            <color indexed="81"/>
            <rFont val="Tahoma"/>
            <family val="2"/>
            <charset val="204"/>
          </rPr>
          <t>прогноз</t>
        </r>
      </text>
    </comment>
  </commentList>
</comments>
</file>

<file path=xl/sharedStrings.xml><?xml version="1.0" encoding="utf-8"?>
<sst xmlns="http://schemas.openxmlformats.org/spreadsheetml/2006/main" count="723" uniqueCount="83">
  <si>
    <t xml:space="preserve"> </t>
  </si>
  <si>
    <t xml:space="preserve"> К предыдущему месяцу,</t>
  </si>
  <si>
    <t xml:space="preserve">К соответствующему месяцу </t>
  </si>
  <si>
    <t>К соотвующему периоду</t>
  </si>
  <si>
    <t>процентов</t>
  </si>
  <si>
    <t>предыдущего года, процентов</t>
  </si>
  <si>
    <t xml:space="preserve"> прошлого года нарастающим</t>
  </si>
  <si>
    <t>итогом, процентов</t>
  </si>
  <si>
    <t>за месяц</t>
  </si>
  <si>
    <t>нарастающим</t>
  </si>
  <si>
    <t>в текущих</t>
  </si>
  <si>
    <t>в сопостави-</t>
  </si>
  <si>
    <t>индекс</t>
  </si>
  <si>
    <t>Дефлятор</t>
  </si>
  <si>
    <t xml:space="preserve"> за месяц</t>
  </si>
  <si>
    <t>итогом</t>
  </si>
  <si>
    <t>ценах</t>
  </si>
  <si>
    <t>мых ценах</t>
  </si>
  <si>
    <t>цен</t>
  </si>
  <si>
    <t>av 8</t>
  </si>
  <si>
    <t>av 4</t>
  </si>
  <si>
    <t>Поправка</t>
  </si>
  <si>
    <t>разброс</t>
  </si>
  <si>
    <t>мес/мес</t>
  </si>
  <si>
    <t>реальн</t>
  </si>
  <si>
    <t>пер/пер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</si>
  <si>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</si>
  <si>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</si>
  <si>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</si>
  <si>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</si>
  <si>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</si>
  <si>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</si>
  <si>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</si>
  <si>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</si>
  <si>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дефлятор</t>
  </si>
  <si>
    <t>Сентябрь</t>
  </si>
  <si>
    <t>Отклонение</t>
  </si>
  <si>
    <t>Октябрь</t>
  </si>
  <si>
    <t>нараст ающим</t>
  </si>
  <si>
    <t>чист месяц</t>
  </si>
  <si>
    <t>Ноябрь</t>
  </si>
  <si>
    <t>Декабрь</t>
  </si>
  <si>
    <t>I квартал</t>
  </si>
  <si>
    <t>II квартал</t>
  </si>
  <si>
    <t>III квартал</t>
  </si>
  <si>
    <t>IY квартал</t>
  </si>
  <si>
    <t>2007 г.</t>
  </si>
  <si>
    <t>2008 г.</t>
  </si>
  <si>
    <t>2009 г.</t>
  </si>
  <si>
    <t>2010 г.</t>
  </si>
  <si>
    <t>2011 г.</t>
  </si>
  <si>
    <t>2012 г.</t>
  </si>
  <si>
    <t>2013 г.</t>
  </si>
  <si>
    <t>Номинальный розничный</t>
  </si>
  <si>
    <t>Реальный РТ в</t>
  </si>
  <si>
    <t>товарооборот,</t>
  </si>
  <si>
    <t>среднегод. ценах 1995 г.</t>
  </si>
  <si>
    <t>к</t>
  </si>
  <si>
    <t>нараст.</t>
  </si>
  <si>
    <t>месяцу</t>
  </si>
  <si>
    <t>предыдущему</t>
  </si>
  <si>
    <t>РТ</t>
  </si>
  <si>
    <t>в пред. году</t>
  </si>
  <si>
    <t>Справочно</t>
  </si>
  <si>
    <r>
      <t xml:space="preserve">Оценка объема и динамики помесячного распределения </t>
    </r>
    <r>
      <rPr>
        <b/>
        <sz val="18"/>
        <color indexed="56"/>
        <rFont val="Times New Roman"/>
        <family val="1"/>
        <charset val="204"/>
      </rPr>
      <t>розничного товарооборота (= розничный товарооборот через все каналы реализации + общественное питание )</t>
    </r>
  </si>
  <si>
    <t>БелСтат больше не предоставляет (не считает)</t>
  </si>
  <si>
    <r>
      <t xml:space="preserve">теперь Розничный товарооборот через все каналы реализации называется Розничный товарооборот (динамику смотреть в </t>
    </r>
    <r>
      <rPr>
        <b/>
        <i/>
        <u/>
        <sz val="18"/>
        <color indexed="60"/>
        <rFont val="Times New Roman"/>
        <family val="1"/>
        <charset val="204"/>
      </rPr>
      <t>"rt без общ.пит."</t>
    </r>
    <r>
      <rPr>
        <b/>
        <i/>
        <u/>
        <sz val="13"/>
        <color indexed="8"/>
        <rFont val="Times New Roman"/>
        <family val="1"/>
        <charset val="204"/>
      </rPr>
      <t>)</t>
    </r>
  </si>
  <si>
    <t>млрд рублей</t>
  </si>
  <si>
    <t>Дата</t>
  </si>
  <si>
    <t xml:space="preserve"> К предыдущему месяцу, процентов</t>
  </si>
  <si>
    <t>К соответствующему месяцу предыдущего года, процентов</t>
  </si>
  <si>
    <t>К соотвующему периоду  прошлого года нарастающим итогом, процентов</t>
  </si>
  <si>
    <t>нарастающим итогом</t>
  </si>
  <si>
    <t>в текущих ценах</t>
  </si>
  <si>
    <t>в сопоставимых ценах</t>
  </si>
  <si>
    <t>индекс цен</t>
  </si>
  <si>
    <t>Номинальный объём, млн. рублей</t>
  </si>
  <si>
    <t>Справочно (БЕЛСТАТ)</t>
  </si>
  <si>
    <t>к соотв месяцу</t>
  </si>
  <si>
    <t>к пред месяцу</t>
  </si>
  <si>
    <t>Реальный объём в среднегодовых ценах 2018</t>
  </si>
  <si>
    <t>Оценка объема и динамики помесячного распределения продукции промышленности</t>
  </si>
  <si>
    <t xml:space="preserve">Индекс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</si>
</sst>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"/>
    <numFmt numFmtId="166" formatCode="#,##0.000"/>
    <numFmt numFmtId="167" formatCode="0.000"/>
    <numFmt numFmtId="168" formatCode="0.0000"/>
    <numFmt numFmtId="172" formatCode="_(* #,##0.00_);_(* \(#,##0.00\);_(* &quot;-&quot;??_);_(@_)"/>
  </numFmts>
  <fonts count="45" x14ac:knownFonts="1">
    <font>
      <sz val="10"/>
      <name val="Arial"/>
    </font>
    <font>
      <sz val="12"/>
      <name val="Arial CYR"/>
      <charset val="204"/>
    </font>
    <font>
      <b/>
      <sz val="13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i/>
      <u/>
      <sz val="13"/>
      <color indexed="8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color indexed="10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sz val="13"/>
      <color indexed="8"/>
      <name val="Times New Roman"/>
      <family val="1"/>
      <charset val="204"/>
    </font>
    <font>
      <sz val="13"/>
      <color indexed="10"/>
      <name val="Times New Roman"/>
      <family val="1"/>
      <charset val="204"/>
    </font>
    <font>
      <sz val="13"/>
      <color indexed="12"/>
      <name val="Times New Roman"/>
      <family val="1"/>
      <charset val="204"/>
    </font>
    <font>
      <b/>
      <sz val="13"/>
      <color indexed="13"/>
      <name val="Times New Roman"/>
      <family val="1"/>
      <charset val="204"/>
    </font>
    <font>
      <b/>
      <i/>
      <u/>
      <sz val="13"/>
      <name val="Times New Roman"/>
      <family val="1"/>
      <charset val="204"/>
    </font>
    <font>
      <sz val="13"/>
      <color indexed="17"/>
      <name val="Times New Roman"/>
      <family val="1"/>
      <charset val="204"/>
    </font>
    <font>
      <b/>
      <sz val="13"/>
      <color indexed="17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2"/>
      <name val="Times New Roman"/>
      <family val="1"/>
      <charset val="204"/>
    </font>
    <font>
      <i/>
      <sz val="13"/>
      <name val="Times New Roman"/>
      <family val="1"/>
      <charset val="204"/>
    </font>
    <font>
      <sz val="13"/>
      <color indexed="49"/>
      <name val="Times New Roman"/>
      <family val="1"/>
      <charset val="204"/>
    </font>
    <font>
      <b/>
      <sz val="13"/>
      <color indexed="49"/>
      <name val="Times New Roman"/>
      <family val="1"/>
      <charset val="204"/>
    </font>
    <font>
      <b/>
      <i/>
      <sz val="13"/>
      <color indexed="8"/>
      <name val="Times New Roman"/>
      <family val="1"/>
      <charset val="204"/>
    </font>
    <font>
      <i/>
      <sz val="13"/>
      <color indexed="8"/>
      <name val="Times New Roman"/>
      <family val="1"/>
      <charset val="204"/>
    </font>
    <font>
      <sz val="13"/>
      <color indexed="30"/>
      <name val="Times New Roman"/>
      <family val="1"/>
      <charset val="204"/>
    </font>
    <font>
      <b/>
      <sz val="18"/>
      <color indexed="56"/>
      <name val="Times New Roman"/>
      <family val="1"/>
      <charset val="204"/>
    </font>
    <font>
      <b/>
      <i/>
      <u/>
      <sz val="20"/>
      <color indexed="13"/>
      <name val="Times New Roman"/>
      <family val="1"/>
      <charset val="204"/>
    </font>
    <font>
      <b/>
      <i/>
      <sz val="20"/>
      <color indexed="13"/>
      <name val="Times New Roman"/>
      <family val="1"/>
      <charset val="204"/>
    </font>
    <font>
      <b/>
      <i/>
      <u/>
      <sz val="18"/>
      <color indexed="60"/>
      <name val="Times New Roman"/>
      <family val="1"/>
      <charset val="204"/>
    </font>
    <font>
      <sz val="10"/>
      <name val="Arial"/>
      <family val="2"/>
      <charset val="204"/>
    </font>
    <font>
      <sz val="10"/>
      <name val="Tahoma"/>
      <family val="2"/>
      <charset val="204"/>
    </font>
    <font>
      <b/>
      <sz val="13"/>
      <name val="Calibri"/>
      <family val="2"/>
      <charset val="204"/>
      <scheme val="minor"/>
    </font>
    <font>
      <b/>
      <i/>
      <u/>
      <sz val="13"/>
      <color indexed="8"/>
      <name val="Calibri"/>
      <family val="2"/>
      <charset val="204"/>
      <scheme val="minor"/>
    </font>
    <font>
      <sz val="13"/>
      <color indexed="8"/>
      <name val="Calibri"/>
      <family val="2"/>
      <charset val="204"/>
      <scheme val="minor"/>
    </font>
    <font>
      <sz val="13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3"/>
      <color theme="0"/>
      <name val="Calibri"/>
      <family val="2"/>
      <charset val="204"/>
      <scheme val="minor"/>
    </font>
    <font>
      <b/>
      <i/>
      <u/>
      <sz val="12"/>
      <name val="Calibri"/>
      <family val="2"/>
      <charset val="204"/>
      <scheme val="minor"/>
    </font>
    <font>
      <i/>
      <u/>
      <sz val="12"/>
      <name val="Calibri"/>
      <family val="2"/>
      <charset val="204"/>
      <scheme val="minor"/>
    </font>
    <font>
      <sz val="10"/>
      <name val="Arial Cyr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B6584"/>
        <bgColor indexed="64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8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34455A"/>
      </left>
      <right style="thin">
        <color rgb="FF34455A"/>
      </right>
      <top style="thin">
        <color rgb="FF34455A"/>
      </top>
      <bottom style="thin">
        <color rgb="FF34455A"/>
      </bottom>
      <diagonal/>
    </border>
    <border>
      <left style="thin">
        <color rgb="FF34455A"/>
      </left>
      <right style="thin">
        <color rgb="FF34455A"/>
      </right>
      <top style="thin">
        <color rgb="FF34455A"/>
      </top>
      <bottom style="medium">
        <color rgb="FF34455A"/>
      </bottom>
      <diagonal/>
    </border>
    <border>
      <left style="thin">
        <color rgb="FF34455A"/>
      </left>
      <right style="thin">
        <color rgb="FF34455A"/>
      </right>
      <top/>
      <bottom style="thin">
        <color rgb="FF34455A"/>
      </bottom>
      <diagonal/>
    </border>
    <border>
      <left style="thin">
        <color rgb="FF34455A"/>
      </left>
      <right style="thin">
        <color rgb="FF34455A"/>
      </right>
      <top style="medium">
        <color rgb="FF34455A"/>
      </top>
      <bottom style="thin">
        <color rgb="FF34455A"/>
      </bottom>
      <diagonal/>
    </border>
    <border>
      <left style="thin">
        <color rgb="FF34455A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32" fillId="0" borderId="0"/>
    <xf numFmtId="0" fontId="31" fillId="0" borderId="0" applyNumberFormat="0" applyFill="0" applyBorder="0" applyAlignment="0" applyProtection="0"/>
    <xf numFmtId="0" fontId="31" fillId="0" borderId="25" applyNumberFormat="0" applyFill="0" applyAlignment="0" applyProtection="0"/>
    <xf numFmtId="0" fontId="32" fillId="0" borderId="0"/>
    <xf numFmtId="0" fontId="20" fillId="0" borderId="0"/>
    <xf numFmtId="0" fontId="31" fillId="0" borderId="0"/>
    <xf numFmtId="9" fontId="32" fillId="0" borderId="0" applyFont="0" applyFill="0" applyBorder="0" applyAlignment="0" applyProtection="0"/>
    <xf numFmtId="0" fontId="44" fillId="0" borderId="0"/>
    <xf numFmtId="0" fontId="3" fillId="0" borderId="0"/>
    <xf numFmtId="9" fontId="3" fillId="0" borderId="0" applyFont="0" applyFill="0" applyBorder="0" applyAlignment="0" applyProtection="0"/>
    <xf numFmtId="172" fontId="3" fillId="0" borderId="0" applyFont="0" applyFill="0" applyBorder="0" applyAlignment="0" applyProtection="0"/>
  </cellStyleXfs>
  <cellXfs count="257">
    <xf numFmtId="0" fontId="0" fillId="0" borderId="0" xfId="0"/>
    <xf numFmtId="0" fontId="2" fillId="0" borderId="0" xfId="1" applyFont="1"/>
    <xf numFmtId="0" fontId="4" fillId="0" borderId="0" xfId="0" applyFont="1"/>
    <xf numFmtId="0" fontId="5" fillId="0" borderId="0" xfId="0" applyFont="1" applyProtection="1">
      <protection locked="0"/>
    </xf>
    <xf numFmtId="0" fontId="6" fillId="0" borderId="0" xfId="1" applyFont="1"/>
    <xf numFmtId="0" fontId="8" fillId="0" borderId="0" xfId="1" applyFont="1" applyAlignment="1">
      <alignment horizontal="center"/>
    </xf>
    <xf numFmtId="0" fontId="9" fillId="0" borderId="0" xfId="0" applyFont="1" applyProtection="1">
      <protection locked="0"/>
    </xf>
    <xf numFmtId="164" fontId="9" fillId="0" borderId="0" xfId="1" applyNumberFormat="1" applyFont="1" applyAlignment="1">
      <alignment horizontal="center"/>
    </xf>
    <xf numFmtId="164" fontId="9" fillId="2" borderId="0" xfId="0" applyNumberFormat="1" applyFont="1" applyFill="1" applyProtection="1">
      <protection locked="0"/>
    </xf>
    <xf numFmtId="1" fontId="9" fillId="2" borderId="0" xfId="0" applyNumberFormat="1" applyFont="1" applyFill="1" applyProtection="1">
      <protection locked="0"/>
    </xf>
    <xf numFmtId="0" fontId="6" fillId="3" borderId="6" xfId="1" applyFont="1" applyFill="1" applyBorder="1"/>
    <xf numFmtId="165" fontId="6" fillId="3" borderId="14" xfId="1" applyNumberFormat="1" applyFont="1" applyFill="1" applyBorder="1" applyAlignment="1">
      <alignment horizontal="right"/>
    </xf>
    <xf numFmtId="165" fontId="6" fillId="0" borderId="0" xfId="1" applyNumberFormat="1" applyFont="1" applyAlignment="1">
      <alignment horizontal="right"/>
    </xf>
    <xf numFmtId="165" fontId="6" fillId="0" borderId="1" xfId="1" applyNumberFormat="1" applyFont="1" applyBorder="1" applyAlignment="1">
      <alignment horizontal="right"/>
    </xf>
    <xf numFmtId="165" fontId="6" fillId="3" borderId="15" xfId="1" applyNumberFormat="1" applyFont="1" applyFill="1" applyBorder="1" applyAlignment="1">
      <alignment horizontal="right"/>
    </xf>
    <xf numFmtId="165" fontId="6" fillId="0" borderId="15" xfId="1" applyNumberFormat="1" applyFont="1" applyBorder="1" applyAlignment="1">
      <alignment horizontal="right"/>
    </xf>
    <xf numFmtId="165" fontId="6" fillId="0" borderId="16" xfId="1" applyNumberFormat="1" applyFont="1" applyBorder="1" applyAlignment="1">
      <alignment horizontal="right"/>
    </xf>
    <xf numFmtId="0" fontId="6" fillId="3" borderId="7" xfId="1" applyFont="1" applyFill="1" applyBorder="1"/>
    <xf numFmtId="0" fontId="6" fillId="3" borderId="4" xfId="1" applyFont="1" applyFill="1" applyBorder="1"/>
    <xf numFmtId="0" fontId="2" fillId="3" borderId="17" xfId="1" applyFont="1" applyFill="1" applyBorder="1"/>
    <xf numFmtId="165" fontId="2" fillId="3" borderId="18" xfId="1" applyNumberFormat="1" applyFont="1" applyFill="1" applyBorder="1" applyAlignment="1">
      <alignment horizontal="right"/>
    </xf>
    <xf numFmtId="165" fontId="6" fillId="0" borderId="18" xfId="1" applyNumberFormat="1" applyFont="1" applyBorder="1" applyAlignment="1">
      <alignment horizontal="right"/>
    </xf>
    <xf numFmtId="165" fontId="6" fillId="0" borderId="19" xfId="1" applyNumberFormat="1" applyFont="1" applyBorder="1" applyAlignment="1">
      <alignment horizontal="right"/>
    </xf>
    <xf numFmtId="0" fontId="2" fillId="3" borderId="6" xfId="1" applyFont="1" applyFill="1" applyBorder="1"/>
    <xf numFmtId="165" fontId="2" fillId="3" borderId="7" xfId="1" applyNumberFormat="1" applyFont="1" applyFill="1" applyBorder="1" applyAlignment="1">
      <alignment horizontal="right"/>
    </xf>
    <xf numFmtId="165" fontId="2" fillId="0" borderId="7" xfId="1" applyNumberFormat="1" applyFont="1" applyBorder="1" applyAlignment="1">
      <alignment horizontal="right"/>
    </xf>
    <xf numFmtId="165" fontId="2" fillId="0" borderId="20" xfId="1" applyNumberFormat="1" applyFont="1" applyBorder="1" applyAlignment="1">
      <alignment horizontal="right"/>
    </xf>
    <xf numFmtId="165" fontId="2" fillId="0" borderId="0" xfId="1" applyNumberFormat="1" applyFont="1" applyAlignment="1">
      <alignment horizontal="right"/>
    </xf>
    <xf numFmtId="165" fontId="2" fillId="3" borderId="15" xfId="1" applyNumberFormat="1" applyFont="1" applyFill="1" applyBorder="1" applyAlignment="1">
      <alignment horizontal="right"/>
    </xf>
    <xf numFmtId="165" fontId="2" fillId="0" borderId="15" xfId="1" applyNumberFormat="1" applyFont="1" applyBorder="1" applyAlignment="1">
      <alignment horizontal="right"/>
    </xf>
    <xf numFmtId="165" fontId="2" fillId="0" borderId="16" xfId="1" applyNumberFormat="1" applyFont="1" applyBorder="1" applyAlignment="1">
      <alignment horizontal="right"/>
    </xf>
    <xf numFmtId="165" fontId="2" fillId="0" borderId="18" xfId="1" applyNumberFormat="1" applyFont="1" applyBorder="1" applyAlignment="1">
      <alignment horizontal="right"/>
    </xf>
    <xf numFmtId="165" fontId="2" fillId="0" borderId="19" xfId="1" applyNumberFormat="1" applyFont="1" applyBorder="1" applyAlignment="1">
      <alignment horizontal="right"/>
    </xf>
    <xf numFmtId="0" fontId="6" fillId="4" borderId="6" xfId="1" applyFont="1" applyFill="1" applyBorder="1"/>
    <xf numFmtId="165" fontId="6" fillId="4" borderId="7" xfId="1" applyNumberFormat="1" applyFont="1" applyFill="1" applyBorder="1" applyAlignment="1">
      <alignment horizontal="right"/>
    </xf>
    <xf numFmtId="165" fontId="6" fillId="0" borderId="7" xfId="1" applyNumberFormat="1" applyFont="1" applyBorder="1" applyAlignment="1">
      <alignment horizontal="right"/>
    </xf>
    <xf numFmtId="165" fontId="6" fillId="0" borderId="20" xfId="1" applyNumberFormat="1" applyFont="1" applyBorder="1" applyAlignment="1">
      <alignment horizontal="right"/>
    </xf>
    <xf numFmtId="166" fontId="6" fillId="0" borderId="0" xfId="1" applyNumberFormat="1" applyFont="1" applyAlignment="1">
      <alignment horizontal="right"/>
    </xf>
    <xf numFmtId="165" fontId="6" fillId="4" borderId="15" xfId="1" applyNumberFormat="1" applyFont="1" applyFill="1" applyBorder="1" applyAlignment="1">
      <alignment horizontal="right"/>
    </xf>
    <xf numFmtId="0" fontId="6" fillId="4" borderId="7" xfId="1" applyFont="1" applyFill="1" applyBorder="1"/>
    <xf numFmtId="0" fontId="2" fillId="4" borderId="17" xfId="1" applyFont="1" applyFill="1" applyBorder="1"/>
    <xf numFmtId="165" fontId="2" fillId="4" borderId="18" xfId="1" applyNumberFormat="1" applyFont="1" applyFill="1" applyBorder="1" applyAlignment="1">
      <alignment horizontal="right"/>
    </xf>
    <xf numFmtId="0" fontId="2" fillId="4" borderId="6" xfId="1" applyFont="1" applyFill="1" applyBorder="1"/>
    <xf numFmtId="165" fontId="2" fillId="4" borderId="7" xfId="1" applyNumberFormat="1" applyFont="1" applyFill="1" applyBorder="1" applyAlignment="1">
      <alignment horizontal="right"/>
    </xf>
    <xf numFmtId="165" fontId="2" fillId="4" borderId="15" xfId="1" applyNumberFormat="1" applyFont="1" applyFill="1" applyBorder="1" applyAlignment="1">
      <alignment horizontal="right"/>
    </xf>
    <xf numFmtId="165" fontId="6" fillId="3" borderId="7" xfId="1" applyNumberFormat="1" applyFont="1" applyFill="1" applyBorder="1" applyAlignment="1">
      <alignment horizontal="right"/>
    </xf>
    <xf numFmtId="165" fontId="9" fillId="0" borderId="15" xfId="1" applyNumberFormat="1" applyFont="1" applyBorder="1" applyAlignment="1">
      <alignment horizontal="right"/>
    </xf>
    <xf numFmtId="165" fontId="9" fillId="0" borderId="16" xfId="1" applyNumberFormat="1" applyFont="1" applyBorder="1" applyAlignment="1">
      <alignment horizontal="right"/>
    </xf>
    <xf numFmtId="165" fontId="8" fillId="0" borderId="18" xfId="1" applyNumberFormat="1" applyFont="1" applyBorder="1" applyAlignment="1">
      <alignment horizontal="right"/>
    </xf>
    <xf numFmtId="165" fontId="8" fillId="0" borderId="19" xfId="1" applyNumberFormat="1" applyFont="1" applyBorder="1" applyAlignment="1">
      <alignment horizontal="right"/>
    </xf>
    <xf numFmtId="165" fontId="8" fillId="0" borderId="7" xfId="1" applyNumberFormat="1" applyFont="1" applyBorder="1" applyAlignment="1">
      <alignment horizontal="right"/>
    </xf>
    <xf numFmtId="165" fontId="8" fillId="0" borderId="20" xfId="1" applyNumberFormat="1" applyFont="1" applyBorder="1" applyAlignment="1">
      <alignment horizontal="right"/>
    </xf>
    <xf numFmtId="165" fontId="8" fillId="0" borderId="15" xfId="1" applyNumberFormat="1" applyFont="1" applyBorder="1" applyAlignment="1">
      <alignment horizontal="right"/>
    </xf>
    <xf numFmtId="165" fontId="8" fillId="0" borderId="16" xfId="1" applyNumberFormat="1" applyFont="1" applyBorder="1" applyAlignment="1">
      <alignment horizontal="right"/>
    </xf>
    <xf numFmtId="165" fontId="9" fillId="0" borderId="7" xfId="1" applyNumberFormat="1" applyFont="1" applyBorder="1" applyAlignment="1">
      <alignment horizontal="right"/>
    </xf>
    <xf numFmtId="165" fontId="9" fillId="0" borderId="20" xfId="1" applyNumberFormat="1" applyFont="1" applyBorder="1" applyAlignment="1">
      <alignment horizontal="right"/>
    </xf>
    <xf numFmtId="165" fontId="6" fillId="3" borderId="18" xfId="1" applyNumberFormat="1" applyFont="1" applyFill="1" applyBorder="1" applyAlignment="1">
      <alignment horizontal="right"/>
    </xf>
    <xf numFmtId="165" fontId="9" fillId="0" borderId="18" xfId="1" applyNumberFormat="1" applyFont="1" applyBorder="1" applyAlignment="1">
      <alignment horizontal="right"/>
    </xf>
    <xf numFmtId="165" fontId="9" fillId="0" borderId="19" xfId="1" applyNumberFormat="1" applyFont="1" applyBorder="1" applyAlignment="1">
      <alignment horizontal="right"/>
    </xf>
    <xf numFmtId="165" fontId="6" fillId="4" borderId="18" xfId="1" applyNumberFormat="1" applyFont="1" applyFill="1" applyBorder="1" applyAlignment="1">
      <alignment horizontal="right"/>
    </xf>
    <xf numFmtId="164" fontId="9" fillId="0" borderId="0" xfId="0" applyNumberFormat="1" applyFont="1" applyProtection="1">
      <protection locked="0"/>
    </xf>
    <xf numFmtId="1" fontId="9" fillId="0" borderId="0" xfId="0" applyNumberFormat="1" applyFont="1" applyProtection="1">
      <protection locked="0"/>
    </xf>
    <xf numFmtId="167" fontId="9" fillId="0" borderId="0" xfId="0" applyNumberFormat="1" applyFont="1" applyProtection="1">
      <protection locked="0"/>
    </xf>
    <xf numFmtId="164" fontId="10" fillId="0" borderId="0" xfId="0" applyNumberFormat="1" applyFont="1" applyProtection="1">
      <protection locked="0"/>
    </xf>
    <xf numFmtId="167" fontId="11" fillId="0" borderId="0" xfId="0" applyNumberFormat="1" applyFont="1" applyProtection="1">
      <protection locked="0"/>
    </xf>
    <xf numFmtId="164" fontId="11" fillId="0" borderId="0" xfId="0" applyNumberFormat="1" applyFont="1" applyProtection="1">
      <protection locked="0"/>
    </xf>
    <xf numFmtId="1" fontId="11" fillId="0" borderId="0" xfId="0" applyNumberFormat="1" applyFont="1" applyProtection="1">
      <protection locked="0"/>
    </xf>
    <xf numFmtId="168" fontId="9" fillId="0" borderId="0" xfId="0" applyNumberFormat="1" applyFont="1" applyProtection="1">
      <protection locked="0"/>
    </xf>
    <xf numFmtId="168" fontId="9" fillId="4" borderId="0" xfId="0" applyNumberFormat="1" applyFont="1" applyFill="1" applyProtection="1">
      <protection locked="0"/>
    </xf>
    <xf numFmtId="164" fontId="9" fillId="4" borderId="0" xfId="0" applyNumberFormat="1" applyFont="1" applyFill="1" applyProtection="1">
      <protection locked="0"/>
    </xf>
    <xf numFmtId="168" fontId="9" fillId="6" borderId="0" xfId="0" applyNumberFormat="1" applyFont="1" applyFill="1" applyProtection="1">
      <protection locked="0"/>
    </xf>
    <xf numFmtId="164" fontId="9" fillId="6" borderId="0" xfId="0" applyNumberFormat="1" applyFont="1" applyFill="1" applyProtection="1">
      <protection locked="0"/>
    </xf>
    <xf numFmtId="164" fontId="8" fillId="5" borderId="0" xfId="0" applyNumberFormat="1" applyFont="1" applyFill="1" applyProtection="1">
      <protection locked="0"/>
    </xf>
    <xf numFmtId="166" fontId="6" fillId="0" borderId="23" xfId="1" applyNumberFormat="1" applyFont="1" applyBorder="1" applyAlignment="1">
      <alignment horizontal="right"/>
    </xf>
    <xf numFmtId="168" fontId="9" fillId="0" borderId="23" xfId="0" applyNumberFormat="1" applyFont="1" applyBorder="1" applyProtection="1">
      <protection locked="0"/>
    </xf>
    <xf numFmtId="168" fontId="9" fillId="6" borderId="23" xfId="0" applyNumberFormat="1" applyFont="1" applyFill="1" applyBorder="1" applyProtection="1">
      <protection locked="0"/>
    </xf>
    <xf numFmtId="167" fontId="9" fillId="0" borderId="23" xfId="0" applyNumberFormat="1" applyFont="1" applyBorder="1" applyProtection="1">
      <protection locked="0"/>
    </xf>
    <xf numFmtId="0" fontId="5" fillId="0" borderId="23" xfId="0" applyFont="1" applyBorder="1" applyProtection="1">
      <protection locked="0"/>
    </xf>
    <xf numFmtId="164" fontId="9" fillId="6" borderId="23" xfId="0" applyNumberFormat="1" applyFont="1" applyFill="1" applyBorder="1" applyProtection="1">
      <protection locked="0"/>
    </xf>
    <xf numFmtId="164" fontId="8" fillId="5" borderId="23" xfId="0" applyNumberFormat="1" applyFont="1" applyFill="1" applyBorder="1" applyProtection="1">
      <protection locked="0"/>
    </xf>
    <xf numFmtId="0" fontId="9" fillId="0" borderId="23" xfId="0" applyFont="1" applyBorder="1" applyProtection="1">
      <protection locked="0"/>
    </xf>
    <xf numFmtId="164" fontId="10" fillId="5" borderId="0" xfId="0" applyNumberFormat="1" applyFont="1" applyFill="1" applyProtection="1">
      <protection locked="0"/>
    </xf>
    <xf numFmtId="0" fontId="12" fillId="7" borderId="23" xfId="0" applyFont="1" applyFill="1" applyBorder="1" applyProtection="1">
      <protection locked="0"/>
    </xf>
    <xf numFmtId="164" fontId="6" fillId="0" borderId="0" xfId="0" applyNumberFormat="1" applyFont="1" applyProtection="1">
      <protection locked="0"/>
    </xf>
    <xf numFmtId="0" fontId="13" fillId="0" borderId="0" xfId="0" applyFont="1" applyProtection="1">
      <protection locked="0"/>
    </xf>
    <xf numFmtId="0" fontId="6" fillId="4" borderId="17" xfId="1" applyFont="1" applyFill="1" applyBorder="1"/>
    <xf numFmtId="0" fontId="6" fillId="0" borderId="2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6" fillId="0" borderId="9" xfId="1" applyFont="1" applyBorder="1" applyAlignment="1">
      <alignment horizontal="center"/>
    </xf>
    <xf numFmtId="165" fontId="2" fillId="0" borderId="0" xfId="0" applyNumberFormat="1" applyFont="1" applyProtection="1">
      <protection locked="0"/>
    </xf>
    <xf numFmtId="0" fontId="9" fillId="0" borderId="3" xfId="1" applyFont="1" applyBorder="1"/>
    <xf numFmtId="0" fontId="9" fillId="0" borderId="1" xfId="1" applyFont="1" applyBorder="1"/>
    <xf numFmtId="0" fontId="9" fillId="0" borderId="0" xfId="1" applyFont="1" applyAlignment="1">
      <alignment horizontal="center"/>
    </xf>
    <xf numFmtId="0" fontId="9" fillId="0" borderId="10" xfId="1" applyFont="1" applyBorder="1" applyAlignment="1">
      <alignment horizontal="center"/>
    </xf>
    <xf numFmtId="0" fontId="8" fillId="0" borderId="0" xfId="0" applyFont="1" applyProtection="1">
      <protection locked="0"/>
    </xf>
    <xf numFmtId="0" fontId="2" fillId="0" borderId="0" xfId="0" applyFont="1" applyProtection="1">
      <protection locked="0"/>
    </xf>
    <xf numFmtId="165" fontId="22" fillId="3" borderId="7" xfId="1" applyNumberFormat="1" applyFont="1" applyFill="1" applyBorder="1" applyAlignment="1">
      <alignment horizontal="right"/>
    </xf>
    <xf numFmtId="165" fontId="8" fillId="0" borderId="0" xfId="0" applyNumberFormat="1" applyFont="1" applyProtection="1">
      <protection locked="0"/>
    </xf>
    <xf numFmtId="0" fontId="28" fillId="0" borderId="0" xfId="0" applyFont="1" applyProtection="1">
      <protection locked="0"/>
    </xf>
    <xf numFmtId="0" fontId="9" fillId="0" borderId="2" xfId="1" applyFont="1" applyBorder="1"/>
    <xf numFmtId="0" fontId="9" fillId="0" borderId="5" xfId="1" applyFont="1" applyBorder="1"/>
    <xf numFmtId="0" fontId="9" fillId="0" borderId="6" xfId="1" applyFont="1" applyBorder="1" applyAlignment="1">
      <alignment horizontal="center"/>
    </xf>
    <xf numFmtId="164" fontId="9" fillId="0" borderId="6" xfId="1" applyNumberFormat="1" applyFont="1" applyBorder="1" applyAlignment="1">
      <alignment horizontal="center"/>
    </xf>
    <xf numFmtId="0" fontId="9" fillId="0" borderId="4" xfId="1" applyFont="1" applyBorder="1" applyAlignment="1">
      <alignment horizontal="center"/>
    </xf>
    <xf numFmtId="164" fontId="9" fillId="0" borderId="4" xfId="1" applyNumberFormat="1" applyFont="1" applyBorder="1" applyAlignment="1">
      <alignment horizontal="center"/>
    </xf>
    <xf numFmtId="164" fontId="9" fillId="0" borderId="29" xfId="1" applyNumberFormat="1" applyFont="1" applyBorder="1"/>
    <xf numFmtId="164" fontId="9" fillId="0" borderId="30" xfId="1" applyNumberFormat="1" applyFont="1" applyBorder="1"/>
    <xf numFmtId="0" fontId="9" fillId="0" borderId="11" xfId="1" applyFont="1" applyBorder="1" applyAlignment="1">
      <alignment horizontal="center"/>
    </xf>
    <xf numFmtId="164" fontId="9" fillId="0" borderId="11" xfId="1" applyNumberFormat="1" applyFont="1" applyBorder="1" applyAlignment="1">
      <alignment horizontal="center"/>
    </xf>
    <xf numFmtId="164" fontId="9" fillId="0" borderId="8" xfId="1" applyNumberFormat="1" applyFont="1" applyBorder="1"/>
    <xf numFmtId="164" fontId="9" fillId="0" borderId="12" xfId="1" applyNumberFormat="1" applyFont="1" applyBorder="1"/>
    <xf numFmtId="165" fontId="6" fillId="0" borderId="13" xfId="1" applyNumberFormat="1" applyFont="1" applyBorder="1" applyAlignment="1">
      <alignment horizontal="right"/>
    </xf>
    <xf numFmtId="165" fontId="6" fillId="0" borderId="24" xfId="1" applyNumberFormat="1" applyFont="1" applyBorder="1" applyAlignment="1">
      <alignment horizontal="right"/>
    </xf>
    <xf numFmtId="0" fontId="24" fillId="0" borderId="0" xfId="0" applyFont="1" applyProtection="1">
      <protection locked="0"/>
    </xf>
    <xf numFmtId="165" fontId="6" fillId="0" borderId="6" xfId="1" applyNumberFormat="1" applyFont="1" applyBorder="1" applyAlignment="1">
      <alignment horizontal="right"/>
    </xf>
    <xf numFmtId="165" fontId="6" fillId="0" borderId="26" xfId="1" applyNumberFormat="1" applyFont="1" applyBorder="1" applyAlignment="1">
      <alignment horizontal="right"/>
    </xf>
    <xf numFmtId="165" fontId="2" fillId="0" borderId="26" xfId="1" applyNumberFormat="1" applyFont="1" applyBorder="1" applyAlignment="1">
      <alignment horizontal="right"/>
    </xf>
    <xf numFmtId="165" fontId="21" fillId="0" borderId="1" xfId="1" applyNumberFormat="1" applyFont="1" applyBorder="1" applyAlignment="1">
      <alignment horizontal="right"/>
    </xf>
    <xf numFmtId="165" fontId="21" fillId="0" borderId="24" xfId="1" applyNumberFormat="1" applyFont="1" applyBorder="1" applyAlignment="1">
      <alignment horizontal="right"/>
    </xf>
    <xf numFmtId="0" fontId="24" fillId="0" borderId="27" xfId="0" applyFont="1" applyBorder="1" applyAlignment="1" applyProtection="1">
      <alignment vertical="top" wrapText="1"/>
      <protection locked="0"/>
    </xf>
    <xf numFmtId="0" fontId="24" fillId="0" borderId="0" xfId="0" applyFont="1" applyAlignment="1" applyProtection="1">
      <alignment vertical="top" wrapText="1"/>
      <protection locked="0"/>
    </xf>
    <xf numFmtId="165" fontId="21" fillId="0" borderId="31" xfId="1" applyNumberFormat="1" applyFont="1" applyBorder="1" applyAlignment="1">
      <alignment horizontal="right"/>
    </xf>
    <xf numFmtId="165" fontId="10" fillId="4" borderId="7" xfId="1" applyNumberFormat="1" applyFont="1" applyFill="1" applyBorder="1" applyAlignment="1">
      <alignment horizontal="right"/>
    </xf>
    <xf numFmtId="165" fontId="6" fillId="0" borderId="21" xfId="1" applyNumberFormat="1" applyFont="1" applyBorder="1" applyAlignment="1">
      <alignment horizontal="right"/>
    </xf>
    <xf numFmtId="164" fontId="25" fillId="0" borderId="0" xfId="0" applyNumberFormat="1" applyFont="1" applyProtection="1">
      <protection locked="0"/>
    </xf>
    <xf numFmtId="0" fontId="25" fillId="0" borderId="0" xfId="0" applyFont="1" applyProtection="1">
      <protection locked="0"/>
    </xf>
    <xf numFmtId="165" fontId="10" fillId="4" borderId="15" xfId="1" applyNumberFormat="1" applyFont="1" applyFill="1" applyBorder="1" applyAlignment="1">
      <alignment horizontal="right"/>
    </xf>
    <xf numFmtId="165" fontId="15" fillId="4" borderId="18" xfId="1" applyNumberFormat="1" applyFont="1" applyFill="1" applyBorder="1" applyAlignment="1">
      <alignment horizontal="right"/>
    </xf>
    <xf numFmtId="0" fontId="25" fillId="0" borderId="27" xfId="0" applyFont="1" applyBorder="1" applyAlignment="1" applyProtection="1">
      <alignment vertical="top" wrapText="1"/>
      <protection locked="0"/>
    </xf>
    <xf numFmtId="0" fontId="25" fillId="0" borderId="0" xfId="0" applyFont="1" applyAlignment="1" applyProtection="1">
      <alignment vertical="top" wrapText="1"/>
      <protection locked="0"/>
    </xf>
    <xf numFmtId="165" fontId="6" fillId="0" borderId="17" xfId="1" applyNumberFormat="1" applyFont="1" applyBorder="1" applyAlignment="1">
      <alignment horizontal="right"/>
    </xf>
    <xf numFmtId="165" fontId="6" fillId="0" borderId="28" xfId="1" applyNumberFormat="1" applyFont="1" applyBorder="1" applyAlignment="1">
      <alignment horizontal="right"/>
    </xf>
    <xf numFmtId="165" fontId="10" fillId="3" borderId="7" xfId="1" applyNumberFormat="1" applyFont="1" applyFill="1" applyBorder="1" applyAlignment="1">
      <alignment horizontal="right"/>
    </xf>
    <xf numFmtId="165" fontId="10" fillId="3" borderId="15" xfId="1" applyNumberFormat="1" applyFont="1" applyFill="1" applyBorder="1" applyAlignment="1">
      <alignment horizontal="right"/>
    </xf>
    <xf numFmtId="0" fontId="9" fillId="3" borderId="7" xfId="1" applyFont="1" applyFill="1" applyBorder="1"/>
    <xf numFmtId="0" fontId="8" fillId="3" borderId="17" xfId="1" applyFont="1" applyFill="1" applyBorder="1"/>
    <xf numFmtId="165" fontId="7" fillId="3" borderId="18" xfId="1" applyNumberFormat="1" applyFont="1" applyFill="1" applyBorder="1" applyAlignment="1">
      <alignment horizontal="right"/>
    </xf>
    <xf numFmtId="165" fontId="15" fillId="3" borderId="18" xfId="1" applyNumberFormat="1" applyFont="1" applyFill="1" applyBorder="1" applyAlignment="1">
      <alignment horizontal="right"/>
    </xf>
    <xf numFmtId="0" fontId="6" fillId="0" borderId="0" xfId="0" applyFont="1" applyAlignment="1">
      <alignment horizontal="right" vertical="top" wrapText="1"/>
    </xf>
    <xf numFmtId="0" fontId="9" fillId="4" borderId="7" xfId="1" applyFont="1" applyFill="1" applyBorder="1"/>
    <xf numFmtId="0" fontId="8" fillId="4" borderId="17" xfId="1" applyFont="1" applyFill="1" applyBorder="1"/>
    <xf numFmtId="165" fontId="6" fillId="0" borderId="22" xfId="1" applyNumberFormat="1" applyFont="1" applyBorder="1" applyAlignment="1">
      <alignment horizontal="right"/>
    </xf>
    <xf numFmtId="0" fontId="6" fillId="0" borderId="0" xfId="0" applyFont="1" applyAlignment="1">
      <alignment horizontal="right" wrapText="1"/>
    </xf>
    <xf numFmtId="165" fontId="14" fillId="4" borderId="18" xfId="1" applyNumberFormat="1" applyFont="1" applyFill="1" applyBorder="1" applyAlignment="1">
      <alignment horizontal="right"/>
    </xf>
    <xf numFmtId="165" fontId="6" fillId="4" borderId="18" xfId="0" applyNumberFormat="1" applyFont="1" applyFill="1" applyBorder="1" applyAlignment="1">
      <alignment horizontal="right"/>
    </xf>
    <xf numFmtId="165" fontId="6" fillId="11" borderId="7" xfId="1" applyNumberFormat="1" applyFont="1" applyFill="1" applyBorder="1" applyAlignment="1">
      <alignment horizontal="right"/>
    </xf>
    <xf numFmtId="165" fontId="6" fillId="11" borderId="15" xfId="1" applyNumberFormat="1" applyFont="1" applyFill="1" applyBorder="1" applyAlignment="1">
      <alignment horizontal="right"/>
    </xf>
    <xf numFmtId="165" fontId="2" fillId="11" borderId="18" xfId="1" applyNumberFormat="1" applyFont="1" applyFill="1" applyBorder="1" applyAlignment="1">
      <alignment horizontal="right"/>
    </xf>
    <xf numFmtId="165" fontId="2" fillId="11" borderId="7" xfId="1" applyNumberFormat="1" applyFont="1" applyFill="1" applyBorder="1" applyAlignment="1">
      <alignment horizontal="right"/>
    </xf>
    <xf numFmtId="165" fontId="2" fillId="11" borderId="15" xfId="1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5" fontId="6" fillId="10" borderId="15" xfId="1" applyNumberFormat="1" applyFont="1" applyFill="1" applyBorder="1" applyAlignment="1">
      <alignment horizontal="right"/>
    </xf>
    <xf numFmtId="165" fontId="26" fillId="3" borderId="7" xfId="1" applyNumberFormat="1" applyFont="1" applyFill="1" applyBorder="1" applyAlignment="1">
      <alignment horizontal="right"/>
    </xf>
    <xf numFmtId="165" fontId="26" fillId="3" borderId="15" xfId="1" applyNumberFormat="1" applyFont="1" applyFill="1" applyBorder="1" applyAlignment="1">
      <alignment horizontal="right"/>
    </xf>
    <xf numFmtId="165" fontId="2" fillId="9" borderId="18" xfId="1" applyNumberFormat="1" applyFont="1" applyFill="1" applyBorder="1" applyAlignment="1">
      <alignment horizontal="right"/>
    </xf>
    <xf numFmtId="165" fontId="2" fillId="12" borderId="18" xfId="1" applyNumberFormat="1" applyFont="1" applyFill="1" applyBorder="1" applyAlignment="1">
      <alignment horizontal="right"/>
    </xf>
    <xf numFmtId="166" fontId="6" fillId="0" borderId="32" xfId="1" applyNumberFormat="1" applyFont="1" applyBorder="1" applyAlignment="1">
      <alignment horizontal="right"/>
    </xf>
    <xf numFmtId="165" fontId="7" fillId="4" borderId="18" xfId="1" applyNumberFormat="1" applyFont="1" applyFill="1" applyBorder="1" applyAlignment="1">
      <alignment horizontal="right"/>
    </xf>
    <xf numFmtId="165" fontId="23" fillId="3" borderId="7" xfId="1" applyNumberFormat="1" applyFont="1" applyFill="1" applyBorder="1" applyAlignment="1">
      <alignment horizontal="right"/>
    </xf>
    <xf numFmtId="165" fontId="22" fillId="3" borderId="15" xfId="1" applyNumberFormat="1" applyFont="1" applyFill="1" applyBorder="1" applyAlignment="1">
      <alignment horizontal="right"/>
    </xf>
    <xf numFmtId="165" fontId="23" fillId="3" borderId="15" xfId="1" applyNumberFormat="1" applyFont="1" applyFill="1" applyBorder="1" applyAlignment="1">
      <alignment horizontal="right"/>
    </xf>
    <xf numFmtId="165" fontId="22" fillId="3" borderId="18" xfId="1" applyNumberFormat="1" applyFont="1" applyFill="1" applyBorder="1" applyAlignment="1">
      <alignment horizontal="right"/>
    </xf>
    <xf numFmtId="165" fontId="23" fillId="3" borderId="18" xfId="1" applyNumberFormat="1" applyFont="1" applyFill="1" applyBorder="1" applyAlignment="1">
      <alignment horizontal="right"/>
    </xf>
    <xf numFmtId="0" fontId="34" fillId="0" borderId="0" xfId="0" applyFont="1" applyProtection="1">
      <protection locked="0"/>
    </xf>
    <xf numFmtId="0" fontId="35" fillId="0" borderId="0" xfId="0" applyFont="1" applyProtection="1">
      <protection locked="0"/>
    </xf>
    <xf numFmtId="0" fontId="36" fillId="0" borderId="0" xfId="1" applyFont="1"/>
    <xf numFmtId="0" fontId="38" fillId="0" borderId="0" xfId="0" applyFont="1"/>
    <xf numFmtId="164" fontId="37" fillId="0" borderId="0" xfId="0" applyNumberFormat="1" applyFont="1" applyProtection="1">
      <protection locked="0"/>
    </xf>
    <xf numFmtId="0" fontId="39" fillId="0" borderId="0" xfId="0" applyFont="1" applyProtection="1">
      <protection locked="0"/>
    </xf>
    <xf numFmtId="0" fontId="37" fillId="0" borderId="0" xfId="0" applyFont="1" applyProtection="1">
      <protection locked="0"/>
    </xf>
    <xf numFmtId="0" fontId="3" fillId="0" borderId="0" xfId="3" applyFont="1" applyFill="1" applyAlignment="1" applyProtection="1">
      <alignment vertical="center" wrapText="1"/>
      <protection locked="0"/>
    </xf>
    <xf numFmtId="0" fontId="37" fillId="15" borderId="33" xfId="1" applyFont="1" applyFill="1" applyBorder="1"/>
    <xf numFmtId="165" fontId="37" fillId="15" borderId="33" xfId="1" applyNumberFormat="1" applyFont="1" applyFill="1" applyBorder="1" applyAlignment="1">
      <alignment horizontal="right"/>
    </xf>
    <xf numFmtId="0" fontId="39" fillId="15" borderId="33" xfId="1" applyFont="1" applyFill="1" applyBorder="1"/>
    <xf numFmtId="165" fontId="39" fillId="15" borderId="33" xfId="1" applyNumberFormat="1" applyFont="1" applyFill="1" applyBorder="1" applyAlignment="1">
      <alignment horizontal="right"/>
    </xf>
    <xf numFmtId="0" fontId="37" fillId="14" borderId="33" xfId="1" applyFont="1" applyFill="1" applyBorder="1"/>
    <xf numFmtId="165" fontId="37" fillId="14" borderId="33" xfId="1" applyNumberFormat="1" applyFont="1" applyFill="1" applyBorder="1" applyAlignment="1">
      <alignment horizontal="right"/>
    </xf>
    <xf numFmtId="0" fontId="39" fillId="14" borderId="33" xfId="1" applyFont="1" applyFill="1" applyBorder="1"/>
    <xf numFmtId="165" fontId="39" fillId="14" borderId="33" xfId="1" applyNumberFormat="1" applyFont="1" applyFill="1" applyBorder="1" applyAlignment="1">
      <alignment horizontal="right"/>
    </xf>
    <xf numFmtId="0" fontId="39" fillId="15" borderId="35" xfId="1" applyFont="1" applyFill="1" applyBorder="1"/>
    <xf numFmtId="165" fontId="39" fillId="15" borderId="35" xfId="1" applyNumberFormat="1" applyFont="1" applyFill="1" applyBorder="1" applyAlignment="1">
      <alignment horizontal="right"/>
    </xf>
    <xf numFmtId="0" fontId="37" fillId="15" borderId="34" xfId="1" applyFont="1" applyFill="1" applyBorder="1"/>
    <xf numFmtId="165" fontId="37" fillId="15" borderId="34" xfId="1" applyNumberFormat="1" applyFont="1" applyFill="1" applyBorder="1" applyAlignment="1">
      <alignment horizontal="right"/>
    </xf>
    <xf numFmtId="0" fontId="37" fillId="15" borderId="36" xfId="1" applyFont="1" applyFill="1" applyBorder="1"/>
    <xf numFmtId="165" fontId="37" fillId="15" borderId="36" xfId="1" applyNumberFormat="1" applyFont="1" applyFill="1" applyBorder="1" applyAlignment="1">
      <alignment horizontal="right"/>
    </xf>
    <xf numFmtId="0" fontId="39" fillId="15" borderId="34" xfId="1" applyFont="1" applyFill="1" applyBorder="1"/>
    <xf numFmtId="165" fontId="39" fillId="15" borderId="34" xfId="1" applyNumberFormat="1" applyFont="1" applyFill="1" applyBorder="1" applyAlignment="1">
      <alignment horizontal="right"/>
    </xf>
    <xf numFmtId="0" fontId="39" fillId="14" borderId="35" xfId="1" applyFont="1" applyFill="1" applyBorder="1"/>
    <xf numFmtId="165" fontId="39" fillId="14" borderId="35" xfId="1" applyNumberFormat="1" applyFont="1" applyFill="1" applyBorder="1" applyAlignment="1">
      <alignment horizontal="right"/>
    </xf>
    <xf numFmtId="0" fontId="37" fillId="14" borderId="34" xfId="1" applyFont="1" applyFill="1" applyBorder="1"/>
    <xf numFmtId="165" fontId="37" fillId="14" borderId="34" xfId="1" applyNumberFormat="1" applyFont="1" applyFill="1" applyBorder="1" applyAlignment="1">
      <alignment horizontal="right"/>
    </xf>
    <xf numFmtId="0" fontId="37" fillId="14" borderId="36" xfId="1" applyFont="1" applyFill="1" applyBorder="1"/>
    <xf numFmtId="165" fontId="37" fillId="14" borderId="36" xfId="1" applyNumberFormat="1" applyFont="1" applyFill="1" applyBorder="1" applyAlignment="1">
      <alignment horizontal="right"/>
    </xf>
    <xf numFmtId="0" fontId="39" fillId="14" borderId="34" xfId="1" applyFont="1" applyFill="1" applyBorder="1"/>
    <xf numFmtId="165" fontId="39" fillId="14" borderId="34" xfId="1" applyNumberFormat="1" applyFont="1" applyFill="1" applyBorder="1" applyAlignment="1">
      <alignment horizontal="right"/>
    </xf>
    <xf numFmtId="165" fontId="3" fillId="0" borderId="0" xfId="3" applyNumberFormat="1" applyFont="1" applyProtection="1">
      <protection locked="0"/>
    </xf>
    <xf numFmtId="0" fontId="33" fillId="0" borderId="0" xfId="1" applyFont="1"/>
    <xf numFmtId="0" fontId="42" fillId="0" borderId="0" xfId="0" applyFont="1" applyProtection="1">
      <protection locked="0"/>
    </xf>
    <xf numFmtId="0" fontId="43" fillId="0" borderId="0" xfId="0" applyFont="1" applyProtection="1">
      <protection locked="0"/>
    </xf>
    <xf numFmtId="165" fontId="37" fillId="0" borderId="0" xfId="0" applyNumberFormat="1" applyFont="1" applyProtection="1">
      <protection locked="0"/>
    </xf>
    <xf numFmtId="165" fontId="39" fillId="0" borderId="0" xfId="0" applyNumberFormat="1" applyFont="1" applyProtection="1">
      <protection locked="0"/>
    </xf>
    <xf numFmtId="165" fontId="3" fillId="0" borderId="0" xfId="3" applyNumberFormat="1" applyFont="1" applyAlignment="1" applyProtection="1">
      <alignment vertical="center"/>
      <protection locked="0"/>
    </xf>
    <xf numFmtId="0" fontId="3" fillId="0" borderId="0" xfId="3" applyFont="1" applyProtection="1">
      <protection locked="0"/>
    </xf>
    <xf numFmtId="0" fontId="3" fillId="0" borderId="0" xfId="3" applyFont="1" applyFill="1" applyAlignment="1" applyProtection="1">
      <alignment horizontal="center" vertical="center" wrapText="1"/>
      <protection locked="0"/>
    </xf>
    <xf numFmtId="167" fontId="37" fillId="0" borderId="0" xfId="0" applyNumberFormat="1" applyFont="1" applyProtection="1">
      <protection locked="0"/>
    </xf>
    <xf numFmtId="0" fontId="37" fillId="0" borderId="36" xfId="1" applyFont="1" applyFill="1" applyBorder="1"/>
    <xf numFmtId="165" fontId="37" fillId="0" borderId="36" xfId="1" applyNumberFormat="1" applyFont="1" applyFill="1" applyBorder="1" applyAlignment="1">
      <alignment horizontal="right"/>
    </xf>
    <xf numFmtId="165" fontId="37" fillId="0" borderId="33" xfId="1" applyNumberFormat="1" applyFont="1" applyFill="1" applyBorder="1" applyAlignment="1">
      <alignment horizontal="right"/>
    </xf>
    <xf numFmtId="0" fontId="37" fillId="0" borderId="33" xfId="1" applyFont="1" applyFill="1" applyBorder="1"/>
    <xf numFmtId="0" fontId="37" fillId="0" borderId="34" xfId="1" applyFont="1" applyFill="1" applyBorder="1"/>
    <xf numFmtId="165" fontId="37" fillId="0" borderId="34" xfId="1" applyNumberFormat="1" applyFont="1" applyFill="1" applyBorder="1" applyAlignment="1">
      <alignment horizontal="right"/>
    </xf>
    <xf numFmtId="0" fontId="39" fillId="0" borderId="35" xfId="1" applyFont="1" applyFill="1" applyBorder="1"/>
    <xf numFmtId="165" fontId="39" fillId="0" borderId="35" xfId="1" applyNumberFormat="1" applyFont="1" applyFill="1" applyBorder="1" applyAlignment="1">
      <alignment horizontal="right"/>
    </xf>
    <xf numFmtId="0" fontId="39" fillId="0" borderId="33" xfId="1" applyFont="1" applyFill="1" applyBorder="1"/>
    <xf numFmtId="165" fontId="39" fillId="0" borderId="33" xfId="1" applyNumberFormat="1" applyFont="1" applyFill="1" applyBorder="1" applyAlignment="1">
      <alignment horizontal="right"/>
    </xf>
    <xf numFmtId="0" fontId="39" fillId="0" borderId="34" xfId="1" applyFont="1" applyFill="1" applyBorder="1"/>
    <xf numFmtId="165" fontId="39" fillId="0" borderId="34" xfId="1" applyNumberFormat="1" applyFont="1" applyFill="1" applyBorder="1" applyAlignment="1">
      <alignment horizontal="right"/>
    </xf>
    <xf numFmtId="0" fontId="39" fillId="15" borderId="36" xfId="0" applyFont="1" applyFill="1" applyBorder="1" applyAlignment="1" applyProtection="1">
      <alignment horizontal="center" vertical="center" textRotation="90"/>
      <protection locked="0"/>
    </xf>
    <xf numFmtId="0" fontId="39" fillId="15" borderId="33" xfId="0" applyFont="1" applyFill="1" applyBorder="1" applyAlignment="1" applyProtection="1">
      <alignment horizontal="center" vertical="center" textRotation="90"/>
      <protection locked="0"/>
    </xf>
    <xf numFmtId="0" fontId="39" fillId="15" borderId="34" xfId="0" applyFont="1" applyFill="1" applyBorder="1" applyAlignment="1" applyProtection="1">
      <alignment horizontal="center" vertical="center" textRotation="90"/>
      <protection locked="0"/>
    </xf>
    <xf numFmtId="0" fontId="33" fillId="0" borderId="0" xfId="1" applyFont="1"/>
    <xf numFmtId="0" fontId="40" fillId="16" borderId="33" xfId="1" applyFont="1" applyFill="1" applyBorder="1" applyAlignment="1">
      <alignment horizontal="center" vertical="center" wrapText="1"/>
    </xf>
    <xf numFmtId="0" fontId="40" fillId="16" borderId="34" xfId="1" applyFont="1" applyFill="1" applyBorder="1" applyAlignment="1">
      <alignment horizontal="center" vertical="center" wrapText="1"/>
    </xf>
    <xf numFmtId="0" fontId="41" fillId="16" borderId="33" xfId="1" applyFont="1" applyFill="1" applyBorder="1" applyAlignment="1">
      <alignment horizontal="center" vertical="center" wrapText="1"/>
    </xf>
    <xf numFmtId="0" fontId="41" fillId="16" borderId="34" xfId="1" applyFont="1" applyFill="1" applyBorder="1" applyAlignment="1">
      <alignment horizontal="center" vertical="center" wrapText="1"/>
    </xf>
    <xf numFmtId="0" fontId="39" fillId="0" borderId="36" xfId="0" applyFont="1" applyFill="1" applyBorder="1" applyAlignment="1" applyProtection="1">
      <alignment horizontal="center" vertical="center" textRotation="90"/>
      <protection locked="0"/>
    </xf>
    <xf numFmtId="0" fontId="39" fillId="0" borderId="33" xfId="0" applyFont="1" applyFill="1" applyBorder="1" applyAlignment="1" applyProtection="1">
      <alignment horizontal="center" vertical="center" textRotation="90"/>
      <protection locked="0"/>
    </xf>
    <xf numFmtId="0" fontId="39" fillId="0" borderId="34" xfId="0" applyFont="1" applyFill="1" applyBorder="1" applyAlignment="1" applyProtection="1">
      <alignment horizontal="center" vertical="center" textRotation="90"/>
      <protection locked="0"/>
    </xf>
    <xf numFmtId="0" fontId="39" fillId="14" borderId="36" xfId="0" applyFont="1" applyFill="1" applyBorder="1" applyAlignment="1" applyProtection="1">
      <alignment horizontal="center" vertical="center" textRotation="90"/>
      <protection locked="0"/>
    </xf>
    <xf numFmtId="0" fontId="39" fillId="14" borderId="33" xfId="0" applyFont="1" applyFill="1" applyBorder="1" applyAlignment="1" applyProtection="1">
      <alignment horizontal="center" vertical="center" textRotation="90"/>
      <protection locked="0"/>
    </xf>
    <xf numFmtId="0" fontId="39" fillId="14" borderId="34" xfId="0" applyFont="1" applyFill="1" applyBorder="1" applyAlignment="1" applyProtection="1">
      <alignment horizontal="center" vertical="center" textRotation="90"/>
      <protection locked="0"/>
    </xf>
    <xf numFmtId="165" fontId="39" fillId="0" borderId="0" xfId="0" applyNumberFormat="1" applyFont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5" fillId="0" borderId="37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2" fillId="3" borderId="13" xfId="1" applyFont="1" applyFill="1" applyBorder="1" applyAlignment="1">
      <alignment horizontal="center" vertical="center" textRotation="90"/>
    </xf>
    <xf numFmtId="0" fontId="2" fillId="3" borderId="6" xfId="1" applyFont="1" applyFill="1" applyBorder="1" applyAlignment="1">
      <alignment horizontal="center" vertical="center" textRotation="90"/>
    </xf>
    <xf numFmtId="0" fontId="2" fillId="3" borderId="17" xfId="1" applyFont="1" applyFill="1" applyBorder="1" applyAlignment="1">
      <alignment horizontal="center" vertical="center" textRotation="90"/>
    </xf>
    <xf numFmtId="0" fontId="8" fillId="8" borderId="21" xfId="0" applyFont="1" applyFill="1" applyBorder="1" applyAlignment="1" applyProtection="1">
      <alignment horizontal="center" vertical="center" textRotation="90"/>
      <protection locked="0"/>
    </xf>
    <xf numFmtId="0" fontId="8" fillId="8" borderId="1" xfId="0" applyFont="1" applyFill="1" applyBorder="1" applyAlignment="1" applyProtection="1">
      <alignment horizontal="center" vertical="center" textRotation="90"/>
      <protection locked="0"/>
    </xf>
    <xf numFmtId="0" fontId="8" fillId="8" borderId="22" xfId="0" applyFont="1" applyFill="1" applyBorder="1" applyAlignment="1" applyProtection="1">
      <alignment horizontal="center" vertical="center" textRotation="90"/>
      <protection locked="0"/>
    </xf>
    <xf numFmtId="0" fontId="8" fillId="4" borderId="21" xfId="0" applyFont="1" applyFill="1" applyBorder="1" applyAlignment="1" applyProtection="1">
      <alignment horizontal="center" vertical="center" textRotation="90"/>
      <protection locked="0"/>
    </xf>
    <xf numFmtId="0" fontId="8" fillId="4" borderId="1" xfId="0" applyFont="1" applyFill="1" applyBorder="1" applyAlignment="1" applyProtection="1">
      <alignment horizontal="center" vertical="center" textRotation="90"/>
      <protection locked="0"/>
    </xf>
    <xf numFmtId="0" fontId="8" fillId="4" borderId="22" xfId="0" applyFont="1" applyFill="1" applyBorder="1" applyAlignment="1" applyProtection="1">
      <alignment horizontal="center" vertical="center" textRotation="90"/>
      <protection locked="0"/>
    </xf>
    <xf numFmtId="0" fontId="2" fillId="3" borderId="21" xfId="0" applyFont="1" applyFill="1" applyBorder="1" applyAlignment="1" applyProtection="1">
      <alignment horizontal="center" vertical="center" textRotation="90"/>
      <protection locked="0"/>
    </xf>
    <xf numFmtId="0" fontId="2" fillId="3" borderId="1" xfId="0" applyFont="1" applyFill="1" applyBorder="1" applyAlignment="1" applyProtection="1">
      <alignment horizontal="center" vertical="center" textRotation="90"/>
      <protection locked="0"/>
    </xf>
    <xf numFmtId="0" fontId="2" fillId="3" borderId="22" xfId="0" applyFont="1" applyFill="1" applyBorder="1" applyAlignment="1" applyProtection="1">
      <alignment horizontal="center" vertical="center" textRotation="90"/>
      <protection locked="0"/>
    </xf>
    <xf numFmtId="0" fontId="25" fillId="0" borderId="27" xfId="0" applyFont="1" applyBorder="1" applyAlignment="1" applyProtection="1">
      <alignment vertical="top" wrapText="1"/>
      <protection locked="0"/>
    </xf>
    <xf numFmtId="0" fontId="29" fillId="13" borderId="0" xfId="0" applyFont="1" applyFill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8" fillId="0" borderId="4" xfId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8" fillId="0" borderId="7" xfId="1" applyFont="1" applyBorder="1" applyAlignment="1">
      <alignment horizontal="center"/>
    </xf>
  </cellXfs>
  <cellStyles count="13">
    <cellStyle name="normal" xfId="3" xr:uid="{00000000-0005-0000-0000-000000000000}"/>
    <cellStyle name="Total" xfId="4" xr:uid="{00000000-0005-0000-0000-000001000000}"/>
    <cellStyle name="Обычный" xfId="0" builtinId="0"/>
    <cellStyle name="Обычный 2" xfId="2" xr:uid="{00000000-0005-0000-0000-000003000000}"/>
    <cellStyle name="Обычный 2 2" xfId="5" xr:uid="{00000000-0005-0000-0000-000004000000}"/>
    <cellStyle name="Обычный 3" xfId="6" xr:uid="{00000000-0005-0000-0000-000005000000}"/>
    <cellStyle name="Обычный 4" xfId="7" xr:uid="{00000000-0005-0000-0000-000006000000}"/>
    <cellStyle name="Обычный 5" xfId="9" xr:uid="{00000000-0005-0000-0000-000007000000}"/>
    <cellStyle name="Обычный 6" xfId="10" xr:uid="{1403F60B-B4AC-4DC9-9D52-414E949C5226}"/>
    <cellStyle name="Обычный_Оц 2" xfId="1" xr:uid="{00000000-0005-0000-0000-000008000000}"/>
    <cellStyle name="Процентный 2" xfId="8" xr:uid="{00000000-0005-0000-0000-00000A000000}"/>
    <cellStyle name="Процентный 3" xfId="11" xr:uid="{95211B74-B4D3-408F-AACF-D76433A061A4}"/>
    <cellStyle name="Финансовый 2" xfId="12" xr:uid="{85C3A31B-33F1-4758-88A7-8ED6ECFF7269}"/>
  </cellStyles>
  <dxfs count="0"/>
  <tableStyles count="0" defaultTableStyle="TableStyleMedium9" defaultPivotStyle="PivotStyleLight16"/>
  <colors>
    <mruColors>
      <color rgb="FF99CCFF"/>
      <color rgb="FF34455A"/>
      <color rgb="FF4B6584"/>
      <color rgb="FF00366C"/>
      <color rgb="FF000060"/>
      <color rgb="FFCCCCFF"/>
      <color rgb="FF504E00"/>
      <color rgb="FF767300"/>
      <color rgb="FF9A9600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C20-4FD1-9017-CB35A2165EA4}"/>
            </c:ext>
          </c:extLst>
        </c:ser>
        <c:ser>
          <c:idx val="1"/>
          <c:order val="1"/>
          <c:marker>
            <c:symbol val="none"/>
          </c:marker>
          <c:val>
            <c:numRef>
              <c:f>pp!#REF!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C20-4FD1-9017-CB35A2165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18656"/>
        <c:axId val="160120192"/>
      </c:lineChart>
      <c:catAx>
        <c:axId val="16011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BY"/>
          </a:p>
        </c:txPr>
        <c:crossAx val="160120192"/>
        <c:crosses val="autoZero"/>
        <c:auto val="1"/>
        <c:lblAlgn val="ctr"/>
        <c:lblOffset val="100"/>
        <c:noMultiLvlLbl val="0"/>
      </c:catAx>
      <c:valAx>
        <c:axId val="16012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BY"/>
          </a:p>
        </c:txPr>
        <c:crossAx val="1601186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BY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BY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A4C-4C6C-874D-E6FB48F22CAD}"/>
            </c:ext>
          </c:extLst>
        </c:ser>
        <c:ser>
          <c:idx val="1"/>
          <c:order val="1"/>
          <c:marker>
            <c:symbol val="none"/>
          </c:marker>
          <c:val>
            <c:numRef>
              <c:f>pp!#REF!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A4C-4C6C-874D-E6FB48F22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05888"/>
        <c:axId val="159607424"/>
      </c:lineChart>
      <c:catAx>
        <c:axId val="15960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BY"/>
          </a:p>
        </c:txPr>
        <c:crossAx val="159607424"/>
        <c:crosses val="autoZero"/>
        <c:auto val="1"/>
        <c:lblAlgn val="ctr"/>
        <c:lblOffset val="100"/>
        <c:noMultiLvlLbl val="0"/>
      </c:catAx>
      <c:valAx>
        <c:axId val="15960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BY"/>
          </a:p>
        </c:txPr>
        <c:crossAx val="159605888"/>
        <c:crosses val="autoZero"/>
        <c:crossBetween val="between"/>
      </c:valAx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BY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BY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742950</xdr:colOff>
      <xdr:row>189</xdr:row>
      <xdr:rowOff>152400</xdr:rowOff>
    </xdr:from>
    <xdr:to>
      <xdr:col>18</xdr:col>
      <xdr:colOff>0</xdr:colOff>
      <xdr:row>201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742950</xdr:colOff>
      <xdr:row>189</xdr:row>
      <xdr:rowOff>152400</xdr:rowOff>
    </xdr:from>
    <xdr:to>
      <xdr:col>18</xdr:col>
      <xdr:colOff>0</xdr:colOff>
      <xdr:row>201</xdr:row>
      <xdr:rowOff>0</xdr:rowOff>
    </xdr:to>
    <xdr:graphicFrame macro="">
      <xdr:nvGraphicFramePr>
        <xdr:cNvPr id="3" name="Chart 205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407"/>
  <sheetViews>
    <sheetView tabSelected="1" zoomScale="85" zoomScaleNormal="85" workbookViewId="0">
      <pane xSplit="2" ySplit="7" topLeftCell="C8" activePane="bottomRight" state="frozen"/>
      <selection sqref="A1:XFD1048576"/>
      <selection pane="topRight" sqref="A1:XFD1048576"/>
      <selection pane="bottomLeft" sqref="A1:XFD1048576"/>
      <selection pane="bottomRight" sqref="A1:O1"/>
    </sheetView>
  </sheetViews>
  <sheetFormatPr defaultColWidth="9.140625" defaultRowHeight="17.25" outlineLevelRow="1" x14ac:dyDescent="0.3"/>
  <cols>
    <col min="1" max="1" width="5.5703125" style="166" customWidth="1"/>
    <col min="2" max="2" width="20.85546875" style="166" customWidth="1"/>
    <col min="3" max="3" width="17.7109375" style="166" customWidth="1"/>
    <col min="4" max="4" width="19.85546875" style="166" bestFit="1" customWidth="1"/>
    <col min="5" max="5" width="13.7109375" style="166" customWidth="1"/>
    <col min="6" max="6" width="17.7109375" style="166" bestFit="1" customWidth="1"/>
    <col min="7" max="8" width="13.7109375" style="166" customWidth="1"/>
    <col min="9" max="9" width="17.7109375" style="166" bestFit="1" customWidth="1"/>
    <col min="10" max="11" width="13.7109375" style="166" customWidth="1"/>
    <col min="12" max="12" width="17.7109375" style="166" bestFit="1" customWidth="1"/>
    <col min="13" max="13" width="13.7109375" style="166" customWidth="1"/>
    <col min="14" max="14" width="17.7109375" style="166" customWidth="1"/>
    <col min="15" max="15" width="19.140625" style="166" bestFit="1" customWidth="1"/>
    <col min="16" max="17" width="13.7109375" style="167" customWidth="1"/>
    <col min="18" max="16384" width="9.140625" style="166"/>
  </cols>
  <sheetData>
    <row r="1" spans="1:22" ht="17.25" customHeight="1" x14ac:dyDescent="0.3">
      <c r="A1" s="223" t="s">
        <v>81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S1" s="173"/>
      <c r="T1" s="173"/>
      <c r="U1" s="173"/>
      <c r="V1" s="173"/>
    </row>
    <row r="2" spans="1:22" x14ac:dyDescent="0.3">
      <c r="A2" s="199" t="s">
        <v>0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R2" s="173"/>
      <c r="S2" s="173"/>
      <c r="T2" s="173"/>
      <c r="U2" s="173"/>
      <c r="V2" s="173"/>
    </row>
    <row r="3" spans="1:22" ht="17.25" customHeight="1" x14ac:dyDescent="0.3">
      <c r="A3" s="224" t="s">
        <v>68</v>
      </c>
      <c r="B3" s="224"/>
      <c r="C3" s="226" t="s">
        <v>76</v>
      </c>
      <c r="D3" s="226"/>
      <c r="E3" s="226" t="s">
        <v>69</v>
      </c>
      <c r="F3" s="226"/>
      <c r="G3" s="226"/>
      <c r="H3" s="226" t="s">
        <v>70</v>
      </c>
      <c r="I3" s="226"/>
      <c r="J3" s="226"/>
      <c r="K3" s="226" t="s">
        <v>71</v>
      </c>
      <c r="L3" s="226"/>
      <c r="M3" s="226"/>
      <c r="N3" s="226" t="s">
        <v>80</v>
      </c>
      <c r="O3" s="226"/>
      <c r="P3" s="236" t="s">
        <v>77</v>
      </c>
      <c r="Q3" s="237"/>
      <c r="R3" s="173"/>
      <c r="S3" s="173"/>
      <c r="T3" s="173"/>
      <c r="U3" s="173"/>
      <c r="V3" s="173"/>
    </row>
    <row r="4" spans="1:22" x14ac:dyDescent="0.3">
      <c r="A4" s="224"/>
      <c r="B4" s="224"/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36"/>
      <c r="Q4" s="237"/>
      <c r="R4" s="173"/>
      <c r="S4" s="173"/>
      <c r="T4" s="173"/>
      <c r="U4" s="173"/>
      <c r="V4" s="173"/>
    </row>
    <row r="5" spans="1:22" x14ac:dyDescent="0.3">
      <c r="A5" s="224"/>
      <c r="B5" s="224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36" t="s">
        <v>78</v>
      </c>
      <c r="Q5" s="237" t="s">
        <v>79</v>
      </c>
      <c r="R5" s="173"/>
      <c r="S5" s="173"/>
      <c r="T5" s="173"/>
      <c r="U5" s="173"/>
      <c r="V5" s="173"/>
    </row>
    <row r="6" spans="1:22" x14ac:dyDescent="0.3">
      <c r="A6" s="224"/>
      <c r="B6" s="224"/>
      <c r="C6" s="226" t="s">
        <v>8</v>
      </c>
      <c r="D6" s="226" t="s">
        <v>72</v>
      </c>
      <c r="E6" s="226" t="s">
        <v>73</v>
      </c>
      <c r="F6" s="226" t="s">
        <v>74</v>
      </c>
      <c r="G6" s="226" t="s">
        <v>75</v>
      </c>
      <c r="H6" s="226" t="s">
        <v>73</v>
      </c>
      <c r="I6" s="226" t="s">
        <v>74</v>
      </c>
      <c r="J6" s="226" t="s">
        <v>75</v>
      </c>
      <c r="K6" s="226" t="s">
        <v>73</v>
      </c>
      <c r="L6" s="226" t="s">
        <v>74</v>
      </c>
      <c r="M6" s="226" t="s">
        <v>34</v>
      </c>
      <c r="N6" s="226" t="s">
        <v>14</v>
      </c>
      <c r="O6" s="226" t="s">
        <v>72</v>
      </c>
      <c r="P6" s="236"/>
      <c r="Q6" s="237"/>
      <c r="R6" s="206" t="s">
        <v>82</v>
      </c>
      <c r="S6" s="173"/>
      <c r="T6" s="173"/>
      <c r="U6" s="173"/>
      <c r="V6" s="173"/>
    </row>
    <row r="7" spans="1:22" ht="34.700000000000003" customHeight="1" thickBot="1" x14ac:dyDescent="0.35">
      <c r="A7" s="225"/>
      <c r="B7" s="225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36"/>
      <c r="Q7" s="237"/>
      <c r="R7" s="173">
        <v>1</v>
      </c>
      <c r="S7" s="173"/>
      <c r="T7" s="173"/>
      <c r="U7" s="173"/>
      <c r="V7" s="173"/>
    </row>
    <row r="8" spans="1:22" s="171" customFormat="1" ht="16.149999999999999" customHeight="1" x14ac:dyDescent="0.25">
      <c r="A8" s="220">
        <v>2000</v>
      </c>
      <c r="B8" s="186" t="s">
        <v>26</v>
      </c>
      <c r="C8" s="187">
        <f>D8</f>
        <v>37.9</v>
      </c>
      <c r="D8" s="187">
        <v>37.9</v>
      </c>
      <c r="E8" s="187">
        <v>97.092371341298374</v>
      </c>
      <c r="F8" s="187">
        <v>94.9</v>
      </c>
      <c r="G8" s="187">
        <f>C9/F9*100</f>
        <v>40.234301780693535</v>
      </c>
      <c r="H8" s="187">
        <v>347.01595666273585</v>
      </c>
      <c r="I8" s="187">
        <v>105.4</v>
      </c>
      <c r="J8" s="187">
        <v>329.23715053390492</v>
      </c>
      <c r="K8" s="187">
        <v>347.01595666273585</v>
      </c>
      <c r="L8" s="187"/>
      <c r="M8" s="187" t="e">
        <f>K8/L8*100</f>
        <v>#DIV/0!</v>
      </c>
      <c r="N8" s="187">
        <f>O8</f>
        <v>4317.4432980235433</v>
      </c>
      <c r="O8" s="187">
        <f>O24/L24*100</f>
        <v>4317.4432980235433</v>
      </c>
      <c r="P8" s="172"/>
      <c r="Q8" s="172"/>
      <c r="R8" s="207">
        <f>F8*R7/100</f>
        <v>0.94900000000000007</v>
      </c>
      <c r="S8" s="198"/>
      <c r="T8" s="204"/>
      <c r="U8" s="205"/>
      <c r="V8" s="170"/>
    </row>
    <row r="9" spans="1:22" s="171" customFormat="1" ht="15.75" x14ac:dyDescent="0.25">
      <c r="A9" s="221"/>
      <c r="B9" s="174" t="s">
        <v>27</v>
      </c>
      <c r="C9" s="175">
        <f>D9-D8</f>
        <v>42.93</v>
      </c>
      <c r="D9" s="175">
        <v>80.83</v>
      </c>
      <c r="E9" s="175">
        <v>116.18122204080549</v>
      </c>
      <c r="F9" s="175">
        <v>106.7</v>
      </c>
      <c r="G9" s="175">
        <f t="shared" ref="G9:G18" si="0">C10/F10*100</f>
        <v>47.087813620071685</v>
      </c>
      <c r="H9" s="175">
        <v>345.66939707264675</v>
      </c>
      <c r="I9" s="175">
        <v>109.37821300183666</v>
      </c>
      <c r="J9" s="175">
        <v>316.03130786827023</v>
      </c>
      <c r="K9" s="175">
        <v>346.29098038215045</v>
      </c>
      <c r="L9" s="175"/>
      <c r="M9" s="175" t="e">
        <f>K9/L9*100</f>
        <v>#DIV/0!</v>
      </c>
      <c r="N9" s="175">
        <f>O9-O8</f>
        <v>4585.4261467331798</v>
      </c>
      <c r="O9" s="175">
        <f t="shared" ref="O9:O19" si="1">O25/L25*100</f>
        <v>8902.8694447567232</v>
      </c>
      <c r="P9" s="172"/>
      <c r="Q9" s="172"/>
      <c r="R9" s="207">
        <f t="shared" ref="R9:R19" si="2">F9*R8/100</f>
        <v>1.012583</v>
      </c>
      <c r="S9" s="198"/>
      <c r="T9" s="204"/>
      <c r="U9" s="205"/>
      <c r="V9" s="170"/>
    </row>
    <row r="10" spans="1:22" s="171" customFormat="1" ht="15.75" x14ac:dyDescent="0.25">
      <c r="A10" s="221"/>
      <c r="B10" s="174" t="s">
        <v>28</v>
      </c>
      <c r="C10" s="175">
        <f>D10-D9</f>
        <v>52.55</v>
      </c>
      <c r="D10" s="175">
        <v>133.38</v>
      </c>
      <c r="E10" s="175">
        <v>115.39278907896001</v>
      </c>
      <c r="F10" s="175">
        <v>111.6</v>
      </c>
      <c r="G10" s="175">
        <f t="shared" si="0"/>
        <v>61.109770808202683</v>
      </c>
      <c r="H10" s="175">
        <v>312.71674510775324</v>
      </c>
      <c r="I10" s="175">
        <v>105.37760081020662</v>
      </c>
      <c r="J10" s="175">
        <v>296.75826997710908</v>
      </c>
      <c r="K10" s="175">
        <v>332.62165835062513</v>
      </c>
      <c r="L10" s="175"/>
      <c r="M10" s="175" t="e">
        <f>K10/L10*100</f>
        <v>#DIV/0!</v>
      </c>
      <c r="N10" s="175">
        <f>O10-O9</f>
        <v>4229.1988168798562</v>
      </c>
      <c r="O10" s="175">
        <f t="shared" si="1"/>
        <v>13132.068261636579</v>
      </c>
      <c r="P10" s="172"/>
      <c r="Q10" s="172"/>
      <c r="R10" s="207">
        <f t="shared" si="2"/>
        <v>1.130042628</v>
      </c>
      <c r="S10" s="198"/>
      <c r="T10" s="204"/>
      <c r="U10" s="205"/>
      <c r="V10" s="170"/>
    </row>
    <row r="11" spans="1:22" s="171" customFormat="1" ht="15.75" x14ac:dyDescent="0.25">
      <c r="A11" s="221"/>
      <c r="B11" s="174" t="s">
        <v>29</v>
      </c>
      <c r="C11" s="175">
        <f t="shared" ref="C11:C19" si="3">D11-D10</f>
        <v>50.660000000000025</v>
      </c>
      <c r="D11" s="175">
        <v>184.04000000000002</v>
      </c>
      <c r="E11" s="175">
        <v>102.94707658794991</v>
      </c>
      <c r="F11" s="175">
        <v>82.9</v>
      </c>
      <c r="G11" s="175">
        <f t="shared" si="0"/>
        <v>54.03864734299512</v>
      </c>
      <c r="H11" s="175">
        <v>300.45543078087883</v>
      </c>
      <c r="I11" s="175">
        <v>101.94826669935199</v>
      </c>
      <c r="J11" s="175">
        <v>294.71362339776653</v>
      </c>
      <c r="K11" s="175">
        <v>322.85156044280131</v>
      </c>
      <c r="L11" s="175"/>
      <c r="M11" s="175" t="e">
        <f>K11/L11*100</f>
        <v>#DIV/0!</v>
      </c>
      <c r="N11" s="175">
        <f>O11-O10</f>
        <v>3427.6892596351227</v>
      </c>
      <c r="O11" s="175">
        <f t="shared" si="1"/>
        <v>16559.757521271702</v>
      </c>
      <c r="P11" s="172"/>
      <c r="Q11" s="172"/>
      <c r="R11" s="207">
        <f t="shared" si="2"/>
        <v>0.93680533861199999</v>
      </c>
      <c r="S11" s="198"/>
      <c r="T11" s="204"/>
      <c r="U11" s="205"/>
      <c r="V11" s="170"/>
    </row>
    <row r="12" spans="1:22" s="171" customFormat="1" ht="15.75" x14ac:dyDescent="0.25">
      <c r="A12" s="221"/>
      <c r="B12" s="174" t="s">
        <v>30</v>
      </c>
      <c r="C12" s="175">
        <f t="shared" si="3"/>
        <v>55.92999999999995</v>
      </c>
      <c r="D12" s="175">
        <v>239.96999999999997</v>
      </c>
      <c r="E12" s="175">
        <v>114.38318614542075</v>
      </c>
      <c r="F12" s="175">
        <v>103.5</v>
      </c>
      <c r="G12" s="175">
        <f t="shared" si="0"/>
        <v>63.420523138833019</v>
      </c>
      <c r="H12" s="175">
        <v>285.96319112816741</v>
      </c>
      <c r="I12" s="175">
        <v>95.953503261494944</v>
      </c>
      <c r="J12" s="175">
        <v>298.02266869699713</v>
      </c>
      <c r="K12" s="175">
        <v>312.98700463614909</v>
      </c>
      <c r="L12" s="175"/>
      <c r="M12" s="175" t="e">
        <f>K12/L12*100</f>
        <v>#DIV/0!</v>
      </c>
      <c r="N12" s="175">
        <f>O12-O11</f>
        <v>3591.7936944517896</v>
      </c>
      <c r="O12" s="175">
        <f t="shared" si="1"/>
        <v>20151.551215723492</v>
      </c>
      <c r="P12" s="172"/>
      <c r="Q12" s="172"/>
      <c r="R12" s="207">
        <f t="shared" si="2"/>
        <v>0.96959352546342004</v>
      </c>
      <c r="S12" s="198"/>
      <c r="T12" s="204"/>
      <c r="U12" s="205"/>
      <c r="V12" s="170"/>
    </row>
    <row r="13" spans="1:22" s="171" customFormat="1" ht="15.75" x14ac:dyDescent="0.25">
      <c r="A13" s="221"/>
      <c r="B13" s="174" t="s">
        <v>31</v>
      </c>
      <c r="C13" s="175">
        <f t="shared" si="3"/>
        <v>63.04000000000002</v>
      </c>
      <c r="D13" s="175">
        <v>303.01</v>
      </c>
      <c r="E13" s="175">
        <v>121.86001691811197</v>
      </c>
      <c r="F13" s="175">
        <v>99.4</v>
      </c>
      <c r="G13" s="175">
        <f t="shared" si="0"/>
        <v>66.800825593395203</v>
      </c>
      <c r="H13" s="175">
        <v>310.41270412447096</v>
      </c>
      <c r="I13" s="175">
        <v>103.80882296584389</v>
      </c>
      <c r="J13" s="175">
        <v>299.02343101087439</v>
      </c>
      <c r="K13" s="175">
        <v>312.39262092478788</v>
      </c>
      <c r="L13" s="175"/>
      <c r="M13" s="175" t="e">
        <f t="shared" ref="M13:M23" si="4">K13/L13*100</f>
        <v>#DIV/0!</v>
      </c>
      <c r="N13" s="175">
        <f t="shared" ref="N13:N19" si="5">O13-O12</f>
        <v>3051.2349866202421</v>
      </c>
      <c r="O13" s="175">
        <f t="shared" si="1"/>
        <v>23202.786202343734</v>
      </c>
      <c r="P13" s="172"/>
      <c r="Q13" s="172"/>
      <c r="R13" s="207">
        <f t="shared" si="2"/>
        <v>0.96377596431063961</v>
      </c>
      <c r="S13" s="198"/>
      <c r="T13" s="204"/>
      <c r="U13" s="205"/>
      <c r="V13" s="170"/>
    </row>
    <row r="14" spans="1:22" s="171" customFormat="1" ht="15.75" x14ac:dyDescent="0.25">
      <c r="A14" s="221"/>
      <c r="B14" s="174" t="s">
        <v>32</v>
      </c>
      <c r="C14" s="175">
        <f t="shared" si="3"/>
        <v>64.729999999999961</v>
      </c>
      <c r="D14" s="175">
        <v>367.73999999999995</v>
      </c>
      <c r="E14" s="175">
        <v>109.26422997039806</v>
      </c>
      <c r="F14" s="175">
        <v>96.9</v>
      </c>
      <c r="G14" s="175">
        <f t="shared" si="0"/>
        <v>70.241935483870961</v>
      </c>
      <c r="H14" s="175">
        <v>310.5016294820561</v>
      </c>
      <c r="I14" s="175">
        <v>106.0113247160392</v>
      </c>
      <c r="J14" s="175">
        <v>292.89477356665662</v>
      </c>
      <c r="K14" s="175">
        <v>312.01175346166303</v>
      </c>
      <c r="L14" s="175"/>
      <c r="M14" s="175" t="e">
        <f>K14/L14*100</f>
        <v>#DIV/0!</v>
      </c>
      <c r="N14" s="175">
        <f>O14-O13</f>
        <v>3907.645672877934</v>
      </c>
      <c r="O14" s="175">
        <f t="shared" si="1"/>
        <v>27110.431875221668</v>
      </c>
      <c r="P14" s="172"/>
      <c r="Q14" s="172"/>
      <c r="R14" s="207">
        <f t="shared" si="2"/>
        <v>0.93389890941700981</v>
      </c>
      <c r="S14" s="198"/>
      <c r="T14" s="204"/>
      <c r="U14" s="205"/>
      <c r="V14" s="170"/>
    </row>
    <row r="15" spans="1:22" s="171" customFormat="1" ht="15.75" x14ac:dyDescent="0.25">
      <c r="A15" s="221"/>
      <c r="B15" s="174" t="s">
        <v>33</v>
      </c>
      <c r="C15" s="175">
        <f>D15-D14</f>
        <v>78.389999999999986</v>
      </c>
      <c r="D15" s="175">
        <v>446.12999999999994</v>
      </c>
      <c r="E15" s="175">
        <v>125.85478910507801</v>
      </c>
      <c r="F15" s="175">
        <v>111.6</v>
      </c>
      <c r="G15" s="175">
        <f t="shared" si="0"/>
        <v>85.728260869565162</v>
      </c>
      <c r="H15" s="175">
        <v>300.34602597606153</v>
      </c>
      <c r="I15" s="175">
        <v>106.51349297406935</v>
      </c>
      <c r="J15" s="175">
        <v>281.97932260955952</v>
      </c>
      <c r="K15" s="175">
        <v>309.58944833978711</v>
      </c>
      <c r="L15" s="175"/>
      <c r="M15" s="175" t="e">
        <f t="shared" si="4"/>
        <v>#DIV/0!</v>
      </c>
      <c r="N15" s="175">
        <f t="shared" si="5"/>
        <v>3672.2909231589074</v>
      </c>
      <c r="O15" s="175">
        <f t="shared" si="1"/>
        <v>30782.722798380575</v>
      </c>
      <c r="P15" s="172"/>
      <c r="Q15" s="172"/>
      <c r="R15" s="207">
        <f t="shared" si="2"/>
        <v>1.0422311829093829</v>
      </c>
      <c r="S15" s="198"/>
      <c r="T15" s="204"/>
      <c r="U15" s="205"/>
      <c r="V15" s="170"/>
    </row>
    <row r="16" spans="1:22" s="171" customFormat="1" ht="15.75" x14ac:dyDescent="0.25">
      <c r="A16" s="221"/>
      <c r="B16" s="174" t="s">
        <v>35</v>
      </c>
      <c r="C16" s="175">
        <f>D16-D15</f>
        <v>78.869999999999948</v>
      </c>
      <c r="D16" s="175">
        <v>524.99999999999989</v>
      </c>
      <c r="E16" s="175">
        <v>99.501831001887709</v>
      </c>
      <c r="F16" s="175">
        <v>92</v>
      </c>
      <c r="G16" s="175">
        <f t="shared" si="0"/>
        <v>85.296404275996082</v>
      </c>
      <c r="H16" s="175">
        <v>289.06858157455105</v>
      </c>
      <c r="I16" s="175">
        <v>108.99176856143444</v>
      </c>
      <c r="J16" s="175">
        <v>265.22056242404608</v>
      </c>
      <c r="K16" s="175">
        <v>305.96278796560125</v>
      </c>
      <c r="L16" s="175"/>
      <c r="M16" s="175" t="e">
        <f t="shared" si="4"/>
        <v>#DIV/0!</v>
      </c>
      <c r="N16" s="175">
        <f t="shared" si="5"/>
        <v>2982.4536556712155</v>
      </c>
      <c r="O16" s="175">
        <f t="shared" si="1"/>
        <v>33765.176454051791</v>
      </c>
      <c r="P16" s="172"/>
      <c r="Q16" s="172"/>
      <c r="R16" s="207">
        <f t="shared" si="2"/>
        <v>0.95885268827663228</v>
      </c>
      <c r="S16" s="198"/>
      <c r="T16" s="204"/>
      <c r="U16" s="205"/>
      <c r="V16" s="170"/>
    </row>
    <row r="17" spans="1:34" s="171" customFormat="1" ht="15.75" x14ac:dyDescent="0.25">
      <c r="A17" s="221"/>
      <c r="B17" s="174" t="s">
        <v>37</v>
      </c>
      <c r="C17" s="175">
        <f>D17-D16</f>
        <v>87.769999999999982</v>
      </c>
      <c r="D17" s="175">
        <v>612.76999999999987</v>
      </c>
      <c r="E17" s="175">
        <v>100.69965758433057</v>
      </c>
      <c r="F17" s="175">
        <v>102.9</v>
      </c>
      <c r="G17" s="175">
        <f t="shared" si="0"/>
        <v>95.6120331950207</v>
      </c>
      <c r="H17" s="175">
        <v>286.91853865584613</v>
      </c>
      <c r="I17" s="175">
        <v>109.72140189405783</v>
      </c>
      <c r="J17" s="175">
        <v>261.49733206369535</v>
      </c>
      <c r="K17" s="175">
        <v>303.06730614208362</v>
      </c>
      <c r="L17" s="175"/>
      <c r="M17" s="175" t="e">
        <f t="shared" si="4"/>
        <v>#DIV/0!</v>
      </c>
      <c r="N17" s="175">
        <f t="shared" si="5"/>
        <v>3228.4128851589194</v>
      </c>
      <c r="O17" s="175">
        <f t="shared" si="1"/>
        <v>36993.58933921071</v>
      </c>
      <c r="P17" s="172"/>
      <c r="Q17" s="172"/>
      <c r="R17" s="207">
        <f t="shared" si="2"/>
        <v>0.98665941623665465</v>
      </c>
      <c r="S17" s="198"/>
      <c r="T17" s="204"/>
      <c r="U17" s="205"/>
      <c r="V17" s="170"/>
    </row>
    <row r="18" spans="1:34" s="171" customFormat="1" ht="15.75" x14ac:dyDescent="0.25">
      <c r="A18" s="221"/>
      <c r="B18" s="174" t="s">
        <v>40</v>
      </c>
      <c r="C18" s="175">
        <f t="shared" si="3"/>
        <v>92.169999999999959</v>
      </c>
      <c r="D18" s="175">
        <v>704.93999999999983</v>
      </c>
      <c r="E18" s="175">
        <v>101.74124768885302</v>
      </c>
      <c r="F18" s="175">
        <v>96.4</v>
      </c>
      <c r="G18" s="175">
        <f t="shared" si="0"/>
        <v>92.980392156862777</v>
      </c>
      <c r="H18" s="175">
        <v>290.75559295642421</v>
      </c>
      <c r="I18" s="175">
        <v>107.50759836568604</v>
      </c>
      <c r="J18" s="175">
        <v>270.45120286979335</v>
      </c>
      <c r="K18" s="175">
        <v>301.43685709401279</v>
      </c>
      <c r="L18" s="175"/>
      <c r="M18" s="175" t="e">
        <f t="shared" si="4"/>
        <v>#DIV/0!</v>
      </c>
      <c r="N18" s="175">
        <f t="shared" si="5"/>
        <v>3551.1719073005588</v>
      </c>
      <c r="O18" s="175">
        <f t="shared" si="1"/>
        <v>40544.761246511269</v>
      </c>
      <c r="P18" s="172"/>
      <c r="Q18" s="172"/>
      <c r="R18" s="207">
        <f t="shared" si="2"/>
        <v>0.95113967725213511</v>
      </c>
      <c r="S18" s="198"/>
      <c r="T18" s="204"/>
      <c r="U18" s="205"/>
      <c r="V18" s="170"/>
    </row>
    <row r="19" spans="1:34" s="171" customFormat="1" ht="16.5" thickBot="1" x14ac:dyDescent="0.3">
      <c r="A19" s="221"/>
      <c r="B19" s="184" t="s">
        <v>41</v>
      </c>
      <c r="C19" s="185">
        <f t="shared" si="3"/>
        <v>94.840000000000032</v>
      </c>
      <c r="D19" s="185">
        <v>799.77999999999986</v>
      </c>
      <c r="E19" s="185">
        <v>116.31274444850253</v>
      </c>
      <c r="F19" s="185">
        <v>102</v>
      </c>
      <c r="G19" s="185">
        <f>C19</f>
        <v>94.840000000000032</v>
      </c>
      <c r="H19" s="185">
        <v>304.55683150962119</v>
      </c>
      <c r="I19" s="185">
        <v>107.76791393773948</v>
      </c>
      <c r="J19" s="185">
        <v>282.6043674609607</v>
      </c>
      <c r="K19" s="185">
        <v>301.8368415208667</v>
      </c>
      <c r="L19" s="185"/>
      <c r="M19" s="185" t="e">
        <f t="shared" si="4"/>
        <v>#DIV/0!</v>
      </c>
      <c r="N19" s="185">
        <f t="shared" si="5"/>
        <v>4039.5734291808185</v>
      </c>
      <c r="O19" s="185">
        <f t="shared" si="1"/>
        <v>44584.334675692087</v>
      </c>
      <c r="P19" s="172"/>
      <c r="Q19" s="172"/>
      <c r="R19" s="207">
        <f t="shared" si="2"/>
        <v>0.97016247079717788</v>
      </c>
      <c r="S19" s="198"/>
      <c r="T19" s="204"/>
      <c r="U19" s="205"/>
      <c r="V19" s="170"/>
    </row>
    <row r="20" spans="1:34" s="171" customFormat="1" ht="15.75" x14ac:dyDescent="0.25">
      <c r="A20" s="221"/>
      <c r="B20" s="182" t="s">
        <v>42</v>
      </c>
      <c r="C20" s="183">
        <f>C8+C9+C10</f>
        <v>133.38</v>
      </c>
      <c r="D20" s="183">
        <f>C20</f>
        <v>133.38</v>
      </c>
      <c r="E20" s="183">
        <v>121.55729230973358</v>
      </c>
      <c r="F20" s="183">
        <v>89.38149827218794</v>
      </c>
      <c r="G20" s="183"/>
      <c r="H20" s="183">
        <v>332.62165835062513</v>
      </c>
      <c r="I20" s="183">
        <v>106.6</v>
      </c>
      <c r="J20" s="183">
        <f t="shared" ref="J20:J28" si="6">H20/I20*100</f>
        <v>312.02782209251893</v>
      </c>
      <c r="K20" s="183">
        <v>339.073901473707</v>
      </c>
      <c r="L20" s="183">
        <v>106.68840731223774</v>
      </c>
      <c r="M20" s="183">
        <f t="shared" si="4"/>
        <v>317.8170056296392</v>
      </c>
      <c r="N20" s="183">
        <f>SUM(N8:N10)</f>
        <v>13132.068261636579</v>
      </c>
      <c r="O20" s="183">
        <f>N20</f>
        <v>13132.068261636579</v>
      </c>
      <c r="P20" s="172"/>
      <c r="Q20" s="172"/>
      <c r="R20" s="172"/>
      <c r="AH20" s="170"/>
    </row>
    <row r="21" spans="1:34" s="171" customFormat="1" ht="15.75" x14ac:dyDescent="0.25">
      <c r="A21" s="221"/>
      <c r="B21" s="176" t="s">
        <v>43</v>
      </c>
      <c r="C21" s="177">
        <f>C11+C12+C13</f>
        <v>169.63</v>
      </c>
      <c r="D21" s="177">
        <f>D20+C21</f>
        <v>303.01</v>
      </c>
      <c r="E21" s="177">
        <f>C21/C20*100</f>
        <v>127.17798770430349</v>
      </c>
      <c r="F21" s="177">
        <f>N21/N20*100</f>
        <v>76.68798044651723</v>
      </c>
      <c r="G21" s="177">
        <f t="shared" ref="G21:G51" si="7">E21/F21*100</f>
        <v>165.83822779503024</v>
      </c>
      <c r="H21" s="177">
        <v>299.33381944602684</v>
      </c>
      <c r="I21" s="177">
        <v>102.2</v>
      </c>
      <c r="J21" s="177">
        <f t="shared" si="6"/>
        <v>292.89023429161136</v>
      </c>
      <c r="K21" s="177">
        <v>315.11500891338164</v>
      </c>
      <c r="L21" s="177">
        <v>103.98405615986879</v>
      </c>
      <c r="M21" s="177">
        <f t="shared" si="4"/>
        <v>303.04165902983493</v>
      </c>
      <c r="N21" s="177">
        <f>SUM(N11:N13)</f>
        <v>10070.717940707154</v>
      </c>
      <c r="O21" s="177">
        <f>N21+O20</f>
        <v>23202.786202343734</v>
      </c>
      <c r="P21" s="172"/>
      <c r="Q21" s="172"/>
      <c r="R21" s="172"/>
      <c r="AH21" s="170"/>
    </row>
    <row r="22" spans="1:34" s="171" customFormat="1" ht="15.75" x14ac:dyDescent="0.25">
      <c r="A22" s="221"/>
      <c r="B22" s="176" t="s">
        <v>44</v>
      </c>
      <c r="C22" s="177">
        <f>C14+C15+C16</f>
        <v>221.9899999999999</v>
      </c>
      <c r="D22" s="177">
        <f>D21+C22</f>
        <v>524.99999999999989</v>
      </c>
      <c r="E22" s="177">
        <f>C22/C21*100</f>
        <v>130.86718151270406</v>
      </c>
      <c r="F22" s="177">
        <f>N22/N21*100</f>
        <v>104.88219721668004</v>
      </c>
      <c r="G22" s="177">
        <f t="shared" si="7"/>
        <v>124.77540038786627</v>
      </c>
      <c r="H22" s="177">
        <v>298.97090505071799</v>
      </c>
      <c r="I22" s="177">
        <v>106.7</v>
      </c>
      <c r="J22" s="177">
        <f t="shared" si="6"/>
        <v>280.19766171576197</v>
      </c>
      <c r="K22" s="177">
        <v>308.76276418408611</v>
      </c>
      <c r="L22" s="177">
        <v>104.4166502318044</v>
      </c>
      <c r="M22" s="177">
        <f t="shared" si="4"/>
        <v>295.70261399751325</v>
      </c>
      <c r="N22" s="177">
        <f>SUM(N14:N16)</f>
        <v>10562.390251708057</v>
      </c>
      <c r="O22" s="177">
        <f>N22+O21</f>
        <v>33765.176454051791</v>
      </c>
      <c r="P22" s="172"/>
      <c r="Q22" s="172"/>
      <c r="R22" s="172"/>
      <c r="AH22" s="170"/>
    </row>
    <row r="23" spans="1:34" s="171" customFormat="1" ht="16.5" thickBot="1" x14ac:dyDescent="0.3">
      <c r="A23" s="222"/>
      <c r="B23" s="188" t="s">
        <v>45</v>
      </c>
      <c r="C23" s="189">
        <f>C17+C18+C19</f>
        <v>274.77999999999997</v>
      </c>
      <c r="D23" s="189">
        <f>D22+C23</f>
        <v>799.77999999999986</v>
      </c>
      <c r="E23" s="189">
        <f>C23/C22*100</f>
        <v>123.78035046623725</v>
      </c>
      <c r="F23" s="189">
        <f>N23/N22*100</f>
        <v>102.43096461892911</v>
      </c>
      <c r="G23" s="189">
        <f t="shared" si="7"/>
        <v>120.84270701416668</v>
      </c>
      <c r="H23" s="189">
        <v>294.45864438576092</v>
      </c>
      <c r="I23" s="189">
        <v>107.3</v>
      </c>
      <c r="J23" s="189">
        <f t="shared" si="6"/>
        <v>274.42557724674833</v>
      </c>
      <c r="K23" s="189">
        <v>302.05827182773049</v>
      </c>
      <c r="L23" s="189">
        <v>105.61508151327759</v>
      </c>
      <c r="M23" s="189">
        <f t="shared" si="4"/>
        <v>285.99918449123834</v>
      </c>
      <c r="N23" s="189">
        <f>SUM(N17:N19)</f>
        <v>10819.158221640297</v>
      </c>
      <c r="O23" s="189">
        <f>N23+O22</f>
        <v>44584.334675692087</v>
      </c>
      <c r="P23" s="172"/>
      <c r="Q23" s="172"/>
      <c r="R23" s="172"/>
      <c r="AH23" s="170"/>
    </row>
    <row r="24" spans="1:34" s="171" customFormat="1" ht="16.149999999999999" customHeight="1" x14ac:dyDescent="0.25">
      <c r="A24" s="231">
        <v>2001</v>
      </c>
      <c r="B24" s="194" t="s">
        <v>26</v>
      </c>
      <c r="C24" s="195">
        <f>D24</f>
        <v>102.8</v>
      </c>
      <c r="D24" s="195">
        <v>102.8</v>
      </c>
      <c r="E24" s="195">
        <f>C24/C19*100</f>
        <v>108.39308308730489</v>
      </c>
      <c r="F24" s="195">
        <f>N24/N19*100</f>
        <v>110.83320500398328</v>
      </c>
      <c r="G24" s="195">
        <f t="shared" si="7"/>
        <v>97.798383691430118</v>
      </c>
      <c r="H24" s="195">
        <f>C24/C8*100</f>
        <v>271.2401055408971</v>
      </c>
      <c r="I24" s="195">
        <f>N24/N8*100</f>
        <v>103.69999999999999</v>
      </c>
      <c r="J24" s="195">
        <f t="shared" si="6"/>
        <v>261.56230042516597</v>
      </c>
      <c r="K24" s="195">
        <f>D24/D8*100</f>
        <v>271.2401055408971</v>
      </c>
      <c r="L24" s="195">
        <v>103.7</v>
      </c>
      <c r="M24" s="195">
        <f>K24/L24*100</f>
        <v>261.56230042516597</v>
      </c>
      <c r="N24" s="195">
        <f>O24</f>
        <v>4477.1887000504139</v>
      </c>
      <c r="O24" s="195">
        <f>O40/L40*100</f>
        <v>4477.1887000504139</v>
      </c>
      <c r="P24" s="172"/>
      <c r="Q24" s="202"/>
      <c r="R24" s="207">
        <f>F24*R19/100</f>
        <v>1.0752621601303456</v>
      </c>
      <c r="AH24" s="170"/>
    </row>
    <row r="25" spans="1:34" s="171" customFormat="1" ht="15.75" x14ac:dyDescent="0.25">
      <c r="A25" s="232"/>
      <c r="B25" s="178" t="s">
        <v>27</v>
      </c>
      <c r="C25" s="179">
        <f t="shared" ref="C25:C35" si="8">D25-D24</f>
        <v>104.45</v>
      </c>
      <c r="D25" s="179">
        <v>207.25</v>
      </c>
      <c r="E25" s="179">
        <f t="shared" ref="E25:E30" si="9">C25/C24*100</f>
        <v>101.60505836575877</v>
      </c>
      <c r="F25" s="179">
        <f t="shared" ref="F25:F30" si="10">N25/N24*100</f>
        <v>102.42883876349218</v>
      </c>
      <c r="G25" s="179">
        <f t="shared" si="7"/>
        <v>99.195753454126802</v>
      </c>
      <c r="H25" s="179">
        <f>C25/C9*100</f>
        <v>243.30305147915209</v>
      </c>
      <c r="I25" s="179">
        <f>N25/N9*100</f>
        <v>100.01104036926014</v>
      </c>
      <c r="J25" s="179">
        <f t="shared" si="6"/>
        <v>243.2761928891351</v>
      </c>
      <c r="K25" s="179">
        <f>D25/D9*100</f>
        <v>256.40232586910804</v>
      </c>
      <c r="L25" s="179">
        <v>101.8</v>
      </c>
      <c r="M25" s="179">
        <f>K25/L25*100</f>
        <v>251.86868945884873</v>
      </c>
      <c r="N25" s="179">
        <f>O25-O24</f>
        <v>4585.9323947119301</v>
      </c>
      <c r="O25" s="179">
        <f>O41/L41*100</f>
        <v>9063.121094762344</v>
      </c>
      <c r="P25" s="172"/>
      <c r="Q25" s="202"/>
      <c r="R25" s="207">
        <f>F25*R24/100</f>
        <v>1.1013785442847548</v>
      </c>
      <c r="AH25" s="170"/>
    </row>
    <row r="26" spans="1:34" s="171" customFormat="1" ht="15.75" x14ac:dyDescent="0.25">
      <c r="A26" s="232"/>
      <c r="B26" s="178" t="s">
        <v>28</v>
      </c>
      <c r="C26" s="179">
        <f t="shared" si="8"/>
        <v>120.12</v>
      </c>
      <c r="D26" s="179">
        <v>327.37</v>
      </c>
      <c r="E26" s="179">
        <f t="shared" si="9"/>
        <v>115.002393489708</v>
      </c>
      <c r="F26" s="179">
        <f t="shared" si="10"/>
        <v>95.026535359642651</v>
      </c>
      <c r="G26" s="179">
        <f t="shared" si="7"/>
        <v>121.02134741045079</v>
      </c>
      <c r="H26" s="179">
        <f t="shared" ref="H26:H35" si="11">C26/C10*100</f>
        <v>228.58230256898193</v>
      </c>
      <c r="I26" s="179">
        <f>N26/N10*100</f>
        <v>103.04203839358156</v>
      </c>
      <c r="J26" s="179">
        <f t="shared" si="6"/>
        <v>221.83402631834988</v>
      </c>
      <c r="K26" s="179">
        <f t="shared" ref="K26:K35" si="12">D26/D10*100</f>
        <v>245.44159544159547</v>
      </c>
      <c r="L26" s="179">
        <v>102.2</v>
      </c>
      <c r="M26" s="179">
        <f>K26/L26*100</f>
        <v>240.15811687044564</v>
      </c>
      <c r="N26" s="179">
        <f>O26-O25</f>
        <v>4357.8526686302394</v>
      </c>
      <c r="O26" s="179">
        <f t="shared" ref="O26:O35" si="13">O42/L42*100</f>
        <v>13420.973763392583</v>
      </c>
      <c r="P26" s="172"/>
      <c r="Q26" s="202"/>
      <c r="R26" s="207">
        <f t="shared" ref="R26:R35" si="14">F26*R25/100</f>
        <v>1.0466018718282699</v>
      </c>
      <c r="AH26" s="170"/>
    </row>
    <row r="27" spans="1:34" s="171" customFormat="1" ht="15.75" x14ac:dyDescent="0.25">
      <c r="A27" s="232"/>
      <c r="B27" s="178" t="s">
        <v>29</v>
      </c>
      <c r="C27" s="179">
        <f t="shared" si="8"/>
        <v>115.31</v>
      </c>
      <c r="D27" s="179">
        <v>442.68</v>
      </c>
      <c r="E27" s="179">
        <f t="shared" si="9"/>
        <v>95.995670995670991</v>
      </c>
      <c r="F27" s="179">
        <f t="shared" si="10"/>
        <v>82.28587526068371</v>
      </c>
      <c r="G27" s="179">
        <f t="shared" si="7"/>
        <v>116.66117750045717</v>
      </c>
      <c r="H27" s="179">
        <f t="shared" si="11"/>
        <v>227.61547572048943</v>
      </c>
      <c r="I27" s="179">
        <f>N27/N11*100</f>
        <v>104.61558616708371</v>
      </c>
      <c r="J27" s="179">
        <f t="shared" si="6"/>
        <v>217.57319732163052</v>
      </c>
      <c r="K27" s="179">
        <f t="shared" si="12"/>
        <v>240.53466637687455</v>
      </c>
      <c r="L27" s="179">
        <v>102.7</v>
      </c>
      <c r="M27" s="179">
        <f>K27/L27*100</f>
        <v>234.21097018196159</v>
      </c>
      <c r="N27" s="179">
        <f>O27-O26</f>
        <v>3585.8972109534552</v>
      </c>
      <c r="O27" s="179">
        <f t="shared" si="13"/>
        <v>17006.870974346039</v>
      </c>
      <c r="P27" s="172"/>
      <c r="Q27" s="202"/>
      <c r="R27" s="207">
        <f t="shared" si="14"/>
        <v>0.86120551072859097</v>
      </c>
      <c r="AH27" s="170"/>
    </row>
    <row r="28" spans="1:34" s="171" customFormat="1" ht="15.75" x14ac:dyDescent="0.25">
      <c r="A28" s="232"/>
      <c r="B28" s="178" t="s">
        <v>30</v>
      </c>
      <c r="C28" s="179">
        <f t="shared" si="8"/>
        <v>120.57</v>
      </c>
      <c r="D28" s="179">
        <v>563.25</v>
      </c>
      <c r="E28" s="179">
        <f t="shared" si="9"/>
        <v>104.5616165120111</v>
      </c>
      <c r="F28" s="179">
        <f t="shared" si="10"/>
        <v>106.80264261377808</v>
      </c>
      <c r="G28" s="179">
        <f t="shared" si="7"/>
        <v>97.901712872525991</v>
      </c>
      <c r="H28" s="179">
        <f t="shared" si="11"/>
        <v>215.57303772572877</v>
      </c>
      <c r="I28" s="179">
        <f>N28/N12*100</f>
        <v>106.62730959820888</v>
      </c>
      <c r="J28" s="179">
        <f t="shared" si="6"/>
        <v>202.17431963541728</v>
      </c>
      <c r="K28" s="179">
        <f t="shared" si="12"/>
        <v>234.71683960495065</v>
      </c>
      <c r="L28" s="179">
        <v>103.4</v>
      </c>
      <c r="M28" s="179">
        <f>K28/L28*100</f>
        <v>226.99887776107411</v>
      </c>
      <c r="N28" s="179">
        <f>O28-O27</f>
        <v>3829.8329827120542</v>
      </c>
      <c r="O28" s="179">
        <f t="shared" si="13"/>
        <v>20836.703957058093</v>
      </c>
      <c r="P28" s="172"/>
      <c r="Q28" s="202"/>
      <c r="R28" s="207">
        <f t="shared" si="14"/>
        <v>0.91979024379361918</v>
      </c>
      <c r="AH28" s="170"/>
    </row>
    <row r="29" spans="1:34" s="171" customFormat="1" ht="15.75" x14ac:dyDescent="0.25">
      <c r="A29" s="232"/>
      <c r="B29" s="178" t="s">
        <v>31</v>
      </c>
      <c r="C29" s="179">
        <f t="shared" si="8"/>
        <v>122.98000000000002</v>
      </c>
      <c r="D29" s="179">
        <v>686.23</v>
      </c>
      <c r="E29" s="179">
        <f t="shared" si="9"/>
        <v>101.99883884880154</v>
      </c>
      <c r="F29" s="179">
        <f t="shared" si="10"/>
        <v>86.619873361489411</v>
      </c>
      <c r="G29" s="179">
        <f t="shared" si="7"/>
        <v>117.75454626114647</v>
      </c>
      <c r="H29" s="179">
        <f t="shared" si="11"/>
        <v>195.08248730964465</v>
      </c>
      <c r="I29" s="179">
        <f t="shared" ref="I29:I92" si="15">N29/N13*100</f>
        <v>108.72307423481371</v>
      </c>
      <c r="J29" s="179">
        <f t="shared" ref="J29:J92" si="16">H29/I29*100</f>
        <v>179.43062103663198</v>
      </c>
      <c r="K29" s="179">
        <f t="shared" si="12"/>
        <v>226.47107356192868</v>
      </c>
      <c r="L29" s="179">
        <v>104.1</v>
      </c>
      <c r="M29" s="179">
        <f t="shared" ref="M29:M93" si="17">K29/L29*100</f>
        <v>217.55146355612743</v>
      </c>
      <c r="N29" s="179">
        <f t="shared" ref="N29:N35" si="18">O29-O28</f>
        <v>3317.3964795817337</v>
      </c>
      <c r="O29" s="179">
        <f t="shared" si="13"/>
        <v>24154.100436639827</v>
      </c>
      <c r="P29" s="172"/>
      <c r="Q29" s="202"/>
      <c r="R29" s="207">
        <f t="shared" si="14"/>
        <v>0.79672114436536756</v>
      </c>
      <c r="AH29" s="170"/>
    </row>
    <row r="30" spans="1:34" s="171" customFormat="1" ht="15.75" x14ac:dyDescent="0.25">
      <c r="A30" s="232"/>
      <c r="B30" s="178" t="s">
        <v>32</v>
      </c>
      <c r="C30" s="179">
        <f t="shared" si="8"/>
        <v>118.18999999999994</v>
      </c>
      <c r="D30" s="179">
        <v>804.42</v>
      </c>
      <c r="E30" s="179">
        <f t="shared" si="9"/>
        <v>96.105057732964653</v>
      </c>
      <c r="F30" s="179">
        <f t="shared" si="10"/>
        <v>124.2564774692259</v>
      </c>
      <c r="G30" s="179">
        <f t="shared" si="7"/>
        <v>77.344102851110193</v>
      </c>
      <c r="H30" s="179">
        <f t="shared" si="11"/>
        <v>182.58921674648542</v>
      </c>
      <c r="I30" s="179">
        <f>N30/N14*100</f>
        <v>105.48755834815768</v>
      </c>
      <c r="J30" s="179">
        <f>H30/I30*100</f>
        <v>173.09076028080642</v>
      </c>
      <c r="K30" s="179">
        <f t="shared" si="12"/>
        <v>218.7469407733725</v>
      </c>
      <c r="L30" s="179">
        <v>104.3</v>
      </c>
      <c r="M30" s="179">
        <f>K30/L30*100</f>
        <v>209.72861052097076</v>
      </c>
      <c r="N30" s="179">
        <f>O30-O29</f>
        <v>4122.0800092163699</v>
      </c>
      <c r="O30" s="179">
        <f t="shared" si="13"/>
        <v>28276.180445856196</v>
      </c>
      <c r="P30" s="172"/>
      <c r="Q30" s="202"/>
      <c r="R30" s="207">
        <f t="shared" si="14"/>
        <v>0.98997762924091159</v>
      </c>
      <c r="AH30" s="170"/>
    </row>
    <row r="31" spans="1:34" s="171" customFormat="1" ht="15.75" x14ac:dyDescent="0.25">
      <c r="A31" s="232"/>
      <c r="B31" s="178" t="s">
        <v>33</v>
      </c>
      <c r="C31" s="179">
        <f t="shared" si="8"/>
        <v>131.8900000000001</v>
      </c>
      <c r="D31" s="179">
        <v>936.31000000000006</v>
      </c>
      <c r="E31" s="179">
        <f>C31/C30*100</f>
        <v>111.59150520348607</v>
      </c>
      <c r="F31" s="179">
        <f>N31/N30*100</f>
        <v>92.919094832972121</v>
      </c>
      <c r="G31" s="179">
        <f t="shared" si="7"/>
        <v>120.09534251714223</v>
      </c>
      <c r="H31" s="179">
        <f t="shared" si="11"/>
        <v>168.24850108432216</v>
      </c>
      <c r="I31" s="179">
        <f t="shared" si="15"/>
        <v>104.3000000000001</v>
      </c>
      <c r="J31" s="179">
        <f t="shared" si="16"/>
        <v>161.31208157653117</v>
      </c>
      <c r="K31" s="179">
        <f t="shared" si="12"/>
        <v>209.87380359984763</v>
      </c>
      <c r="L31" s="179">
        <v>104.3</v>
      </c>
      <c r="M31" s="179">
        <f t="shared" si="17"/>
        <v>201.22128820694886</v>
      </c>
      <c r="N31" s="179">
        <f t="shared" si="18"/>
        <v>3830.1994328547444</v>
      </c>
      <c r="O31" s="179">
        <f t="shared" si="13"/>
        <v>32106.379878710941</v>
      </c>
      <c r="P31" s="172"/>
      <c r="Q31" s="202"/>
      <c r="R31" s="207">
        <f t="shared" si="14"/>
        <v>0.91987825213957175</v>
      </c>
      <c r="AH31" s="170"/>
    </row>
    <row r="32" spans="1:34" s="171" customFormat="1" ht="15.75" x14ac:dyDescent="0.25">
      <c r="A32" s="232"/>
      <c r="B32" s="178" t="s">
        <v>35</v>
      </c>
      <c r="C32" s="179">
        <f t="shared" si="8"/>
        <v>124.63999999999999</v>
      </c>
      <c r="D32" s="179">
        <v>1060.95</v>
      </c>
      <c r="E32" s="179">
        <f>C32/C31*100</f>
        <v>94.502994920009016</v>
      </c>
      <c r="F32" s="179">
        <f>N32/N31*100</f>
        <v>83.859724500905358</v>
      </c>
      <c r="G32" s="179">
        <f t="shared" si="7"/>
        <v>112.69175457282685</v>
      </c>
      <c r="H32" s="179">
        <f t="shared" si="11"/>
        <v>158.03220489412965</v>
      </c>
      <c r="I32" s="179">
        <f t="shared" si="15"/>
        <v>107.69638234342835</v>
      </c>
      <c r="J32" s="179">
        <f t="shared" si="16"/>
        <v>146.73863824895022</v>
      </c>
      <c r="K32" s="179">
        <f t="shared" si="12"/>
        <v>202.08571428571435</v>
      </c>
      <c r="L32" s="179">
        <v>104.6</v>
      </c>
      <c r="M32" s="179">
        <f t="shared" si="17"/>
        <v>193.19857962305386</v>
      </c>
      <c r="N32" s="179">
        <f t="shared" si="18"/>
        <v>3211.9946922272284</v>
      </c>
      <c r="O32" s="179">
        <f t="shared" si="13"/>
        <v>35318.374570938169</v>
      </c>
      <c r="P32" s="172"/>
      <c r="Q32" s="202"/>
      <c r="R32" s="207">
        <f t="shared" si="14"/>
        <v>0.77140736798798837</v>
      </c>
      <c r="AH32" s="170"/>
    </row>
    <row r="33" spans="1:37" s="171" customFormat="1" ht="15.75" x14ac:dyDescent="0.25">
      <c r="A33" s="232"/>
      <c r="B33" s="178" t="s">
        <v>37</v>
      </c>
      <c r="C33" s="179">
        <f t="shared" si="8"/>
        <v>131.5</v>
      </c>
      <c r="D33" s="179">
        <v>1192.45</v>
      </c>
      <c r="E33" s="179">
        <f>C33/C32*100</f>
        <v>105.50385109114251</v>
      </c>
      <c r="F33" s="179">
        <f>N33/N32*100</f>
        <v>102.83120041233724</v>
      </c>
      <c r="G33" s="179">
        <f t="shared" si="7"/>
        <v>102.59906591393309</v>
      </c>
      <c r="H33" s="179">
        <f t="shared" si="11"/>
        <v>149.8234020736015</v>
      </c>
      <c r="I33" s="179">
        <f t="shared" si="15"/>
        <v>102.308249182794</v>
      </c>
      <c r="J33" s="179">
        <f t="shared" si="16"/>
        <v>146.44312972838802</v>
      </c>
      <c r="K33" s="179">
        <f t="shared" si="12"/>
        <v>194.59993145878556</v>
      </c>
      <c r="L33" s="179">
        <v>104.4</v>
      </c>
      <c r="M33" s="179">
        <f t="shared" si="17"/>
        <v>186.39840178044594</v>
      </c>
      <c r="N33" s="179">
        <f t="shared" si="18"/>
        <v>3302.932699197816</v>
      </c>
      <c r="O33" s="179">
        <f t="shared" si="13"/>
        <v>38621.307270135985</v>
      </c>
      <c r="P33" s="172"/>
      <c r="Q33" s="202"/>
      <c r="R33" s="207">
        <f t="shared" si="14"/>
        <v>0.79324745657126416</v>
      </c>
      <c r="AH33" s="170"/>
    </row>
    <row r="34" spans="1:37" s="171" customFormat="1" ht="15.75" x14ac:dyDescent="0.25">
      <c r="A34" s="232"/>
      <c r="B34" s="178" t="s">
        <v>40</v>
      </c>
      <c r="C34" s="179">
        <f t="shared" si="8"/>
        <v>133.06999999999994</v>
      </c>
      <c r="D34" s="179">
        <v>1325.52</v>
      </c>
      <c r="E34" s="179">
        <f>C34/C33*100</f>
        <v>101.19391634980983</v>
      </c>
      <c r="F34" s="179">
        <f>N34/N33*100</f>
        <v>118.38410387241601</v>
      </c>
      <c r="G34" s="179">
        <f t="shared" si="7"/>
        <v>85.479311022084303</v>
      </c>
      <c r="H34" s="179">
        <f t="shared" si="11"/>
        <v>144.37452533362264</v>
      </c>
      <c r="I34" s="179">
        <f t="shared" si="15"/>
        <v>110.10864524513133</v>
      </c>
      <c r="J34" s="179">
        <f t="shared" si="16"/>
        <v>131.12006329040403</v>
      </c>
      <c r="K34" s="179">
        <f t="shared" si="12"/>
        <v>188.03302408715638</v>
      </c>
      <c r="L34" s="179">
        <v>104.9</v>
      </c>
      <c r="M34" s="179">
        <f t="shared" si="17"/>
        <v>179.24978463980588</v>
      </c>
      <c r="N34" s="179">
        <f t="shared" si="18"/>
        <v>3910.1472774543363</v>
      </c>
      <c r="O34" s="179">
        <f t="shared" si="13"/>
        <v>42531.454547590321</v>
      </c>
      <c r="P34" s="172"/>
      <c r="Q34" s="202"/>
      <c r="R34" s="207">
        <f t="shared" si="14"/>
        <v>0.93907889295262337</v>
      </c>
      <c r="AH34" s="170"/>
    </row>
    <row r="35" spans="1:37" s="171" customFormat="1" ht="16.5" thickBot="1" x14ac:dyDescent="0.3">
      <c r="A35" s="232"/>
      <c r="B35" s="192" t="s">
        <v>41</v>
      </c>
      <c r="C35" s="193">
        <f t="shared" si="8"/>
        <v>139.47000000000003</v>
      </c>
      <c r="D35" s="193">
        <v>1464.99</v>
      </c>
      <c r="E35" s="193">
        <f>C35/C34*100</f>
        <v>104.80949876005117</v>
      </c>
      <c r="F35" s="193">
        <f>N35/N34*100</f>
        <v>119.77441108092108</v>
      </c>
      <c r="G35" s="193">
        <f t="shared" si="7"/>
        <v>87.505751699535026</v>
      </c>
      <c r="H35" s="193">
        <f t="shared" si="11"/>
        <v>147.05820328975113</v>
      </c>
      <c r="I35" s="193">
        <f>N35/N19*100</f>
        <v>115.9368917553588</v>
      </c>
      <c r="J35" s="193">
        <f>H35/I35*100</f>
        <v>126.84332058863728</v>
      </c>
      <c r="K35" s="193">
        <f t="shared" si="12"/>
        <v>183.17412288379307</v>
      </c>
      <c r="L35" s="193">
        <v>105.9</v>
      </c>
      <c r="M35" s="193">
        <f t="shared" si="17"/>
        <v>172.96895456448826</v>
      </c>
      <c r="N35" s="193">
        <f t="shared" si="18"/>
        <v>4683.3558739676009</v>
      </c>
      <c r="O35" s="193">
        <f t="shared" si="13"/>
        <v>47214.810421557922</v>
      </c>
      <c r="P35" s="172"/>
      <c r="Q35" s="202"/>
      <c r="R35" s="207">
        <f t="shared" si="14"/>
        <v>1.1247762136192379</v>
      </c>
      <c r="AH35" s="170"/>
    </row>
    <row r="36" spans="1:37" s="171" customFormat="1" ht="15.75" x14ac:dyDescent="0.25">
      <c r="A36" s="232"/>
      <c r="B36" s="190" t="s">
        <v>42</v>
      </c>
      <c r="C36" s="191">
        <f>C24+C25+C26</f>
        <v>327.37</v>
      </c>
      <c r="D36" s="191">
        <f>C36</f>
        <v>327.37</v>
      </c>
      <c r="E36" s="191">
        <f>C36/C23*100</f>
        <v>119.13894752165371</v>
      </c>
      <c r="F36" s="191">
        <f>N36/N23*100</f>
        <v>124.04822527272204</v>
      </c>
      <c r="G36" s="191">
        <f t="shared" si="7"/>
        <v>96.042444186303186</v>
      </c>
      <c r="H36" s="191">
        <f>C36/C20*100</f>
        <v>245.44159544159547</v>
      </c>
      <c r="I36" s="191">
        <f t="shared" si="15"/>
        <v>102.2</v>
      </c>
      <c r="J36" s="191">
        <f>H36/I36*100</f>
        <v>240.15811687044564</v>
      </c>
      <c r="K36" s="191">
        <f>D36/D20*100</f>
        <v>245.44159544159547</v>
      </c>
      <c r="L36" s="191">
        <f>O36/O20*100</f>
        <v>102.2</v>
      </c>
      <c r="M36" s="191">
        <f t="shared" si="17"/>
        <v>240.15811687044564</v>
      </c>
      <c r="N36" s="191">
        <f>SUM(N24:N26)</f>
        <v>13420.973763392583</v>
      </c>
      <c r="O36" s="191">
        <f>N36</f>
        <v>13420.973763392583</v>
      </c>
      <c r="P36" s="172"/>
      <c r="Q36" s="172"/>
      <c r="R36" s="172"/>
      <c r="AH36" s="170"/>
    </row>
    <row r="37" spans="1:37" s="171" customFormat="1" ht="15.75" x14ac:dyDescent="0.25">
      <c r="A37" s="232"/>
      <c r="B37" s="180" t="s">
        <v>43</v>
      </c>
      <c r="C37" s="181">
        <f>C27+C28+C29</f>
        <v>358.86</v>
      </c>
      <c r="D37" s="181">
        <f>D36+C37</f>
        <v>686.23</v>
      </c>
      <c r="E37" s="181">
        <f>C37/C36*100</f>
        <v>109.61908543849468</v>
      </c>
      <c r="F37" s="181">
        <f>N37/N36*100</f>
        <v>79.972786345229395</v>
      </c>
      <c r="G37" s="181">
        <f t="shared" si="7"/>
        <v>137.07048415855749</v>
      </c>
      <c r="H37" s="181">
        <f>C37/C21*100</f>
        <v>211.55455992454168</v>
      </c>
      <c r="I37" s="181">
        <f t="shared" si="15"/>
        <v>106.57757209009446</v>
      </c>
      <c r="J37" s="181">
        <f t="shared" si="16"/>
        <v>198.49819786259138</v>
      </c>
      <c r="K37" s="181">
        <f>D37/D21*100</f>
        <v>226.47107356192868</v>
      </c>
      <c r="L37" s="181">
        <f>O37/O21*100</f>
        <v>104.1</v>
      </c>
      <c r="M37" s="181">
        <f t="shared" si="17"/>
        <v>217.55146355612743</v>
      </c>
      <c r="N37" s="181">
        <f>SUM(N27:N29)</f>
        <v>10733.126673247243</v>
      </c>
      <c r="O37" s="181">
        <f>N37+O36</f>
        <v>24154.100436639827</v>
      </c>
      <c r="P37" s="172"/>
      <c r="Q37" s="172"/>
      <c r="R37" s="172"/>
      <c r="AH37" s="170"/>
    </row>
    <row r="38" spans="1:37" s="171" customFormat="1" ht="15.75" x14ac:dyDescent="0.25">
      <c r="A38" s="232"/>
      <c r="B38" s="180" t="s">
        <v>44</v>
      </c>
      <c r="C38" s="181">
        <f>C30+C31+C32</f>
        <v>374.72</v>
      </c>
      <c r="D38" s="181">
        <f>D37+C38</f>
        <v>1060.95</v>
      </c>
      <c r="E38" s="181">
        <f>C38/C37*100</f>
        <v>104.41955079975477</v>
      </c>
      <c r="F38" s="181">
        <f>N38/N37*100</f>
        <v>104.01697915413364</v>
      </c>
      <c r="G38" s="181">
        <f t="shared" si="7"/>
        <v>100.38702493467397</v>
      </c>
      <c r="H38" s="181">
        <f>C38/C22*100</f>
        <v>168.80039641425299</v>
      </c>
      <c r="I38" s="181">
        <f t="shared" si="15"/>
        <v>105.69836815575864</v>
      </c>
      <c r="J38" s="181">
        <f t="shared" si="16"/>
        <v>159.70009694521138</v>
      </c>
      <c r="K38" s="181">
        <f>D38/D22*100</f>
        <v>202.08571428571435</v>
      </c>
      <c r="L38" s="181">
        <f>O38/O22*100</f>
        <v>104.59999999999998</v>
      </c>
      <c r="M38" s="181">
        <f t="shared" si="17"/>
        <v>193.19857962305392</v>
      </c>
      <c r="N38" s="181">
        <f>SUM(N30:N32)</f>
        <v>11164.274134298343</v>
      </c>
      <c r="O38" s="181">
        <f>N38+O37</f>
        <v>35318.374570938169</v>
      </c>
      <c r="P38" s="172"/>
      <c r="Q38" s="172"/>
      <c r="R38" s="172"/>
      <c r="AH38" s="170"/>
    </row>
    <row r="39" spans="1:37" s="171" customFormat="1" ht="16.5" thickBot="1" x14ac:dyDescent="0.3">
      <c r="A39" s="233"/>
      <c r="B39" s="196" t="s">
        <v>45</v>
      </c>
      <c r="C39" s="197">
        <f>C33+C34+C35</f>
        <v>404.03999999999996</v>
      </c>
      <c r="D39" s="197">
        <f>D38+C39</f>
        <v>1464.99</v>
      </c>
      <c r="E39" s="197">
        <f>C39/C38*100</f>
        <v>107.82450896669511</v>
      </c>
      <c r="F39" s="197">
        <f>N39/N38*100</f>
        <v>106.55807719798011</v>
      </c>
      <c r="G39" s="197">
        <f t="shared" si="7"/>
        <v>101.18848969690211</v>
      </c>
      <c r="H39" s="197">
        <f>C39/C23*100</f>
        <v>147.04126937913969</v>
      </c>
      <c r="I39" s="197">
        <f t="shared" si="15"/>
        <v>109.9571298146348</v>
      </c>
      <c r="J39" s="197">
        <f t="shared" si="16"/>
        <v>133.72599814766096</v>
      </c>
      <c r="K39" s="197">
        <f>D39/D23*100</f>
        <v>183.17412288379307</v>
      </c>
      <c r="L39" s="197">
        <f>O39/O23*100</f>
        <v>105.89999999999999</v>
      </c>
      <c r="M39" s="197">
        <f t="shared" si="17"/>
        <v>172.96895456448829</v>
      </c>
      <c r="N39" s="197">
        <f>SUM(N33:N35)</f>
        <v>11896.435850619753</v>
      </c>
      <c r="O39" s="197">
        <f>N39+O38</f>
        <v>47214.810421557922</v>
      </c>
      <c r="P39" s="172"/>
      <c r="Q39" s="172"/>
      <c r="R39" s="172"/>
      <c r="AK39" s="170"/>
    </row>
    <row r="40" spans="1:37" s="200" customFormat="1" ht="16.7" customHeight="1" outlineLevel="1" x14ac:dyDescent="0.25">
      <c r="A40" s="220">
        <v>2002</v>
      </c>
      <c r="B40" s="186" t="s">
        <v>26</v>
      </c>
      <c r="C40" s="187">
        <f>D40</f>
        <v>171.67000000000002</v>
      </c>
      <c r="D40" s="187">
        <v>171.67000000000002</v>
      </c>
      <c r="E40" s="187">
        <f>C40/C35*100</f>
        <v>123.08740230874022</v>
      </c>
      <c r="F40" s="187">
        <f>N40/N35*100</f>
        <v>98.752605004026051</v>
      </c>
      <c r="G40" s="187">
        <f t="shared" si="7"/>
        <v>124.64218265808995</v>
      </c>
      <c r="H40" s="187">
        <f t="shared" ref="H40:H67" si="19">C40/C24*100</f>
        <v>166.99416342412454</v>
      </c>
      <c r="I40" s="187">
        <f t="shared" si="15"/>
        <v>103.3</v>
      </c>
      <c r="J40" s="187">
        <f t="shared" si="16"/>
        <v>161.65940312112735</v>
      </c>
      <c r="K40" s="187">
        <f t="shared" ref="K40:K103" si="20">D40/D24*100</f>
        <v>166.99416342412454</v>
      </c>
      <c r="L40" s="187">
        <v>103.3</v>
      </c>
      <c r="M40" s="187">
        <f t="shared" si="17"/>
        <v>161.65940312112735</v>
      </c>
      <c r="N40" s="187">
        <f>O40</f>
        <v>4624.9359271520771</v>
      </c>
      <c r="O40" s="187">
        <f>O56/L56*100</f>
        <v>4624.9359271520771</v>
      </c>
      <c r="P40" s="172"/>
      <c r="Q40" s="172"/>
      <c r="R40" s="207">
        <f>F40*R35/100</f>
        <v>1.1107458114146462</v>
      </c>
    </row>
    <row r="41" spans="1:37" s="200" customFormat="1" ht="15.75" outlineLevel="1" x14ac:dyDescent="0.25">
      <c r="A41" s="221"/>
      <c r="B41" s="174" t="s">
        <v>27</v>
      </c>
      <c r="C41" s="175">
        <f t="shared" ref="C41:C51" si="21">D41-D40</f>
        <v>169.86</v>
      </c>
      <c r="D41" s="175">
        <v>341.53000000000003</v>
      </c>
      <c r="E41" s="175">
        <f t="shared" ref="E41:E51" si="22">C41/C40*100</f>
        <v>98.94565154074678</v>
      </c>
      <c r="F41" s="175">
        <f t="shared" ref="F41:F51" si="23">N41/N40*100</f>
        <v>100.07729368589114</v>
      </c>
      <c r="G41" s="175">
        <f t="shared" si="7"/>
        <v>98.869231867224343</v>
      </c>
      <c r="H41" s="175">
        <f t="shared" si="19"/>
        <v>162.62326471996172</v>
      </c>
      <c r="I41" s="175">
        <f t="shared" si="15"/>
        <v>100.92845494053604</v>
      </c>
      <c r="J41" s="175">
        <f t="shared" si="16"/>
        <v>161.12727061538232</v>
      </c>
      <c r="K41" s="175">
        <f t="shared" si="20"/>
        <v>164.79131483715321</v>
      </c>
      <c r="L41" s="175">
        <v>102.1</v>
      </c>
      <c r="M41" s="175">
        <f t="shared" si="17"/>
        <v>161.4018754526476</v>
      </c>
      <c r="N41" s="175">
        <f>O41-O40</f>
        <v>4628.5107106002761</v>
      </c>
      <c r="O41" s="175">
        <f t="shared" ref="O41:O51" si="24">O57/L57*100</f>
        <v>9253.4466377523531</v>
      </c>
      <c r="P41" s="172"/>
      <c r="Q41" s="172"/>
      <c r="R41" s="207">
        <f>F41*R40/100</f>
        <v>1.1116043477931701</v>
      </c>
    </row>
    <row r="42" spans="1:37" s="200" customFormat="1" ht="15.75" outlineLevel="1" x14ac:dyDescent="0.25">
      <c r="A42" s="221"/>
      <c r="B42" s="174" t="s">
        <v>28</v>
      </c>
      <c r="C42" s="175">
        <f t="shared" si="21"/>
        <v>194.98999999999995</v>
      </c>
      <c r="D42" s="175">
        <v>536.52</v>
      </c>
      <c r="E42" s="175">
        <f t="shared" si="22"/>
        <v>114.79453667726358</v>
      </c>
      <c r="F42" s="175">
        <f t="shared" si="23"/>
        <v>95.839609720440293</v>
      </c>
      <c r="G42" s="175">
        <f t="shared" si="7"/>
        <v>119.77775891629143</v>
      </c>
      <c r="H42" s="175">
        <f t="shared" si="19"/>
        <v>162.32933732933728</v>
      </c>
      <c r="I42" s="175">
        <f t="shared" si="15"/>
        <v>101.7920278223263</v>
      </c>
      <c r="J42" s="175">
        <f t="shared" si="16"/>
        <v>159.47156255957125</v>
      </c>
      <c r="K42" s="175">
        <f t="shared" si="20"/>
        <v>163.88795552433027</v>
      </c>
      <c r="L42" s="175">
        <v>102</v>
      </c>
      <c r="M42" s="175">
        <f t="shared" si="17"/>
        <v>160.67446620032379</v>
      </c>
      <c r="N42" s="175">
        <f>O42-O41</f>
        <v>4435.9466009080825</v>
      </c>
      <c r="O42" s="175">
        <f t="shared" si="24"/>
        <v>13689.393238660436</v>
      </c>
      <c r="P42" s="172"/>
      <c r="Q42" s="172"/>
      <c r="R42" s="207">
        <f t="shared" ref="R42:R51" si="25">F42*R41/100</f>
        <v>1.0653572685604198</v>
      </c>
    </row>
    <row r="43" spans="1:37" s="200" customFormat="1" ht="15.75" outlineLevel="1" x14ac:dyDescent="0.25">
      <c r="A43" s="221"/>
      <c r="B43" s="174" t="s">
        <v>29</v>
      </c>
      <c r="C43" s="175">
        <f t="shared" si="21"/>
        <v>194.58000000000004</v>
      </c>
      <c r="D43" s="175">
        <v>731.1</v>
      </c>
      <c r="E43" s="175">
        <f t="shared" si="22"/>
        <v>99.789732806810648</v>
      </c>
      <c r="F43" s="175">
        <f>N43/N42*100</f>
        <v>85.521095366447653</v>
      </c>
      <c r="G43" s="175">
        <f t="shared" si="7"/>
        <v>116.68434832274259</v>
      </c>
      <c r="H43" s="175">
        <f t="shared" si="19"/>
        <v>168.74512184546009</v>
      </c>
      <c r="I43" s="175">
        <f t="shared" si="15"/>
        <v>105.79416809213542</v>
      </c>
      <c r="J43" s="175">
        <f t="shared" si="16"/>
        <v>159.50323622612271</v>
      </c>
      <c r="K43" s="175">
        <f t="shared" si="20"/>
        <v>165.1531580374085</v>
      </c>
      <c r="L43" s="175">
        <v>102.8</v>
      </c>
      <c r="M43" s="175">
        <f t="shared" si="17"/>
        <v>160.65482299358806</v>
      </c>
      <c r="N43" s="175">
        <f>O43-O42</f>
        <v>3793.6701229672944</v>
      </c>
      <c r="O43" s="175">
        <f t="shared" si="24"/>
        <v>17483.06336162773</v>
      </c>
      <c r="P43" s="172"/>
      <c r="Q43" s="172"/>
      <c r="R43" s="207">
        <f t="shared" si="25"/>
        <v>0.91110520563893838</v>
      </c>
    </row>
    <row r="44" spans="1:37" s="200" customFormat="1" ht="15.75" outlineLevel="1" x14ac:dyDescent="0.25">
      <c r="A44" s="221"/>
      <c r="B44" s="174" t="s">
        <v>30</v>
      </c>
      <c r="C44" s="175">
        <f t="shared" si="21"/>
        <v>204.89999999999998</v>
      </c>
      <c r="D44" s="175">
        <v>936</v>
      </c>
      <c r="E44" s="175">
        <f t="shared" si="22"/>
        <v>105.30373111316678</v>
      </c>
      <c r="F44" s="175">
        <f>N44/N43*100</f>
        <v>105.42768054305193</v>
      </c>
      <c r="G44" s="175">
        <f t="shared" si="7"/>
        <v>99.882431796614796</v>
      </c>
      <c r="H44" s="175">
        <f t="shared" si="19"/>
        <v>169.94277183378949</v>
      </c>
      <c r="I44" s="175">
        <f t="shared" si="15"/>
        <v>104.43218897934572</v>
      </c>
      <c r="J44" s="175">
        <f t="shared" si="16"/>
        <v>162.73025921864019</v>
      </c>
      <c r="K44" s="175">
        <f t="shared" si="20"/>
        <v>166.17842876165113</v>
      </c>
      <c r="L44" s="175">
        <v>103.1</v>
      </c>
      <c r="M44" s="175">
        <f t="shared" si="17"/>
        <v>161.18179317327949</v>
      </c>
      <c r="N44" s="175">
        <f>O44-O43</f>
        <v>3999.578418099165</v>
      </c>
      <c r="O44" s="175">
        <f t="shared" si="24"/>
        <v>21482.641779726895</v>
      </c>
      <c r="P44" s="172"/>
      <c r="Q44" s="172"/>
      <c r="R44" s="207">
        <f t="shared" si="25"/>
        <v>0.96055708561213637</v>
      </c>
    </row>
    <row r="45" spans="1:37" s="200" customFormat="1" ht="15.75" outlineLevel="1" x14ac:dyDescent="0.25">
      <c r="A45" s="221"/>
      <c r="B45" s="174" t="s">
        <v>31</v>
      </c>
      <c r="C45" s="175">
        <f t="shared" si="21"/>
        <v>203.34999999999991</v>
      </c>
      <c r="D45" s="175">
        <v>1139.3499999999999</v>
      </c>
      <c r="E45" s="175">
        <f t="shared" si="22"/>
        <v>99.243533430941895</v>
      </c>
      <c r="F45" s="175">
        <f>N45/N44*100</f>
        <v>90.950152594016018</v>
      </c>
      <c r="G45" s="175">
        <f t="shared" si="7"/>
        <v>109.11860024462624</v>
      </c>
      <c r="H45" s="175">
        <f t="shared" si="19"/>
        <v>165.35208977069433</v>
      </c>
      <c r="I45" s="175">
        <f t="shared" si="15"/>
        <v>109.65293707784861</v>
      </c>
      <c r="J45" s="175">
        <f t="shared" si="16"/>
        <v>150.79586026346186</v>
      </c>
      <c r="K45" s="175">
        <f t="shared" si="20"/>
        <v>166.03033968203079</v>
      </c>
      <c r="L45" s="175">
        <v>104</v>
      </c>
      <c r="M45" s="175">
        <f t="shared" si="17"/>
        <v>159.64455738656807</v>
      </c>
      <c r="N45" s="175">
        <f t="shared" ref="N45:N51" si="26">O45-O44</f>
        <v>3637.6226743785228</v>
      </c>
      <c r="O45" s="175">
        <f t="shared" si="24"/>
        <v>25120.264454105418</v>
      </c>
      <c r="P45" s="172"/>
      <c r="Q45" s="172"/>
      <c r="R45" s="207">
        <f t="shared" si="25"/>
        <v>0.8736281351168711</v>
      </c>
    </row>
    <row r="46" spans="1:37" s="200" customFormat="1" ht="15.75" outlineLevel="1" x14ac:dyDescent="0.25">
      <c r="A46" s="221"/>
      <c r="B46" s="174" t="s">
        <v>32</v>
      </c>
      <c r="C46" s="175">
        <f t="shared" si="21"/>
        <v>197.5</v>
      </c>
      <c r="D46" s="175">
        <v>1336.85</v>
      </c>
      <c r="E46" s="175">
        <f t="shared" si="22"/>
        <v>97.12318662404725</v>
      </c>
      <c r="F46" s="175">
        <f>N46/N45*100</f>
        <v>111.63207758242667</v>
      </c>
      <c r="G46" s="175">
        <f t="shared" si="7"/>
        <v>87.00293744182413</v>
      </c>
      <c r="H46" s="175">
        <f t="shared" si="19"/>
        <v>167.10381588966925</v>
      </c>
      <c r="I46" s="175">
        <f t="shared" si="15"/>
        <v>98.512250051889424</v>
      </c>
      <c r="J46" s="175">
        <f t="shared" si="16"/>
        <v>169.62744816167589</v>
      </c>
      <c r="K46" s="175">
        <f t="shared" si="20"/>
        <v>166.18806096317843</v>
      </c>
      <c r="L46" s="175">
        <v>103.2</v>
      </c>
      <c r="M46" s="175">
        <f t="shared" si="17"/>
        <v>161.03494279377756</v>
      </c>
      <c r="N46" s="175">
        <f t="shared" si="26"/>
        <v>4060.753766018177</v>
      </c>
      <c r="O46" s="175">
        <f t="shared" si="24"/>
        <v>29181.018220123595</v>
      </c>
      <c r="P46" s="172"/>
      <c r="Q46" s="172"/>
      <c r="R46" s="207">
        <f t="shared" si="25"/>
        <v>0.97524923757557291</v>
      </c>
    </row>
    <row r="47" spans="1:37" s="200" customFormat="1" ht="15.75" outlineLevel="1" x14ac:dyDescent="0.25">
      <c r="A47" s="221"/>
      <c r="B47" s="174" t="s">
        <v>33</v>
      </c>
      <c r="C47" s="175">
        <f t="shared" si="21"/>
        <v>217.46000000000004</v>
      </c>
      <c r="D47" s="175">
        <v>1554.31</v>
      </c>
      <c r="E47" s="175">
        <f t="shared" si="22"/>
        <v>110.10632911392406</v>
      </c>
      <c r="F47" s="175">
        <f t="shared" si="23"/>
        <v>94.968739728620676</v>
      </c>
      <c r="G47" s="175">
        <f t="shared" si="7"/>
        <v>115.93954961238828</v>
      </c>
      <c r="H47" s="175">
        <f t="shared" si="19"/>
        <v>164.87982409583734</v>
      </c>
      <c r="I47" s="175">
        <f t="shared" si="15"/>
        <v>100.68527090234718</v>
      </c>
      <c r="J47" s="175">
        <f t="shared" si="16"/>
        <v>163.7576406342009</v>
      </c>
      <c r="K47" s="175">
        <f t="shared" si="20"/>
        <v>166.0037807990943</v>
      </c>
      <c r="L47" s="175">
        <v>102.9</v>
      </c>
      <c r="M47" s="175">
        <f t="shared" si="17"/>
        <v>161.32534577171458</v>
      </c>
      <c r="N47" s="175">
        <f t="shared" si="26"/>
        <v>3856.4466750699648</v>
      </c>
      <c r="O47" s="175">
        <f t="shared" si="24"/>
        <v>33037.46489519356</v>
      </c>
      <c r="P47" s="172"/>
      <c r="Q47" s="172"/>
      <c r="R47" s="207">
        <f t="shared" si="25"/>
        <v>0.92618191013850337</v>
      </c>
    </row>
    <row r="48" spans="1:37" s="200" customFormat="1" ht="15.75" outlineLevel="1" x14ac:dyDescent="0.25">
      <c r="A48" s="221"/>
      <c r="B48" s="174" t="s">
        <v>35</v>
      </c>
      <c r="C48" s="175">
        <f t="shared" si="21"/>
        <v>220.91000000000008</v>
      </c>
      <c r="D48" s="175">
        <v>1775.22</v>
      </c>
      <c r="E48" s="175">
        <f t="shared" si="22"/>
        <v>101.58649866642142</v>
      </c>
      <c r="F48" s="175">
        <f t="shared" si="23"/>
        <v>93.030964438377268</v>
      </c>
      <c r="G48" s="175">
        <f t="shared" si="7"/>
        <v>109.19643720743241</v>
      </c>
      <c r="H48" s="175">
        <f t="shared" si="19"/>
        <v>177.23844672657262</v>
      </c>
      <c r="I48" s="175">
        <f t="shared" si="15"/>
        <v>111.69662090511061</v>
      </c>
      <c r="J48" s="175">
        <f t="shared" si="16"/>
        <v>158.67843206925804</v>
      </c>
      <c r="K48" s="175">
        <f t="shared" si="20"/>
        <v>167.32362505301853</v>
      </c>
      <c r="L48" s="175">
        <v>103.7</v>
      </c>
      <c r="M48" s="175">
        <f t="shared" si="17"/>
        <v>161.35354392769386</v>
      </c>
      <c r="N48" s="175">
        <f t="shared" si="26"/>
        <v>3587.6895348693215</v>
      </c>
      <c r="O48" s="175">
        <f t="shared" si="24"/>
        <v>36625.154430062881</v>
      </c>
      <c r="P48" s="172"/>
      <c r="Q48" s="172"/>
      <c r="R48" s="207">
        <f t="shared" si="25"/>
        <v>0.86163596345563431</v>
      </c>
    </row>
    <row r="49" spans="1:18" s="200" customFormat="1" ht="15.75" outlineLevel="1" x14ac:dyDescent="0.25">
      <c r="A49" s="221"/>
      <c r="B49" s="174" t="s">
        <v>37</v>
      </c>
      <c r="C49" s="175">
        <f t="shared" si="21"/>
        <v>232.32999999999993</v>
      </c>
      <c r="D49" s="175">
        <v>2007.55</v>
      </c>
      <c r="E49" s="175">
        <f t="shared" si="22"/>
        <v>105.16952605133305</v>
      </c>
      <c r="F49" s="175">
        <f t="shared" si="23"/>
        <v>97.622266073142356</v>
      </c>
      <c r="G49" s="175">
        <f t="shared" si="7"/>
        <v>107.73108459963017</v>
      </c>
      <c r="H49" s="175">
        <f t="shared" si="19"/>
        <v>176.67680608365012</v>
      </c>
      <c r="I49" s="175">
        <f t="shared" si="15"/>
        <v>106.03860697673424</v>
      </c>
      <c r="J49" s="175">
        <f t="shared" si="16"/>
        <v>166.61554797906246</v>
      </c>
      <c r="K49" s="175">
        <f t="shared" si="20"/>
        <v>168.35506729841921</v>
      </c>
      <c r="L49" s="175">
        <v>103.9</v>
      </c>
      <c r="M49" s="175">
        <f t="shared" si="17"/>
        <v>162.03567593688086</v>
      </c>
      <c r="N49" s="175">
        <f t="shared" si="26"/>
        <v>3502.3838236084121</v>
      </c>
      <c r="O49" s="175">
        <f t="shared" si="24"/>
        <v>40127.538253671293</v>
      </c>
      <c r="P49" s="172"/>
      <c r="Q49" s="172"/>
      <c r="R49" s="207">
        <f t="shared" si="25"/>
        <v>0.84114855282654288</v>
      </c>
    </row>
    <row r="50" spans="1:18" s="200" customFormat="1" ht="15.75" outlineLevel="1" x14ac:dyDescent="0.25">
      <c r="A50" s="221"/>
      <c r="B50" s="174" t="s">
        <v>40</v>
      </c>
      <c r="C50" s="175">
        <f t="shared" si="21"/>
        <v>239.12999999999988</v>
      </c>
      <c r="D50" s="175">
        <v>2246.6799999999998</v>
      </c>
      <c r="E50" s="175">
        <f t="shared" si="22"/>
        <v>102.92687126070675</v>
      </c>
      <c r="F50" s="175">
        <f t="shared" si="23"/>
        <v>115.99651054490722</v>
      </c>
      <c r="G50" s="175">
        <f t="shared" si="7"/>
        <v>88.732730646116593</v>
      </c>
      <c r="H50" s="175">
        <f t="shared" si="19"/>
        <v>179.70241226422183</v>
      </c>
      <c r="I50" s="175">
        <f t="shared" si="15"/>
        <v>103.90000000000003</v>
      </c>
      <c r="J50" s="175">
        <f t="shared" si="16"/>
        <v>172.9570859135917</v>
      </c>
      <c r="K50" s="175">
        <f t="shared" si="20"/>
        <v>169.49423622427423</v>
      </c>
      <c r="L50" s="175">
        <v>103.9</v>
      </c>
      <c r="M50" s="175">
        <f t="shared" si="17"/>
        <v>163.13208491267972</v>
      </c>
      <c r="N50" s="175">
        <f t="shared" si="26"/>
        <v>4062.6430212750565</v>
      </c>
      <c r="O50" s="175">
        <f t="shared" si="24"/>
        <v>44190.18127494635</v>
      </c>
      <c r="P50" s="172"/>
      <c r="Q50" s="172"/>
      <c r="R50" s="207">
        <f t="shared" si="25"/>
        <v>0.97570296977777526</v>
      </c>
    </row>
    <row r="51" spans="1:18" s="201" customFormat="1" ht="16.5" outlineLevel="1" thickBot="1" x14ac:dyDescent="0.3">
      <c r="A51" s="221"/>
      <c r="B51" s="184" t="s">
        <v>41</v>
      </c>
      <c r="C51" s="185">
        <f t="shared" si="21"/>
        <v>244.54000000000042</v>
      </c>
      <c r="D51" s="185">
        <v>2491.2200000000003</v>
      </c>
      <c r="E51" s="185">
        <f t="shared" si="22"/>
        <v>102.26236774975976</v>
      </c>
      <c r="F51" s="185">
        <f t="shared" si="23"/>
        <v>120.93658088452675</v>
      </c>
      <c r="G51" s="185">
        <f t="shared" si="7"/>
        <v>84.558672819932298</v>
      </c>
      <c r="H51" s="185">
        <f t="shared" si="19"/>
        <v>175.33519753352002</v>
      </c>
      <c r="I51" s="185">
        <f t="shared" si="15"/>
        <v>104.90814056612685</v>
      </c>
      <c r="J51" s="185">
        <f t="shared" si="16"/>
        <v>167.13211823919499</v>
      </c>
      <c r="K51" s="185">
        <f t="shared" si="20"/>
        <v>170.05030751063148</v>
      </c>
      <c r="L51" s="185">
        <v>104</v>
      </c>
      <c r="M51" s="185">
        <f t="shared" si="17"/>
        <v>163.50991106791489</v>
      </c>
      <c r="N51" s="185">
        <f t="shared" si="26"/>
        <v>4913.2215634738895</v>
      </c>
      <c r="O51" s="185">
        <f t="shared" si="24"/>
        <v>49103.402838420239</v>
      </c>
      <c r="P51" s="172"/>
      <c r="Q51" s="172"/>
      <c r="R51" s="207">
        <f t="shared" si="25"/>
        <v>1.1799818112380287</v>
      </c>
    </row>
    <row r="52" spans="1:18" s="200" customFormat="1" ht="15.75" outlineLevel="1" x14ac:dyDescent="0.25">
      <c r="A52" s="221"/>
      <c r="B52" s="182" t="s">
        <v>42</v>
      </c>
      <c r="C52" s="183">
        <f>C40+C41+C42</f>
        <v>536.52</v>
      </c>
      <c r="D52" s="183">
        <f>C52</f>
        <v>536.52</v>
      </c>
      <c r="E52" s="183">
        <f>C52/C39*100</f>
        <v>132.78883278883279</v>
      </c>
      <c r="F52" s="183">
        <f>N52/N39*100</f>
        <v>115.07138281208213</v>
      </c>
      <c r="G52" s="183">
        <f>E52/F52*100</f>
        <v>115.39692106219339</v>
      </c>
      <c r="H52" s="183">
        <f t="shared" si="19"/>
        <v>163.88795552433027</v>
      </c>
      <c r="I52" s="183">
        <f t="shared" si="15"/>
        <v>102</v>
      </c>
      <c r="J52" s="183">
        <f t="shared" si="16"/>
        <v>160.67446620032379</v>
      </c>
      <c r="K52" s="183">
        <f t="shared" si="20"/>
        <v>163.88795552433027</v>
      </c>
      <c r="L52" s="183">
        <f>O52/O36*100</f>
        <v>102</v>
      </c>
      <c r="M52" s="183">
        <f t="shared" si="17"/>
        <v>160.67446620032379</v>
      </c>
      <c r="N52" s="183">
        <f>SUM(N40:N42)</f>
        <v>13689.393238660436</v>
      </c>
      <c r="O52" s="183">
        <f>N52</f>
        <v>13689.393238660436</v>
      </c>
      <c r="P52" s="172"/>
      <c r="Q52" s="172"/>
    </row>
    <row r="53" spans="1:18" s="200" customFormat="1" ht="15.75" outlineLevel="1" x14ac:dyDescent="0.25">
      <c r="A53" s="221"/>
      <c r="B53" s="176" t="s">
        <v>43</v>
      </c>
      <c r="C53" s="177">
        <f>C43+C44+C45</f>
        <v>602.82999999999993</v>
      </c>
      <c r="D53" s="177">
        <f>D52+C53</f>
        <v>1139.3499999999999</v>
      </c>
      <c r="E53" s="177">
        <f>C53/C52*100</f>
        <v>112.35927831208528</v>
      </c>
      <c r="F53" s="177">
        <f>N53/N52*100</f>
        <v>83.501664508861325</v>
      </c>
      <c r="G53" s="177">
        <f>E53/F53*100</f>
        <v>134.55932761695013</v>
      </c>
      <c r="H53" s="177">
        <f t="shared" si="19"/>
        <v>167.98472942094406</v>
      </c>
      <c r="I53" s="177">
        <f t="shared" si="15"/>
        <v>106.50085071610025</v>
      </c>
      <c r="J53" s="177">
        <f t="shared" si="16"/>
        <v>157.73088035582143</v>
      </c>
      <c r="K53" s="177">
        <f t="shared" si="20"/>
        <v>166.03033968203079</v>
      </c>
      <c r="L53" s="177">
        <f>O53/O37*100</f>
        <v>104</v>
      </c>
      <c r="M53" s="177">
        <f t="shared" si="17"/>
        <v>159.64455738656807</v>
      </c>
      <c r="N53" s="177">
        <f>SUM(N43:N45)</f>
        <v>11430.871215444982</v>
      </c>
      <c r="O53" s="177">
        <f>N53+O52</f>
        <v>25120.264454105418</v>
      </c>
      <c r="P53" s="172"/>
      <c r="Q53" s="172"/>
    </row>
    <row r="54" spans="1:18" s="200" customFormat="1" ht="15.75" outlineLevel="1" x14ac:dyDescent="0.25">
      <c r="A54" s="221"/>
      <c r="B54" s="176" t="s">
        <v>44</v>
      </c>
      <c r="C54" s="177">
        <f>C46+C47+C48</f>
        <v>635.87000000000012</v>
      </c>
      <c r="D54" s="177">
        <f>D53+C54</f>
        <v>1775.22</v>
      </c>
      <c r="E54" s="177">
        <f>C54/C53*100</f>
        <v>105.48081548695323</v>
      </c>
      <c r="F54" s="177">
        <f>N54/N53*100</f>
        <v>100.6475338503724</v>
      </c>
      <c r="G54" s="177">
        <f>E54/F54*100</f>
        <v>104.80218585759511</v>
      </c>
      <c r="H54" s="177">
        <f t="shared" si="19"/>
        <v>169.6920367207515</v>
      </c>
      <c r="I54" s="177">
        <f t="shared" si="15"/>
        <v>103.05094480448753</v>
      </c>
      <c r="J54" s="177">
        <f t="shared" si="16"/>
        <v>164.66810376430627</v>
      </c>
      <c r="K54" s="177">
        <f t="shared" si="20"/>
        <v>167.32362505301853</v>
      </c>
      <c r="L54" s="177">
        <f>O54/O38*100</f>
        <v>103.69999999999999</v>
      </c>
      <c r="M54" s="177">
        <f t="shared" si="17"/>
        <v>161.35354392769386</v>
      </c>
      <c r="N54" s="177">
        <f>SUM(N46:N48)</f>
        <v>11504.889975957463</v>
      </c>
      <c r="O54" s="177">
        <f>N54+O53</f>
        <v>36625.154430062881</v>
      </c>
      <c r="P54" s="172"/>
      <c r="Q54" s="172"/>
    </row>
    <row r="55" spans="1:18" s="200" customFormat="1" ht="16.5" outlineLevel="1" thickBot="1" x14ac:dyDescent="0.3">
      <c r="A55" s="222"/>
      <c r="B55" s="188" t="s">
        <v>45</v>
      </c>
      <c r="C55" s="189">
        <f>C49+C50+C51</f>
        <v>716.00000000000023</v>
      </c>
      <c r="D55" s="189">
        <f>D54+C55</f>
        <v>2491.2200000000003</v>
      </c>
      <c r="E55" s="189">
        <f>C55/C54*100</f>
        <v>112.60163240914025</v>
      </c>
      <c r="F55" s="189">
        <f>N55/N54*100</f>
        <v>108.46038888189271</v>
      </c>
      <c r="G55" s="189">
        <f>E55/F55*100</f>
        <v>103.81820826012078</v>
      </c>
      <c r="H55" s="189">
        <f t="shared" si="19"/>
        <v>177.21017721017728</v>
      </c>
      <c r="I55" s="189">
        <f t="shared" si="15"/>
        <v>104.89064594676307</v>
      </c>
      <c r="J55" s="189">
        <f t="shared" si="16"/>
        <v>168.94755067112445</v>
      </c>
      <c r="K55" s="189">
        <f t="shared" si="20"/>
        <v>170.05030751063148</v>
      </c>
      <c r="L55" s="189">
        <f>O55/O39*100</f>
        <v>104</v>
      </c>
      <c r="M55" s="189">
        <f t="shared" si="17"/>
        <v>163.50991106791489</v>
      </c>
      <c r="N55" s="189">
        <f>SUM(N49:N51)</f>
        <v>12478.248408357358</v>
      </c>
      <c r="O55" s="189">
        <f>N55+O54</f>
        <v>49103.402838420239</v>
      </c>
      <c r="P55" s="172"/>
      <c r="Q55" s="172"/>
    </row>
    <row r="56" spans="1:18" s="200" customFormat="1" ht="16.149999999999999" customHeight="1" outlineLevel="1" x14ac:dyDescent="0.25">
      <c r="A56" s="231">
        <v>2003</v>
      </c>
      <c r="B56" s="194" t="s">
        <v>26</v>
      </c>
      <c r="C56" s="195">
        <f>D56</f>
        <v>239.08</v>
      </c>
      <c r="D56" s="195">
        <v>239.08</v>
      </c>
      <c r="E56" s="195">
        <f>C56/C51*100</f>
        <v>97.767236443935388</v>
      </c>
      <c r="F56" s="195">
        <f>N56/N51*100</f>
        <v>100.53345867646965</v>
      </c>
      <c r="G56" s="195">
        <f>E56/F56*100</f>
        <v>97.248456117046217</v>
      </c>
      <c r="H56" s="195">
        <f t="shared" si="19"/>
        <v>139.26719869517098</v>
      </c>
      <c r="I56" s="195">
        <f t="shared" si="15"/>
        <v>106.80000000000001</v>
      </c>
      <c r="J56" s="195">
        <f t="shared" si="16"/>
        <v>130.39999877824997</v>
      </c>
      <c r="K56" s="195">
        <f t="shared" si="20"/>
        <v>139.26719869517098</v>
      </c>
      <c r="L56" s="195">
        <v>106.8</v>
      </c>
      <c r="M56" s="195">
        <f t="shared" si="17"/>
        <v>130.39999877824997</v>
      </c>
      <c r="N56" s="195">
        <f>O56</f>
        <v>4939.4315701984187</v>
      </c>
      <c r="O56" s="195">
        <f>O72/L72*100</f>
        <v>4939.4315701984187</v>
      </c>
      <c r="P56" s="172"/>
      <c r="Q56" s="202"/>
      <c r="R56" s="207">
        <f>F56*R51/100</f>
        <v>1.1862765265908417</v>
      </c>
    </row>
    <row r="57" spans="1:18" s="200" customFormat="1" ht="15.75" outlineLevel="1" x14ac:dyDescent="0.25">
      <c r="A57" s="232"/>
      <c r="B57" s="178" t="s">
        <v>27</v>
      </c>
      <c r="C57" s="179">
        <f>D57-D56</f>
        <v>242.03</v>
      </c>
      <c r="D57" s="179">
        <v>481.11</v>
      </c>
      <c r="E57" s="179">
        <f t="shared" ref="E57:E67" si="27">C57/C56*100</f>
        <v>101.2338966036473</v>
      </c>
      <c r="F57" s="179">
        <f t="shared" ref="F57:F62" si="28">N57/N56*100</f>
        <v>98.578587366146593</v>
      </c>
      <c r="G57" s="179">
        <f t="shared" ref="G57:G67" si="29">E57/F57*100</f>
        <v>102.69359635641581</v>
      </c>
      <c r="H57" s="179">
        <f t="shared" si="19"/>
        <v>142.48793123748968</v>
      </c>
      <c r="I57" s="179">
        <f t="shared" si="15"/>
        <v>105.20061787191113</v>
      </c>
      <c r="J57" s="179">
        <f t="shared" si="16"/>
        <v>135.44400605230129</v>
      </c>
      <c r="K57" s="179">
        <f t="shared" si="20"/>
        <v>140.86903053904487</v>
      </c>
      <c r="L57" s="179">
        <v>106</v>
      </c>
      <c r="M57" s="179">
        <f t="shared" si="17"/>
        <v>132.89531182928761</v>
      </c>
      <c r="N57" s="179">
        <f>O57-O56</f>
        <v>4869.221865819075</v>
      </c>
      <c r="O57" s="179">
        <f t="shared" ref="O57:O67" si="30">O73/L73*100</f>
        <v>9808.6534360174937</v>
      </c>
      <c r="P57" s="172"/>
      <c r="Q57" s="202"/>
      <c r="R57" s="207">
        <f>F57*R56/100</f>
        <v>1.169414642169442</v>
      </c>
    </row>
    <row r="58" spans="1:18" s="200" customFormat="1" ht="15.75" outlineLevel="1" x14ac:dyDescent="0.25">
      <c r="A58" s="232"/>
      <c r="B58" s="178" t="s">
        <v>28</v>
      </c>
      <c r="C58" s="179">
        <f t="shared" ref="C58:C67" si="31">D58-D57</f>
        <v>276.01</v>
      </c>
      <c r="D58" s="179">
        <v>757.12</v>
      </c>
      <c r="E58" s="179">
        <f t="shared" si="27"/>
        <v>114.03958187001611</v>
      </c>
      <c r="F58" s="179">
        <f t="shared" si="28"/>
        <v>99.941556370381065</v>
      </c>
      <c r="G58" s="179">
        <f t="shared" si="29"/>
        <v>114.10626971566072</v>
      </c>
      <c r="H58" s="179">
        <f t="shared" si="19"/>
        <v>141.55084876147498</v>
      </c>
      <c r="I58" s="179">
        <f t="shared" si="15"/>
        <v>109.7032167797127</v>
      </c>
      <c r="J58" s="179">
        <f t="shared" si="16"/>
        <v>129.03071843892533</v>
      </c>
      <c r="K58" s="179">
        <f t="shared" si="20"/>
        <v>141.11682695892046</v>
      </c>
      <c r="L58" s="179">
        <v>107.2</v>
      </c>
      <c r="M58" s="179">
        <f t="shared" si="17"/>
        <v>131.63883111839593</v>
      </c>
      <c r="N58" s="179">
        <f>O58-O57</f>
        <v>4866.3761158264915</v>
      </c>
      <c r="O58" s="179">
        <f t="shared" si="30"/>
        <v>14675.029551843985</v>
      </c>
      <c r="P58" s="172"/>
      <c r="Q58" s="202"/>
      <c r="R58" s="207">
        <f t="shared" ref="R58:R67" si="32">F58*R57/100</f>
        <v>1.1687311938072629</v>
      </c>
    </row>
    <row r="59" spans="1:18" s="200" customFormat="1" ht="15.75" outlineLevel="1" x14ac:dyDescent="0.25">
      <c r="A59" s="232"/>
      <c r="B59" s="178" t="s">
        <v>29</v>
      </c>
      <c r="C59" s="179">
        <f t="shared" si="31"/>
        <v>257.87</v>
      </c>
      <c r="D59" s="179">
        <v>1014.99</v>
      </c>
      <c r="E59" s="179">
        <f t="shared" si="27"/>
        <v>93.427774356001606</v>
      </c>
      <c r="F59" s="179">
        <f t="shared" si="28"/>
        <v>79.977043400881087</v>
      </c>
      <c r="G59" s="179">
        <f t="shared" si="29"/>
        <v>116.81823981376678</v>
      </c>
      <c r="H59" s="179">
        <f t="shared" si="19"/>
        <v>132.52646726282248</v>
      </c>
      <c r="I59" s="179">
        <f t="shared" si="15"/>
        <v>102.59151723926043</v>
      </c>
      <c r="J59" s="179">
        <f t="shared" si="16"/>
        <v>129.17877698771994</v>
      </c>
      <c r="K59" s="179">
        <f t="shared" si="20"/>
        <v>138.83052933935164</v>
      </c>
      <c r="L59" s="179">
        <v>106.2</v>
      </c>
      <c r="M59" s="179">
        <f t="shared" si="17"/>
        <v>130.72554551728027</v>
      </c>
      <c r="N59" s="179">
        <f>O59-O58</f>
        <v>3891.9837382046644</v>
      </c>
      <c r="O59" s="179">
        <f t="shared" si="30"/>
        <v>18567.01329004865</v>
      </c>
      <c r="P59" s="172"/>
      <c r="Q59" s="202"/>
      <c r="R59" s="207">
        <f t="shared" si="32"/>
        <v>0.93471665411087035</v>
      </c>
    </row>
    <row r="60" spans="1:18" s="200" customFormat="1" ht="15.75" outlineLevel="1" x14ac:dyDescent="0.25">
      <c r="A60" s="232"/>
      <c r="B60" s="178" t="s">
        <v>30</v>
      </c>
      <c r="C60" s="179">
        <f t="shared" si="31"/>
        <v>255.43999999999983</v>
      </c>
      <c r="D60" s="179">
        <v>1270.4299999999998</v>
      </c>
      <c r="E60" s="179">
        <f t="shared" si="27"/>
        <v>99.057664714778696</v>
      </c>
      <c r="F60" s="179">
        <f t="shared" si="28"/>
        <v>104.16817686586582</v>
      </c>
      <c r="G60" s="179">
        <f t="shared" si="29"/>
        <v>95.09397946201193</v>
      </c>
      <c r="H60" s="179">
        <f t="shared" si="19"/>
        <v>124.66569058077104</v>
      </c>
      <c r="I60" s="179">
        <f t="shared" si="15"/>
        <v>101.36589610688442</v>
      </c>
      <c r="J60" s="179">
        <f t="shared" si="16"/>
        <v>122.98583189095309</v>
      </c>
      <c r="K60" s="179">
        <f t="shared" si="20"/>
        <v>135.72970085470084</v>
      </c>
      <c r="L60" s="179">
        <v>105.3</v>
      </c>
      <c r="M60" s="179">
        <f t="shared" si="17"/>
        <v>128.89810147644906</v>
      </c>
      <c r="N60" s="179">
        <f>O60-O59</f>
        <v>4054.2085040037709</v>
      </c>
      <c r="O60" s="179">
        <f t="shared" si="30"/>
        <v>22621.221794052421</v>
      </c>
      <c r="P60" s="172"/>
      <c r="Q60" s="202"/>
      <c r="R60" s="207">
        <f t="shared" si="32"/>
        <v>0.97367729744891462</v>
      </c>
    </row>
    <row r="61" spans="1:18" s="200" customFormat="1" ht="15.75" outlineLevel="1" x14ac:dyDescent="0.25">
      <c r="A61" s="232"/>
      <c r="B61" s="178" t="s">
        <v>31</v>
      </c>
      <c r="C61" s="179">
        <f t="shared" si="31"/>
        <v>278.81000000000017</v>
      </c>
      <c r="D61" s="179">
        <v>1549.24</v>
      </c>
      <c r="E61" s="179">
        <f t="shared" si="27"/>
        <v>109.1489195114314</v>
      </c>
      <c r="F61" s="179">
        <f t="shared" si="28"/>
        <v>102.53493647203122</v>
      </c>
      <c r="G61" s="179">
        <f t="shared" si="29"/>
        <v>106.45046777905236</v>
      </c>
      <c r="H61" s="179">
        <f t="shared" si="19"/>
        <v>137.10843373493989</v>
      </c>
      <c r="I61" s="179">
        <f t="shared" si="15"/>
        <v>114.27738625293679</v>
      </c>
      <c r="J61" s="179">
        <f t="shared" si="16"/>
        <v>119.97862239469654</v>
      </c>
      <c r="K61" s="179">
        <f t="shared" si="20"/>
        <v>135.97577566156141</v>
      </c>
      <c r="L61" s="179">
        <v>106.6</v>
      </c>
      <c r="M61" s="179">
        <f t="shared" si="17"/>
        <v>127.55701281572367</v>
      </c>
      <c r="N61" s="179">
        <f t="shared" ref="N61:N67" si="33">O61-O60</f>
        <v>4156.9801140239542</v>
      </c>
      <c r="O61" s="179">
        <f t="shared" si="30"/>
        <v>26778.201908076375</v>
      </c>
      <c r="P61" s="172"/>
      <c r="Q61" s="202"/>
      <c r="R61" s="207">
        <f t="shared" si="32"/>
        <v>0.99835939838183507</v>
      </c>
    </row>
    <row r="62" spans="1:18" s="200" customFormat="1" ht="15.75" outlineLevel="1" x14ac:dyDescent="0.25">
      <c r="A62" s="232"/>
      <c r="B62" s="178" t="s">
        <v>32</v>
      </c>
      <c r="C62" s="179">
        <f t="shared" si="31"/>
        <v>274.41999999999985</v>
      </c>
      <c r="D62" s="179">
        <v>1823.6599999999999</v>
      </c>
      <c r="E62" s="179">
        <f t="shared" si="27"/>
        <v>98.425451023994711</v>
      </c>
      <c r="F62" s="179">
        <f t="shared" si="28"/>
        <v>105.53636126897148</v>
      </c>
      <c r="G62" s="179">
        <f t="shared" si="29"/>
        <v>93.262122969301743</v>
      </c>
      <c r="H62" s="179">
        <f t="shared" si="19"/>
        <v>138.94683544303788</v>
      </c>
      <c r="I62" s="179">
        <f t="shared" si="15"/>
        <v>108.0372217524894</v>
      </c>
      <c r="J62" s="179">
        <f t="shared" si="16"/>
        <v>128.61015230599102</v>
      </c>
      <c r="K62" s="179">
        <f t="shared" si="20"/>
        <v>136.41470621236488</v>
      </c>
      <c r="L62" s="179">
        <v>106.8</v>
      </c>
      <c r="M62" s="179">
        <f t="shared" si="17"/>
        <v>127.72912566700832</v>
      </c>
      <c r="N62" s="179">
        <f t="shared" si="33"/>
        <v>4387.1255510156225</v>
      </c>
      <c r="O62" s="179">
        <f t="shared" si="30"/>
        <v>31165.327459091997</v>
      </c>
      <c r="P62" s="172"/>
      <c r="Q62" s="202"/>
      <c r="R62" s="207">
        <f t="shared" si="32"/>
        <v>1.0536321814389837</v>
      </c>
    </row>
    <row r="63" spans="1:18" s="200" customFormat="1" ht="15.75" outlineLevel="1" x14ac:dyDescent="0.25">
      <c r="A63" s="232"/>
      <c r="B63" s="178" t="s">
        <v>33</v>
      </c>
      <c r="C63" s="179">
        <f t="shared" si="31"/>
        <v>291.5300000000002</v>
      </c>
      <c r="D63" s="179">
        <v>2115.19</v>
      </c>
      <c r="E63" s="179">
        <f t="shared" si="27"/>
        <v>106.2349682967715</v>
      </c>
      <c r="F63" s="179">
        <f>N63/N62*100</f>
        <v>98.399505283055404</v>
      </c>
      <c r="G63" s="179">
        <f t="shared" si="29"/>
        <v>107.96290895078857</v>
      </c>
      <c r="H63" s="179">
        <f t="shared" si="19"/>
        <v>134.06143658603889</v>
      </c>
      <c r="I63" s="179">
        <f t="shared" si="15"/>
        <v>111.94008894904719</v>
      </c>
      <c r="J63" s="179">
        <f t="shared" si="16"/>
        <v>119.76177421751102</v>
      </c>
      <c r="K63" s="179">
        <f t="shared" si="20"/>
        <v>136.0854655763651</v>
      </c>
      <c r="L63" s="179">
        <v>107.4</v>
      </c>
      <c r="M63" s="179">
        <f t="shared" si="17"/>
        <v>126.70899960555408</v>
      </c>
      <c r="N63" s="179">
        <f t="shared" si="33"/>
        <v>4316.9098383458913</v>
      </c>
      <c r="O63" s="179">
        <f t="shared" si="30"/>
        <v>35482.237297437889</v>
      </c>
      <c r="P63" s="172"/>
      <c r="Q63" s="202"/>
      <c r="R63" s="207">
        <f t="shared" si="32"/>
        <v>1.0367688540390247</v>
      </c>
    </row>
    <row r="64" spans="1:18" s="200" customFormat="1" ht="15.75" outlineLevel="1" x14ac:dyDescent="0.25">
      <c r="A64" s="232"/>
      <c r="B64" s="178" t="s">
        <v>35</v>
      </c>
      <c r="C64" s="179">
        <f t="shared" si="31"/>
        <v>295.86999999999989</v>
      </c>
      <c r="D64" s="179">
        <v>2411.06</v>
      </c>
      <c r="E64" s="179">
        <f t="shared" si="27"/>
        <v>101.48869756114283</v>
      </c>
      <c r="F64" s="179">
        <f>N64/N63*100</f>
        <v>84.167327322765942</v>
      </c>
      <c r="G64" s="179">
        <f t="shared" si="29"/>
        <v>120.57968429002466</v>
      </c>
      <c r="H64" s="179">
        <f t="shared" si="19"/>
        <v>133.93237064868035</v>
      </c>
      <c r="I64" s="179">
        <f t="shared" si="15"/>
        <v>101.27486223530255</v>
      </c>
      <c r="J64" s="179">
        <f t="shared" si="16"/>
        <v>132.24641109607353</v>
      </c>
      <c r="K64" s="179">
        <f t="shared" si="20"/>
        <v>135.81753247484818</v>
      </c>
      <c r="L64" s="179">
        <v>106.8</v>
      </c>
      <c r="M64" s="179">
        <f t="shared" si="17"/>
        <v>127.16997422738594</v>
      </c>
      <c r="N64" s="179">
        <f t="shared" si="33"/>
        <v>3633.4276338692725</v>
      </c>
      <c r="O64" s="179">
        <f t="shared" si="30"/>
        <v>39115.664931307161</v>
      </c>
      <c r="P64" s="172"/>
      <c r="Q64" s="202"/>
      <c r="R64" s="207">
        <f t="shared" si="32"/>
        <v>0.87262063495951536</v>
      </c>
    </row>
    <row r="65" spans="1:18" s="200" customFormat="1" ht="15.75" outlineLevel="1" x14ac:dyDescent="0.25">
      <c r="A65" s="232"/>
      <c r="B65" s="178" t="s">
        <v>37</v>
      </c>
      <c r="C65" s="179">
        <f t="shared" si="31"/>
        <v>301.44000000000005</v>
      </c>
      <c r="D65" s="179">
        <v>2712.5</v>
      </c>
      <c r="E65" s="179">
        <f t="shared" si="27"/>
        <v>101.88258356710722</v>
      </c>
      <c r="F65" s="179">
        <f>N65/N64*100</f>
        <v>99.634936309371867</v>
      </c>
      <c r="G65" s="179">
        <f t="shared" si="29"/>
        <v>102.255882666253</v>
      </c>
      <c r="H65" s="179">
        <f t="shared" si="19"/>
        <v>129.74648129815355</v>
      </c>
      <c r="I65" s="179">
        <f t="shared" si="15"/>
        <v>103.36283774640695</v>
      </c>
      <c r="J65" s="179">
        <f t="shared" si="16"/>
        <v>125.52527013284688</v>
      </c>
      <c r="K65" s="179">
        <f t="shared" si="20"/>
        <v>135.1149410973575</v>
      </c>
      <c r="L65" s="179">
        <v>106.5</v>
      </c>
      <c r="M65" s="179">
        <f t="shared" si="17"/>
        <v>126.86848929329342</v>
      </c>
      <c r="N65" s="179">
        <f t="shared" si="33"/>
        <v>3620.1633088527669</v>
      </c>
      <c r="O65" s="179">
        <f t="shared" si="30"/>
        <v>42735.828240159928</v>
      </c>
      <c r="P65" s="172"/>
      <c r="Q65" s="202"/>
      <c r="R65" s="207">
        <f t="shared" si="32"/>
        <v>0.8694350138643494</v>
      </c>
    </row>
    <row r="66" spans="1:18" s="200" customFormat="1" ht="15.75" outlineLevel="1" x14ac:dyDescent="0.25">
      <c r="A66" s="232"/>
      <c r="B66" s="178" t="s">
        <v>40</v>
      </c>
      <c r="C66" s="179">
        <f t="shared" si="31"/>
        <v>307.77</v>
      </c>
      <c r="D66" s="179">
        <v>3020.27</v>
      </c>
      <c r="E66" s="179">
        <f t="shared" si="27"/>
        <v>102.09992038216558</v>
      </c>
      <c r="F66" s="179">
        <f>N66/N65*100</f>
        <v>124.39978969304768</v>
      </c>
      <c r="G66" s="179">
        <f t="shared" si="29"/>
        <v>82.074029734369901</v>
      </c>
      <c r="H66" s="179">
        <f t="shared" si="19"/>
        <v>128.70405218918586</v>
      </c>
      <c r="I66" s="179">
        <f t="shared" si="15"/>
        <v>110.85088005946207</v>
      </c>
      <c r="J66" s="179">
        <f t="shared" si="16"/>
        <v>116.10557545429236</v>
      </c>
      <c r="K66" s="179">
        <f t="shared" si="20"/>
        <v>134.43258496982216</v>
      </c>
      <c r="L66" s="179">
        <v>106.9</v>
      </c>
      <c r="M66" s="179">
        <f t="shared" si="17"/>
        <v>125.75545834408059</v>
      </c>
      <c r="N66" s="179">
        <f t="shared" si="33"/>
        <v>4503.4755427577184</v>
      </c>
      <c r="O66" s="179">
        <f t="shared" si="30"/>
        <v>47239.303782917646</v>
      </c>
      <c r="P66" s="172"/>
      <c r="Q66" s="202"/>
      <c r="R66" s="207">
        <f t="shared" si="32"/>
        <v>1.0815753287649705</v>
      </c>
    </row>
    <row r="67" spans="1:18" s="201" customFormat="1" ht="16.5" outlineLevel="1" thickBot="1" x14ac:dyDescent="0.3">
      <c r="A67" s="232"/>
      <c r="B67" s="192" t="s">
        <v>41</v>
      </c>
      <c r="C67" s="193">
        <f t="shared" si="31"/>
        <v>318.41000000000031</v>
      </c>
      <c r="D67" s="193">
        <v>3338.6800000000003</v>
      </c>
      <c r="E67" s="193">
        <f t="shared" si="27"/>
        <v>103.45712707541357</v>
      </c>
      <c r="F67" s="193">
        <f>N67/N66*100</f>
        <v>114.4455431531146</v>
      </c>
      <c r="G67" s="193">
        <f t="shared" si="29"/>
        <v>90.398563565730271</v>
      </c>
      <c r="H67" s="193">
        <f t="shared" si="19"/>
        <v>130.20773697554583</v>
      </c>
      <c r="I67" s="193">
        <f t="shared" si="15"/>
        <v>104.90117286777915</v>
      </c>
      <c r="J67" s="193">
        <f t="shared" si="16"/>
        <v>124.12419557945637</v>
      </c>
      <c r="K67" s="193">
        <f t="shared" si="20"/>
        <v>134.01787076211656</v>
      </c>
      <c r="L67" s="193">
        <v>106.7</v>
      </c>
      <c r="M67" s="193">
        <f t="shared" si="17"/>
        <v>125.60250305727887</v>
      </c>
      <c r="N67" s="193">
        <f t="shared" si="33"/>
        <v>5154.0270456767466</v>
      </c>
      <c r="O67" s="193">
        <f t="shared" si="30"/>
        <v>52393.330828594393</v>
      </c>
      <c r="P67" s="172"/>
      <c r="Q67" s="202"/>
      <c r="R67" s="207">
        <f t="shared" si="32"/>
        <v>1.2378147596151554</v>
      </c>
    </row>
    <row r="68" spans="1:18" s="200" customFormat="1" ht="15.75" outlineLevel="1" x14ac:dyDescent="0.25">
      <c r="A68" s="232"/>
      <c r="B68" s="190" t="s">
        <v>42</v>
      </c>
      <c r="C68" s="191">
        <f>C56+C57+C58</f>
        <v>757.12</v>
      </c>
      <c r="D68" s="191">
        <f>C68</f>
        <v>757.12</v>
      </c>
      <c r="E68" s="191">
        <f>C68/C55*100</f>
        <v>105.74301675977651</v>
      </c>
      <c r="F68" s="191">
        <f>N68/N55*100</f>
        <v>117.604883887512</v>
      </c>
      <c r="G68" s="191">
        <f>E68/F68*100</f>
        <v>89.913797169272954</v>
      </c>
      <c r="H68" s="191">
        <f>C68/C52*100</f>
        <v>141.11682695892046</v>
      </c>
      <c r="I68" s="191">
        <f t="shared" si="15"/>
        <v>107.19999999999999</v>
      </c>
      <c r="J68" s="191">
        <f t="shared" si="16"/>
        <v>131.63883111839596</v>
      </c>
      <c r="K68" s="191">
        <f t="shared" si="20"/>
        <v>141.11682695892046</v>
      </c>
      <c r="L68" s="191">
        <f>O68/O52*100</f>
        <v>107.19999999999999</v>
      </c>
      <c r="M68" s="191">
        <f t="shared" si="17"/>
        <v>131.63883111839596</v>
      </c>
      <c r="N68" s="191">
        <f>SUM(N56:N58)</f>
        <v>14675.029551843985</v>
      </c>
      <c r="O68" s="191">
        <f>N68</f>
        <v>14675.029551843985</v>
      </c>
      <c r="P68" s="172"/>
      <c r="Q68" s="172"/>
    </row>
    <row r="69" spans="1:18" s="200" customFormat="1" ht="15.75" outlineLevel="1" x14ac:dyDescent="0.25">
      <c r="A69" s="232"/>
      <c r="B69" s="180" t="s">
        <v>43</v>
      </c>
      <c r="C69" s="181">
        <f>C59+C60+C61</f>
        <v>792.12</v>
      </c>
      <c r="D69" s="181">
        <f>D68+C69</f>
        <v>1549.24</v>
      </c>
      <c r="E69" s="181">
        <f>C69/C68*100</f>
        <v>104.62278106508876</v>
      </c>
      <c r="F69" s="181">
        <f>N69/N68*100</f>
        <v>82.474602953774422</v>
      </c>
      <c r="G69" s="181">
        <f>E69/F69*100</f>
        <v>126.85454348137692</v>
      </c>
      <c r="H69" s="181">
        <f>C69/C53*100</f>
        <v>131.40022892025945</v>
      </c>
      <c r="I69" s="181">
        <f t="shared" si="15"/>
        <v>105.88145144946624</v>
      </c>
      <c r="J69" s="181">
        <f t="shared" si="16"/>
        <v>124.10127281167136</v>
      </c>
      <c r="K69" s="181">
        <f t="shared" si="20"/>
        <v>135.97577566156141</v>
      </c>
      <c r="L69" s="181">
        <f>O69/O53*100</f>
        <v>106.60000000000001</v>
      </c>
      <c r="M69" s="181">
        <f t="shared" si="17"/>
        <v>127.55701281572365</v>
      </c>
      <c r="N69" s="181">
        <f>SUM(N59:N61)</f>
        <v>12103.17235623239</v>
      </c>
      <c r="O69" s="181">
        <f>N69+O68</f>
        <v>26778.201908076375</v>
      </c>
      <c r="P69" s="172"/>
      <c r="Q69" s="172"/>
    </row>
    <row r="70" spans="1:18" s="200" customFormat="1" ht="15.75" outlineLevel="1" x14ac:dyDescent="0.25">
      <c r="A70" s="232"/>
      <c r="B70" s="180" t="s">
        <v>44</v>
      </c>
      <c r="C70" s="181">
        <f>C62+C63+C64</f>
        <v>861.81999999999994</v>
      </c>
      <c r="D70" s="181">
        <f>D69+C70</f>
        <v>2411.06</v>
      </c>
      <c r="E70" s="181">
        <f>C70/C69*100</f>
        <v>108.79917184265008</v>
      </c>
      <c r="F70" s="181">
        <f>N70/N69*100</f>
        <v>101.93577898506709</v>
      </c>
      <c r="G70" s="181">
        <f>E70/F70*100</f>
        <v>106.73305577876482</v>
      </c>
      <c r="H70" s="181">
        <f>C70/C54*100</f>
        <v>135.53399279726986</v>
      </c>
      <c r="I70" s="181">
        <f t="shared" si="15"/>
        <v>107.23668847779689</v>
      </c>
      <c r="J70" s="181">
        <f t="shared" si="16"/>
        <v>126.38770808866582</v>
      </c>
      <c r="K70" s="181">
        <f t="shared" si="20"/>
        <v>135.81753247484818</v>
      </c>
      <c r="L70" s="181">
        <f>O70/O54*100</f>
        <v>106.80000000000001</v>
      </c>
      <c r="M70" s="181">
        <f t="shared" si="17"/>
        <v>127.16997422738592</v>
      </c>
      <c r="N70" s="181">
        <f>SUM(N62:N64)</f>
        <v>12337.463023230786</v>
      </c>
      <c r="O70" s="181">
        <f>N70+O69</f>
        <v>39115.664931307161</v>
      </c>
      <c r="P70" s="172"/>
      <c r="Q70" s="172"/>
    </row>
    <row r="71" spans="1:18" s="200" customFormat="1" ht="16.5" outlineLevel="1" thickBot="1" x14ac:dyDescent="0.3">
      <c r="A71" s="233"/>
      <c r="B71" s="196" t="s">
        <v>45</v>
      </c>
      <c r="C71" s="197">
        <f>C65+C66+C67</f>
        <v>927.62000000000035</v>
      </c>
      <c r="D71" s="197">
        <f>D70+C71</f>
        <v>3338.6800000000003</v>
      </c>
      <c r="E71" s="197">
        <f>C71/C70*100</f>
        <v>107.635004989441</v>
      </c>
      <c r="F71" s="197">
        <f>N71/N70*100</f>
        <v>107.62071482837349</v>
      </c>
      <c r="G71" s="197">
        <f>E71/F71*100</f>
        <v>100.0132782625448</v>
      </c>
      <c r="H71" s="197">
        <f>C71/C55*100</f>
        <v>129.55586592178773</v>
      </c>
      <c r="I71" s="197">
        <f t="shared" si="15"/>
        <v>106.40648801633456</v>
      </c>
      <c r="J71" s="197">
        <f t="shared" si="16"/>
        <v>121.75560751699604</v>
      </c>
      <c r="K71" s="197">
        <f t="shared" si="20"/>
        <v>134.01787076211656</v>
      </c>
      <c r="L71" s="197">
        <f>O71/O55*100</f>
        <v>106.69999999999999</v>
      </c>
      <c r="M71" s="197">
        <f t="shared" si="17"/>
        <v>125.60250305727889</v>
      </c>
      <c r="N71" s="197">
        <f>SUM(N65:N67)</f>
        <v>13277.665897287232</v>
      </c>
      <c r="O71" s="197">
        <f>N71+O70</f>
        <v>52393.330828594393</v>
      </c>
      <c r="P71" s="172"/>
      <c r="Q71" s="172"/>
    </row>
    <row r="72" spans="1:18" s="200" customFormat="1" ht="16.7" customHeight="1" outlineLevel="1" x14ac:dyDescent="0.25">
      <c r="A72" s="220">
        <v>2004</v>
      </c>
      <c r="B72" s="186" t="s">
        <v>26</v>
      </c>
      <c r="C72" s="187">
        <f>D72</f>
        <v>335.21999999999997</v>
      </c>
      <c r="D72" s="187">
        <v>335.21999999999997</v>
      </c>
      <c r="E72" s="187">
        <f>C72/C67*100</f>
        <v>105.27935680412037</v>
      </c>
      <c r="F72" s="187">
        <f>N72/N67*100</f>
        <v>107.33671572916302</v>
      </c>
      <c r="G72" s="187">
        <f>E72/F72*100</f>
        <v>98.08326637249283</v>
      </c>
      <c r="H72" s="187">
        <f>C72/C56*100</f>
        <v>140.21248117784839</v>
      </c>
      <c r="I72" s="187">
        <f t="shared" si="15"/>
        <v>111.99999999999999</v>
      </c>
      <c r="J72" s="187">
        <f t="shared" si="16"/>
        <v>125.18971533736465</v>
      </c>
      <c r="K72" s="187">
        <f t="shared" si="20"/>
        <v>140.21248117784839</v>
      </c>
      <c r="L72" s="187">
        <v>112</v>
      </c>
      <c r="M72" s="187">
        <f t="shared" si="17"/>
        <v>125.18971533736463</v>
      </c>
      <c r="N72" s="187">
        <f>O72</f>
        <v>5532.1633586222288</v>
      </c>
      <c r="O72" s="187">
        <f>O88/L88*100</f>
        <v>5532.1633586222288</v>
      </c>
      <c r="P72" s="172"/>
      <c r="Q72" s="172"/>
      <c r="R72" s="207">
        <f>F72*R67/100</f>
        <v>1.3286297097817419</v>
      </c>
    </row>
    <row r="73" spans="1:18" s="200" customFormat="1" ht="15.75" outlineLevel="1" x14ac:dyDescent="0.25">
      <c r="A73" s="221"/>
      <c r="B73" s="174" t="s">
        <v>27</v>
      </c>
      <c r="C73" s="175">
        <f>D73-D72</f>
        <v>363.71999999999997</v>
      </c>
      <c r="D73" s="175">
        <v>698.93999999999994</v>
      </c>
      <c r="E73" s="175">
        <f t="shared" ref="E73:E83" si="34">C73/C72*100</f>
        <v>108.50187936280651</v>
      </c>
      <c r="F73" s="175">
        <f t="shared" ref="F73:F78" si="35">N73/N72*100</f>
        <v>102.47923818941021</v>
      </c>
      <c r="G73" s="175">
        <f t="shared" ref="G73:G136" si="36">E73/F73*100</f>
        <v>105.87693788498387</v>
      </c>
      <c r="H73" s="175">
        <f t="shared" ref="H73:H136" si="37">C73/C57*100</f>
        <v>150.27889104656447</v>
      </c>
      <c r="I73" s="175">
        <f t="shared" si="15"/>
        <v>116.43172197814992</v>
      </c>
      <c r="J73" s="175">
        <f t="shared" si="16"/>
        <v>129.0704015137442</v>
      </c>
      <c r="K73" s="175">
        <f t="shared" si="20"/>
        <v>145.27654798278977</v>
      </c>
      <c r="L73" s="175">
        <v>114.2</v>
      </c>
      <c r="M73" s="175">
        <f t="shared" si="17"/>
        <v>127.21238877652343</v>
      </c>
      <c r="N73" s="175">
        <f>O73-O72</f>
        <v>5669.3188653097495</v>
      </c>
      <c r="O73" s="175">
        <f t="shared" ref="O73:O83" si="38">O89/L89*100</f>
        <v>11201.482223931978</v>
      </c>
      <c r="P73" s="172"/>
      <c r="Q73" s="172"/>
      <c r="R73" s="207">
        <f>F73*R72/100</f>
        <v>1.3615696049425008</v>
      </c>
    </row>
    <row r="74" spans="1:18" s="200" customFormat="1" ht="15.75" outlineLevel="1" x14ac:dyDescent="0.25">
      <c r="A74" s="221"/>
      <c r="B74" s="174" t="s">
        <v>28</v>
      </c>
      <c r="C74" s="175">
        <f t="shared" ref="C74:C83" si="39">D74-D73</f>
        <v>368.01999999999987</v>
      </c>
      <c r="D74" s="175">
        <v>1066.9599999999998</v>
      </c>
      <c r="E74" s="175">
        <f t="shared" si="34"/>
        <v>101.18222808753983</v>
      </c>
      <c r="F74" s="175">
        <f t="shared" si="35"/>
        <v>97.508212123964455</v>
      </c>
      <c r="G74" s="175">
        <f t="shared" si="36"/>
        <v>103.76790414217064</v>
      </c>
      <c r="H74" s="175">
        <f t="shared" si="37"/>
        <v>133.33574870475704</v>
      </c>
      <c r="I74" s="175">
        <f t="shared" si="15"/>
        <v>113.59688058618742</v>
      </c>
      <c r="J74" s="175">
        <f t="shared" si="16"/>
        <v>117.37624133401575</v>
      </c>
      <c r="K74" s="175">
        <f t="shared" si="20"/>
        <v>140.92349957734572</v>
      </c>
      <c r="L74" s="175">
        <v>114</v>
      </c>
      <c r="M74" s="175">
        <f t="shared" si="17"/>
        <v>123.61710489240853</v>
      </c>
      <c r="N74" s="175">
        <f>O74-O73</f>
        <v>5528.0514651701651</v>
      </c>
      <c r="O74" s="175">
        <f t="shared" si="38"/>
        <v>16729.533689102143</v>
      </c>
      <c r="P74" s="172"/>
      <c r="Q74" s="172"/>
      <c r="R74" s="207">
        <f t="shared" ref="R74:R83" si="40">F74*R73/100</f>
        <v>1.3276421786027583</v>
      </c>
    </row>
    <row r="75" spans="1:18" s="200" customFormat="1" ht="15.75" outlineLevel="1" x14ac:dyDescent="0.25">
      <c r="A75" s="221"/>
      <c r="B75" s="174" t="s">
        <v>29</v>
      </c>
      <c r="C75" s="175">
        <f t="shared" si="39"/>
        <v>380.26</v>
      </c>
      <c r="D75" s="175">
        <v>1447.2199999999998</v>
      </c>
      <c r="E75" s="175">
        <f t="shared" si="34"/>
        <v>103.32590620075</v>
      </c>
      <c r="F75" s="175">
        <f t="shared" si="35"/>
        <v>79.253249527196857</v>
      </c>
      <c r="G75" s="175">
        <f t="shared" si="36"/>
        <v>130.37434656265074</v>
      </c>
      <c r="H75" s="175">
        <f t="shared" si="37"/>
        <v>147.46189940667779</v>
      </c>
      <c r="I75" s="175">
        <f t="shared" si="15"/>
        <v>112.56882650039439</v>
      </c>
      <c r="J75" s="175">
        <f t="shared" si="16"/>
        <v>130.99710105458115</v>
      </c>
      <c r="K75" s="175">
        <f t="shared" si="20"/>
        <v>142.58465600646309</v>
      </c>
      <c r="L75" s="175">
        <v>113.7</v>
      </c>
      <c r="M75" s="175">
        <f t="shared" si="17"/>
        <v>125.40427089398689</v>
      </c>
      <c r="N75" s="175">
        <f>O75-O74</f>
        <v>4381.1604216831729</v>
      </c>
      <c r="O75" s="175">
        <f t="shared" si="38"/>
        <v>21110.694110785316</v>
      </c>
      <c r="P75" s="172"/>
      <c r="Q75" s="172"/>
      <c r="R75" s="207">
        <f t="shared" si="40"/>
        <v>1.0521995686363566</v>
      </c>
    </row>
    <row r="76" spans="1:18" s="200" customFormat="1" ht="15.75" outlineLevel="1" x14ac:dyDescent="0.25">
      <c r="A76" s="221"/>
      <c r="B76" s="174" t="s">
        <v>30</v>
      </c>
      <c r="C76" s="175">
        <f t="shared" si="39"/>
        <v>394.58000000000015</v>
      </c>
      <c r="D76" s="175">
        <v>1841.8</v>
      </c>
      <c r="E76" s="175">
        <f t="shared" si="34"/>
        <v>103.76584442223746</v>
      </c>
      <c r="F76" s="175">
        <f t="shared" si="35"/>
        <v>109.8618996322803</v>
      </c>
      <c r="G76" s="175">
        <f t="shared" si="36"/>
        <v>94.451165298937127</v>
      </c>
      <c r="H76" s="175">
        <f t="shared" si="37"/>
        <v>154.47071719386173</v>
      </c>
      <c r="I76" s="175">
        <f t="shared" si="15"/>
        <v>118.72171992253016</v>
      </c>
      <c r="J76" s="175">
        <f t="shared" si="16"/>
        <v>130.11158977031243</v>
      </c>
      <c r="K76" s="175">
        <f t="shared" si="20"/>
        <v>144.97453618066325</v>
      </c>
      <c r="L76" s="175">
        <v>114.6</v>
      </c>
      <c r="M76" s="175">
        <f t="shared" si="17"/>
        <v>126.5048308731791</v>
      </c>
      <c r="N76" s="175">
        <f>O76-O75</f>
        <v>4813.2260651987563</v>
      </c>
      <c r="O76" s="175">
        <f t="shared" si="38"/>
        <v>25923.920175984073</v>
      </c>
      <c r="P76" s="172"/>
      <c r="Q76" s="172"/>
      <c r="R76" s="207">
        <f t="shared" si="40"/>
        <v>1.1559664340265603</v>
      </c>
    </row>
    <row r="77" spans="1:18" s="200" customFormat="1" ht="15.75" outlineLevel="1" x14ac:dyDescent="0.25">
      <c r="A77" s="221"/>
      <c r="B77" s="174" t="s">
        <v>31</v>
      </c>
      <c r="C77" s="175">
        <f t="shared" si="39"/>
        <v>408.94000000000028</v>
      </c>
      <c r="D77" s="175">
        <v>2250.7400000000002</v>
      </c>
      <c r="E77" s="175">
        <f t="shared" si="34"/>
        <v>103.63931268690763</v>
      </c>
      <c r="F77" s="175">
        <f t="shared" si="35"/>
        <v>100.08787348093682</v>
      </c>
      <c r="G77" s="175">
        <f t="shared" si="36"/>
        <v>103.54832117264159</v>
      </c>
      <c r="H77" s="175">
        <f t="shared" si="37"/>
        <v>146.67336178759729</v>
      </c>
      <c r="I77" s="175">
        <f t="shared" si="15"/>
        <v>115.88834880964369</v>
      </c>
      <c r="J77" s="175">
        <f t="shared" si="16"/>
        <v>126.56437277272848</v>
      </c>
      <c r="K77" s="175">
        <f t="shared" si="20"/>
        <v>145.28026645322868</v>
      </c>
      <c r="L77" s="175">
        <v>114.8</v>
      </c>
      <c r="M77" s="175">
        <f t="shared" si="17"/>
        <v>126.55075475019919</v>
      </c>
      <c r="N77" s="175">
        <f t="shared" ref="N77:N83" si="41">O77-O76</f>
        <v>4817.4556144876042</v>
      </c>
      <c r="O77" s="175">
        <f t="shared" si="38"/>
        <v>30741.375790471677</v>
      </c>
      <c r="P77" s="172"/>
      <c r="Q77" s="172"/>
      <c r="R77" s="207">
        <f t="shared" si="40"/>
        <v>1.1569822219706005</v>
      </c>
    </row>
    <row r="78" spans="1:18" s="200" customFormat="1" ht="15.75" outlineLevel="1" x14ac:dyDescent="0.25">
      <c r="A78" s="221"/>
      <c r="B78" s="174" t="s">
        <v>32</v>
      </c>
      <c r="C78" s="175">
        <f t="shared" si="39"/>
        <v>408.02</v>
      </c>
      <c r="D78" s="175">
        <v>2658.76</v>
      </c>
      <c r="E78" s="175">
        <f t="shared" si="34"/>
        <v>99.775028121484738</v>
      </c>
      <c r="F78" s="175">
        <f t="shared" si="35"/>
        <v>105.83908177899077</v>
      </c>
      <c r="G78" s="175">
        <f t="shared" si="36"/>
        <v>94.270496724292485</v>
      </c>
      <c r="H78" s="175">
        <f t="shared" si="37"/>
        <v>148.68449821441595</v>
      </c>
      <c r="I78" s="175">
        <f t="shared" si="15"/>
        <v>116.2207629618385</v>
      </c>
      <c r="J78" s="175">
        <f t="shared" si="16"/>
        <v>127.9328189088184</v>
      </c>
      <c r="K78" s="175">
        <f t="shared" si="20"/>
        <v>145.79252711580011</v>
      </c>
      <c r="L78" s="175">
        <v>115</v>
      </c>
      <c r="M78" s="175">
        <f t="shared" si="17"/>
        <v>126.77611053547835</v>
      </c>
      <c r="N78" s="175">
        <f t="shared" si="41"/>
        <v>5098.7507874841176</v>
      </c>
      <c r="O78" s="175">
        <f t="shared" si="38"/>
        <v>35840.126577955794</v>
      </c>
      <c r="P78" s="172"/>
      <c r="Q78" s="172"/>
      <c r="R78" s="207">
        <f t="shared" si="40"/>
        <v>1.2245393600798484</v>
      </c>
    </row>
    <row r="79" spans="1:18" s="200" customFormat="1" ht="15.75" outlineLevel="1" x14ac:dyDescent="0.25">
      <c r="A79" s="221"/>
      <c r="B79" s="174" t="s">
        <v>33</v>
      </c>
      <c r="C79" s="175">
        <f t="shared" si="39"/>
        <v>428.78999999999996</v>
      </c>
      <c r="D79" s="175">
        <v>3087.55</v>
      </c>
      <c r="E79" s="175">
        <f t="shared" si="34"/>
        <v>105.09043674329691</v>
      </c>
      <c r="F79" s="175">
        <f>N79/N78*100</f>
        <v>97.365933755459878</v>
      </c>
      <c r="G79" s="175">
        <f t="shared" si="36"/>
        <v>107.93347600120342</v>
      </c>
      <c r="H79" s="175">
        <f t="shared" si="37"/>
        <v>147.08263300517945</v>
      </c>
      <c r="I79" s="175">
        <f t="shared" si="15"/>
        <v>114.99999999999999</v>
      </c>
      <c r="J79" s="175">
        <f t="shared" si="16"/>
        <v>127.89794174363432</v>
      </c>
      <c r="K79" s="175">
        <f t="shared" si="20"/>
        <v>145.9703383620384</v>
      </c>
      <c r="L79" s="175">
        <v>115</v>
      </c>
      <c r="M79" s="175">
        <f t="shared" si="17"/>
        <v>126.93072901046818</v>
      </c>
      <c r="N79" s="175">
        <f t="shared" si="41"/>
        <v>4964.446314097775</v>
      </c>
      <c r="O79" s="175">
        <f t="shared" si="38"/>
        <v>40804.572892053569</v>
      </c>
      <c r="P79" s="172"/>
      <c r="Q79" s="172"/>
      <c r="R79" s="207">
        <f t="shared" si="40"/>
        <v>1.1922841821448775</v>
      </c>
    </row>
    <row r="80" spans="1:18" s="200" customFormat="1" ht="15.75" outlineLevel="1" x14ac:dyDescent="0.25">
      <c r="A80" s="221"/>
      <c r="B80" s="174" t="s">
        <v>35</v>
      </c>
      <c r="C80" s="175">
        <f t="shared" si="39"/>
        <v>442.81999999999971</v>
      </c>
      <c r="D80" s="175">
        <v>3530.37</v>
      </c>
      <c r="E80" s="175">
        <f t="shared" si="34"/>
        <v>103.27199794771327</v>
      </c>
      <c r="F80" s="175">
        <f>N80/N79*100</f>
        <v>92.834402904236455</v>
      </c>
      <c r="G80" s="175">
        <f t="shared" si="36"/>
        <v>111.24324034727056</v>
      </c>
      <c r="H80" s="175">
        <f t="shared" si="37"/>
        <v>149.66708351640918</v>
      </c>
      <c r="I80" s="175">
        <f t="shared" si="15"/>
        <v>126.84204992094972</v>
      </c>
      <c r="J80" s="175">
        <f t="shared" si="16"/>
        <v>117.99484761534873</v>
      </c>
      <c r="K80" s="175">
        <f t="shared" si="20"/>
        <v>146.42397949449619</v>
      </c>
      <c r="L80" s="175">
        <v>116.1</v>
      </c>
      <c r="M80" s="175">
        <f t="shared" si="17"/>
        <v>126.11884538716296</v>
      </c>
      <c r="N80" s="175">
        <f t="shared" si="41"/>
        <v>4608.7140931940448</v>
      </c>
      <c r="O80" s="175">
        <f t="shared" si="38"/>
        <v>45413.286985247614</v>
      </c>
      <c r="P80" s="172"/>
      <c r="Q80" s="172"/>
      <c r="R80" s="207">
        <f t="shared" si="40"/>
        <v>1.1068499014158559</v>
      </c>
    </row>
    <row r="81" spans="1:18" s="200" customFormat="1" ht="15.75" outlineLevel="1" x14ac:dyDescent="0.25">
      <c r="A81" s="221"/>
      <c r="B81" s="174" t="s">
        <v>37</v>
      </c>
      <c r="C81" s="175">
        <f t="shared" si="39"/>
        <v>443.38000000000011</v>
      </c>
      <c r="D81" s="175">
        <v>3973.75</v>
      </c>
      <c r="E81" s="175">
        <f t="shared" si="34"/>
        <v>100.12646221941203</v>
      </c>
      <c r="F81" s="175">
        <f>N81/N80*100</f>
        <v>95.833428879896047</v>
      </c>
      <c r="G81" s="175">
        <f t="shared" si="36"/>
        <v>104.47968249669566</v>
      </c>
      <c r="H81" s="175">
        <f t="shared" si="37"/>
        <v>147.08731422505309</v>
      </c>
      <c r="I81" s="175">
        <f t="shared" si="15"/>
        <v>122.00247242930355</v>
      </c>
      <c r="J81" s="175">
        <f t="shared" si="16"/>
        <v>120.56092905025788</v>
      </c>
      <c r="K81" s="175">
        <f t="shared" si="20"/>
        <v>146.49769585253455</v>
      </c>
      <c r="L81" s="175">
        <v>116.6</v>
      </c>
      <c r="M81" s="175">
        <f t="shared" si="17"/>
        <v>125.64124858707937</v>
      </c>
      <c r="N81" s="175">
        <f t="shared" si="41"/>
        <v>4416.6887427788606</v>
      </c>
      <c r="O81" s="175">
        <f t="shared" si="38"/>
        <v>49829.975728026475</v>
      </c>
      <c r="P81" s="172"/>
      <c r="Q81" s="172"/>
      <c r="R81" s="207">
        <f t="shared" si="40"/>
        <v>1.0607322130805636</v>
      </c>
    </row>
    <row r="82" spans="1:18" s="200" customFormat="1" ht="15.75" outlineLevel="1" x14ac:dyDescent="0.25">
      <c r="A82" s="221"/>
      <c r="B82" s="174" t="s">
        <v>40</v>
      </c>
      <c r="C82" s="175">
        <f t="shared" si="39"/>
        <v>442.14999999999964</v>
      </c>
      <c r="D82" s="175">
        <v>4415.8999999999996</v>
      </c>
      <c r="E82" s="175">
        <f t="shared" si="34"/>
        <v>99.722585592493914</v>
      </c>
      <c r="F82" s="175">
        <f>N82/N81*100</f>
        <v>110.33464969791187</v>
      </c>
      <c r="G82" s="175">
        <f t="shared" si="36"/>
        <v>90.38192976143668</v>
      </c>
      <c r="H82" s="175">
        <f t="shared" si="37"/>
        <v>143.66247522500558</v>
      </c>
      <c r="I82" s="175">
        <f t="shared" si="15"/>
        <v>108.20838275515716</v>
      </c>
      <c r="J82" s="175">
        <f t="shared" si="16"/>
        <v>132.76464499988907</v>
      </c>
      <c r="K82" s="175">
        <f t="shared" si="20"/>
        <v>146.20878265850402</v>
      </c>
      <c r="L82" s="175">
        <v>115.8</v>
      </c>
      <c r="M82" s="175">
        <f t="shared" si="17"/>
        <v>126.25974322841454</v>
      </c>
      <c r="N82" s="175">
        <f t="shared" si="41"/>
        <v>4873.1380525921631</v>
      </c>
      <c r="O82" s="175">
        <f t="shared" si="38"/>
        <v>54703.113780618638</v>
      </c>
      <c r="P82" s="172"/>
      <c r="Q82" s="172"/>
      <c r="R82" s="207">
        <f t="shared" si="40"/>
        <v>1.170355171535348</v>
      </c>
    </row>
    <row r="83" spans="1:18" s="201" customFormat="1" ht="16.5" outlineLevel="1" thickBot="1" x14ac:dyDescent="0.3">
      <c r="A83" s="221"/>
      <c r="B83" s="184" t="s">
        <v>41</v>
      </c>
      <c r="C83" s="185">
        <f t="shared" si="39"/>
        <v>437.11000000000058</v>
      </c>
      <c r="D83" s="185">
        <v>4853.01</v>
      </c>
      <c r="E83" s="185">
        <f t="shared" si="34"/>
        <v>98.860115345471215</v>
      </c>
      <c r="F83" s="185">
        <f>N83/N82*100</f>
        <v>117.09901511440455</v>
      </c>
      <c r="G83" s="185">
        <f t="shared" si="36"/>
        <v>84.424378163117666</v>
      </c>
      <c r="H83" s="185">
        <f t="shared" si="37"/>
        <v>137.27897993153485</v>
      </c>
      <c r="I83" s="185">
        <f t="shared" si="15"/>
        <v>110.71724331631678</v>
      </c>
      <c r="J83" s="185">
        <f t="shared" si="16"/>
        <v>123.99060509421443</v>
      </c>
      <c r="K83" s="185">
        <f t="shared" si="20"/>
        <v>145.35714713599387</v>
      </c>
      <c r="L83" s="185">
        <v>115.3</v>
      </c>
      <c r="M83" s="185">
        <f t="shared" si="17"/>
        <v>126.06864452384552</v>
      </c>
      <c r="N83" s="185">
        <f t="shared" si="41"/>
        <v>5706.3966647506968</v>
      </c>
      <c r="O83" s="185">
        <f t="shared" si="38"/>
        <v>60409.510445369335</v>
      </c>
      <c r="P83" s="172"/>
      <c r="Q83" s="172"/>
      <c r="R83" s="207">
        <f t="shared" si="40"/>
        <v>1.3704743792083922</v>
      </c>
    </row>
    <row r="84" spans="1:18" s="200" customFormat="1" ht="15.75" outlineLevel="1" x14ac:dyDescent="0.25">
      <c r="A84" s="221"/>
      <c r="B84" s="182" t="s">
        <v>42</v>
      </c>
      <c r="C84" s="183">
        <f>C72+C73+C74</f>
        <v>1066.9599999999998</v>
      </c>
      <c r="D84" s="183">
        <f>C84</f>
        <v>1066.9599999999998</v>
      </c>
      <c r="E84" s="183">
        <f>C84/C71*100</f>
        <v>115.02123714452033</v>
      </c>
      <c r="F84" s="183">
        <f>N84/N71*100</f>
        <v>125.99754970879455</v>
      </c>
      <c r="G84" s="183">
        <f t="shared" si="36"/>
        <v>91.288471411037222</v>
      </c>
      <c r="H84" s="183">
        <f t="shared" si="37"/>
        <v>140.92349957734572</v>
      </c>
      <c r="I84" s="183">
        <f t="shared" si="15"/>
        <v>114.00000000000001</v>
      </c>
      <c r="J84" s="183">
        <f t="shared" si="16"/>
        <v>123.61710489240852</v>
      </c>
      <c r="K84" s="183">
        <f t="shared" si="20"/>
        <v>140.92349957734572</v>
      </c>
      <c r="L84" s="183">
        <f>O84/O68*100</f>
        <v>114.00000000000001</v>
      </c>
      <c r="M84" s="183">
        <f t="shared" si="17"/>
        <v>123.61710489240852</v>
      </c>
      <c r="N84" s="183">
        <f>SUM(N72:N74)</f>
        <v>16729.533689102143</v>
      </c>
      <c r="O84" s="183">
        <f>N84</f>
        <v>16729.533689102143</v>
      </c>
      <c r="P84" s="172"/>
      <c r="Q84" s="172"/>
    </row>
    <row r="85" spans="1:18" s="200" customFormat="1" ht="15.75" outlineLevel="1" x14ac:dyDescent="0.25">
      <c r="A85" s="221"/>
      <c r="B85" s="176" t="s">
        <v>43</v>
      </c>
      <c r="C85" s="177">
        <f>C75+C76+C77</f>
        <v>1183.7800000000004</v>
      </c>
      <c r="D85" s="177">
        <f>D84+C85</f>
        <v>2250.7400000000002</v>
      </c>
      <c r="E85" s="177">
        <f>C85/C84*100</f>
        <v>110.94886406238291</v>
      </c>
      <c r="F85" s="177">
        <f>N85/N84*100</f>
        <v>83.755126483274594</v>
      </c>
      <c r="G85" s="177">
        <f t="shared" si="36"/>
        <v>132.46814699102478</v>
      </c>
      <c r="H85" s="177">
        <f t="shared" si="37"/>
        <v>149.4445286067768</v>
      </c>
      <c r="I85" s="177">
        <f t="shared" si="15"/>
        <v>115.7699955760301</v>
      </c>
      <c r="J85" s="177">
        <f t="shared" si="16"/>
        <v>129.08744434444716</v>
      </c>
      <c r="K85" s="177">
        <f t="shared" si="20"/>
        <v>145.28026645322868</v>
      </c>
      <c r="L85" s="177">
        <f>O85/O69*100</f>
        <v>114.8</v>
      </c>
      <c r="M85" s="177">
        <f t="shared" si="17"/>
        <v>126.55075475019919</v>
      </c>
      <c r="N85" s="177">
        <f>SUM(N75:N77)</f>
        <v>14011.842101369533</v>
      </c>
      <c r="O85" s="177">
        <f>N85+O84</f>
        <v>30741.375790471677</v>
      </c>
      <c r="P85" s="172"/>
      <c r="Q85" s="172"/>
    </row>
    <row r="86" spans="1:18" s="200" customFormat="1" ht="15.75" outlineLevel="1" x14ac:dyDescent="0.25">
      <c r="A86" s="221"/>
      <c r="B86" s="176" t="s">
        <v>44</v>
      </c>
      <c r="C86" s="177">
        <f>C78+C79+C80</f>
        <v>1279.6299999999997</v>
      </c>
      <c r="D86" s="177">
        <f>D85+C86</f>
        <v>3530.37</v>
      </c>
      <c r="E86" s="177">
        <f>C86/C85*100</f>
        <v>108.09694368886105</v>
      </c>
      <c r="F86" s="177">
        <f>N86/N85*100</f>
        <v>104.71079454529315</v>
      </c>
      <c r="G86" s="177">
        <f t="shared" si="36"/>
        <v>103.23381095356238</v>
      </c>
      <c r="H86" s="177">
        <f t="shared" si="37"/>
        <v>148.47996101274046</v>
      </c>
      <c r="I86" s="177">
        <f t="shared" si="15"/>
        <v>118.9216224368779</v>
      </c>
      <c r="J86" s="177">
        <f t="shared" si="16"/>
        <v>124.85531055679277</v>
      </c>
      <c r="K86" s="177">
        <f t="shared" si="20"/>
        <v>146.42397949449619</v>
      </c>
      <c r="L86" s="177">
        <f>O86/O70*100</f>
        <v>116.10000000000001</v>
      </c>
      <c r="M86" s="177">
        <f t="shared" si="17"/>
        <v>126.11884538716296</v>
      </c>
      <c r="N86" s="177">
        <f>SUM(N78:N80)</f>
        <v>14671.911194775937</v>
      </c>
      <c r="O86" s="177">
        <f>N86+O85</f>
        <v>45413.286985247614</v>
      </c>
      <c r="P86" s="172"/>
      <c r="Q86" s="172"/>
    </row>
    <row r="87" spans="1:18" s="200" customFormat="1" ht="16.5" outlineLevel="1" thickBot="1" x14ac:dyDescent="0.3">
      <c r="A87" s="222"/>
      <c r="B87" s="188" t="s">
        <v>45</v>
      </c>
      <c r="C87" s="189">
        <f>C81+C82+C83</f>
        <v>1322.6400000000003</v>
      </c>
      <c r="D87" s="189">
        <f>D86+C87</f>
        <v>4853.01</v>
      </c>
      <c r="E87" s="189">
        <f>C87/C86*100</f>
        <v>103.36112782601225</v>
      </c>
      <c r="F87" s="189">
        <f>N87/N86*100</f>
        <v>102.21042958235228</v>
      </c>
      <c r="G87" s="189">
        <f t="shared" si="36"/>
        <v>101.12581294136216</v>
      </c>
      <c r="H87" s="189">
        <f t="shared" si="37"/>
        <v>142.58424786011511</v>
      </c>
      <c r="I87" s="189">
        <f t="shared" si="15"/>
        <v>112.94322041335299</v>
      </c>
      <c r="J87" s="189">
        <f t="shared" si="16"/>
        <v>126.24418476671818</v>
      </c>
      <c r="K87" s="189">
        <f t="shared" si="20"/>
        <v>145.35714713599387</v>
      </c>
      <c r="L87" s="189">
        <f>O87/O71*100</f>
        <v>115.3</v>
      </c>
      <c r="M87" s="189">
        <f t="shared" si="17"/>
        <v>126.06864452384552</v>
      </c>
      <c r="N87" s="189">
        <f>SUM(N81:N83)</f>
        <v>14996.223460121721</v>
      </c>
      <c r="O87" s="189">
        <f>N87+O86</f>
        <v>60409.510445369335</v>
      </c>
      <c r="P87" s="172"/>
      <c r="Q87" s="172"/>
    </row>
    <row r="88" spans="1:18" s="200" customFormat="1" ht="16.149999999999999" customHeight="1" outlineLevel="1" x14ac:dyDescent="0.25">
      <c r="A88" s="231">
        <v>2005</v>
      </c>
      <c r="B88" s="194" t="s">
        <v>26</v>
      </c>
      <c r="C88" s="195">
        <f>D88</f>
        <v>453.46000000000004</v>
      </c>
      <c r="D88" s="195">
        <v>453.46000000000004</v>
      </c>
      <c r="E88" s="195">
        <f>C88/C83*100</f>
        <v>103.74047722541223</v>
      </c>
      <c r="F88" s="195">
        <f>N88/N83*100</f>
        <v>109.93755985155802</v>
      </c>
      <c r="G88" s="195">
        <f>E88/F88*100</f>
        <v>94.363088798302115</v>
      </c>
      <c r="H88" s="195">
        <f t="shared" si="37"/>
        <v>135.27235845116644</v>
      </c>
      <c r="I88" s="195">
        <f t="shared" si="15"/>
        <v>113.4</v>
      </c>
      <c r="J88" s="195">
        <f t="shared" si="16"/>
        <v>119.28779404864764</v>
      </c>
      <c r="K88" s="195">
        <f t="shared" si="20"/>
        <v>135.27235845116644</v>
      </c>
      <c r="L88" s="195">
        <v>113.4</v>
      </c>
      <c r="M88" s="195">
        <f t="shared" si="17"/>
        <v>119.28779404864764</v>
      </c>
      <c r="N88" s="195">
        <f>O88</f>
        <v>6273.4732486776084</v>
      </c>
      <c r="O88" s="195">
        <f>O104/L104*100</f>
        <v>6273.4732486776084</v>
      </c>
      <c r="P88" s="172"/>
      <c r="Q88" s="202"/>
      <c r="R88" s="207">
        <f>F88*R83/100</f>
        <v>1.5066660908924945</v>
      </c>
    </row>
    <row r="89" spans="1:18" s="200" customFormat="1" ht="15.75" outlineLevel="1" x14ac:dyDescent="0.25">
      <c r="A89" s="232"/>
      <c r="B89" s="178" t="s">
        <v>27</v>
      </c>
      <c r="C89" s="179">
        <f>D89-D88</f>
        <v>484.51</v>
      </c>
      <c r="D89" s="179">
        <v>937.97</v>
      </c>
      <c r="E89" s="179">
        <f>C89/C88*100</f>
        <v>106.84735147532307</v>
      </c>
      <c r="F89" s="179">
        <f t="shared" ref="F89:F98" si="42">N89/N88*100</f>
        <v>99.265282027673507</v>
      </c>
      <c r="G89" s="179">
        <f t="shared" si="36"/>
        <v>107.63818859199515</v>
      </c>
      <c r="H89" s="179">
        <f t="shared" si="37"/>
        <v>133.20961178928849</v>
      </c>
      <c r="I89" s="179">
        <f t="shared" si="15"/>
        <v>109.84354666193643</v>
      </c>
      <c r="J89" s="179">
        <f t="shared" si="16"/>
        <v>121.27213280837097</v>
      </c>
      <c r="K89" s="179">
        <f t="shared" si="20"/>
        <v>134.19892980799497</v>
      </c>
      <c r="L89" s="179">
        <v>111.6</v>
      </c>
      <c r="M89" s="179">
        <f t="shared" si="17"/>
        <v>120.24993710393814</v>
      </c>
      <c r="N89" s="179">
        <f t="shared" ref="N89:N96" si="43">O89-O88</f>
        <v>6227.3809132304796</v>
      </c>
      <c r="O89" s="179">
        <f t="shared" ref="O89:O99" si="44">O105/L105*100</f>
        <v>12500.854161908088</v>
      </c>
      <c r="P89" s="172"/>
      <c r="Q89" s="202"/>
      <c r="R89" s="207">
        <f>F89*R88/100</f>
        <v>1.4955963443397584</v>
      </c>
    </row>
    <row r="90" spans="1:18" s="200" customFormat="1" ht="15.75" outlineLevel="1" x14ac:dyDescent="0.25">
      <c r="A90" s="232"/>
      <c r="B90" s="178" t="s">
        <v>28</v>
      </c>
      <c r="C90" s="179">
        <f>D90-D89</f>
        <v>487.44000000000005</v>
      </c>
      <c r="D90" s="179">
        <v>1425.41</v>
      </c>
      <c r="E90" s="179">
        <f t="shared" ref="E90:E98" si="45">C90/C89*100</f>
        <v>100.60473468039876</v>
      </c>
      <c r="F90" s="179">
        <f t="shared" si="42"/>
        <v>99.336062062244622</v>
      </c>
      <c r="G90" s="179">
        <f t="shared" si="36"/>
        <v>101.27715211557226</v>
      </c>
      <c r="H90" s="179">
        <f t="shared" si="37"/>
        <v>132.44932340633667</v>
      </c>
      <c r="I90" s="179">
        <f t="shared" si="15"/>
        <v>111.90262984696338</v>
      </c>
      <c r="J90" s="179">
        <f t="shared" si="16"/>
        <v>118.36122492158825</v>
      </c>
      <c r="K90" s="179">
        <f t="shared" si="20"/>
        <v>133.59544875159335</v>
      </c>
      <c r="L90" s="179">
        <v>111.7</v>
      </c>
      <c r="M90" s="179">
        <f t="shared" si="17"/>
        <v>119.60201320643988</v>
      </c>
      <c r="N90" s="179">
        <f t="shared" si="43"/>
        <v>6186.0349688190054</v>
      </c>
      <c r="O90" s="179">
        <f t="shared" si="44"/>
        <v>18686.889130727093</v>
      </c>
      <c r="P90" s="172"/>
      <c r="Q90" s="202"/>
      <c r="R90" s="207">
        <f t="shared" ref="R90:R99" si="46">F90*R89/100</f>
        <v>1.4856665128140043</v>
      </c>
    </row>
    <row r="91" spans="1:18" s="200" customFormat="1" ht="15.75" outlineLevel="1" x14ac:dyDescent="0.25">
      <c r="A91" s="232"/>
      <c r="B91" s="178" t="s">
        <v>29</v>
      </c>
      <c r="C91" s="179">
        <f>D91-D90</f>
        <v>502.83999999999992</v>
      </c>
      <c r="D91" s="179">
        <v>1928.25</v>
      </c>
      <c r="E91" s="179">
        <f t="shared" si="45"/>
        <v>103.15936320367631</v>
      </c>
      <c r="F91" s="179">
        <f t="shared" si="42"/>
        <v>77.403421490523996</v>
      </c>
      <c r="G91" s="179">
        <f t="shared" si="36"/>
        <v>133.2749395532928</v>
      </c>
      <c r="H91" s="179">
        <f t="shared" si="37"/>
        <v>132.23583863672221</v>
      </c>
      <c r="I91" s="179">
        <f t="shared" si="15"/>
        <v>109.29074171236638</v>
      </c>
      <c r="J91" s="179">
        <f t="shared" si="16"/>
        <v>120.99454772184015</v>
      </c>
      <c r="K91" s="179">
        <f t="shared" si="20"/>
        <v>133.23820842719144</v>
      </c>
      <c r="L91" s="179">
        <v>111.2</v>
      </c>
      <c r="M91" s="179">
        <f t="shared" si="17"/>
        <v>119.81853275826569</v>
      </c>
      <c r="N91" s="179">
        <f t="shared" si="43"/>
        <v>4788.202720466179</v>
      </c>
      <c r="O91" s="179">
        <f t="shared" si="44"/>
        <v>23475.091851193272</v>
      </c>
      <c r="P91" s="172"/>
      <c r="Q91" s="202"/>
      <c r="R91" s="207">
        <f t="shared" si="46"/>
        <v>1.1499567128569934</v>
      </c>
    </row>
    <row r="92" spans="1:18" s="200" customFormat="1" ht="15.75" outlineLevel="1" x14ac:dyDescent="0.25">
      <c r="A92" s="232"/>
      <c r="B92" s="178" t="s">
        <v>30</v>
      </c>
      <c r="C92" s="179">
        <f>D92-D91</f>
        <v>496.40999999999985</v>
      </c>
      <c r="D92" s="179">
        <v>2424.66</v>
      </c>
      <c r="E92" s="179">
        <f t="shared" si="45"/>
        <v>98.721263224882648</v>
      </c>
      <c r="F92" s="179">
        <f t="shared" si="42"/>
        <v>108.53266176957423</v>
      </c>
      <c r="G92" s="179">
        <f t="shared" si="36"/>
        <v>90.959957689490594</v>
      </c>
      <c r="H92" s="179">
        <f t="shared" si="37"/>
        <v>125.80718738912253</v>
      </c>
      <c r="I92" s="179">
        <f t="shared" si="15"/>
        <v>107.96841438675531</v>
      </c>
      <c r="J92" s="179">
        <f t="shared" si="16"/>
        <v>116.52221448623546</v>
      </c>
      <c r="K92" s="179">
        <f t="shared" si="20"/>
        <v>131.64621565859485</v>
      </c>
      <c r="L92" s="179">
        <v>110.6</v>
      </c>
      <c r="M92" s="179">
        <f t="shared" si="17"/>
        <v>119.02912808191218</v>
      </c>
      <c r="N92" s="179">
        <f t="shared" si="43"/>
        <v>5196.7638634451105</v>
      </c>
      <c r="O92" s="179">
        <f t="shared" si="44"/>
        <v>28671.855714638383</v>
      </c>
      <c r="P92" s="172"/>
      <c r="Q92" s="202"/>
      <c r="R92" s="207">
        <f t="shared" si="46"/>
        <v>1.2480786296615947</v>
      </c>
    </row>
    <row r="93" spans="1:18" s="200" customFormat="1" ht="15.75" outlineLevel="1" x14ac:dyDescent="0.25">
      <c r="A93" s="232"/>
      <c r="B93" s="178" t="s">
        <v>31</v>
      </c>
      <c r="C93" s="179">
        <f t="shared" ref="C93:C99" si="47">D93-D92</f>
        <v>514.46</v>
      </c>
      <c r="D93" s="179">
        <v>2939.12</v>
      </c>
      <c r="E93" s="179">
        <f t="shared" si="45"/>
        <v>103.63610725005543</v>
      </c>
      <c r="F93" s="179">
        <f t="shared" si="42"/>
        <v>100.75273612260752</v>
      </c>
      <c r="G93" s="179">
        <f t="shared" si="36"/>
        <v>102.86182910599977</v>
      </c>
      <c r="H93" s="179">
        <f t="shared" si="37"/>
        <v>125.80329632708947</v>
      </c>
      <c r="I93" s="179">
        <f t="shared" ref="I93:I138" si="48">N93/N77*100</f>
        <v>108.68562580018242</v>
      </c>
      <c r="J93" s="179">
        <f t="shared" ref="J93:J138" si="49">H93/I93*100</f>
        <v>115.74970967952814</v>
      </c>
      <c r="K93" s="179">
        <f t="shared" si="20"/>
        <v>130.58460772901356</v>
      </c>
      <c r="L93" s="179">
        <v>110.3</v>
      </c>
      <c r="M93" s="179">
        <f t="shared" si="17"/>
        <v>118.39039685314012</v>
      </c>
      <c r="N93" s="179">
        <f t="shared" si="43"/>
        <v>5235.8817822518758</v>
      </c>
      <c r="O93" s="179">
        <f t="shared" si="44"/>
        <v>33907.737496890259</v>
      </c>
      <c r="P93" s="172"/>
      <c r="Q93" s="202"/>
      <c r="R93" s="207">
        <f t="shared" si="46"/>
        <v>1.2574733683456023</v>
      </c>
    </row>
    <row r="94" spans="1:18" s="200" customFormat="1" ht="15.75" outlineLevel="1" x14ac:dyDescent="0.25">
      <c r="A94" s="232"/>
      <c r="B94" s="178" t="s">
        <v>32</v>
      </c>
      <c r="C94" s="179">
        <f t="shared" si="47"/>
        <v>500.73999999999978</v>
      </c>
      <c r="D94" s="179">
        <v>3439.8599999999997</v>
      </c>
      <c r="E94" s="179">
        <f t="shared" si="45"/>
        <v>97.333125996190134</v>
      </c>
      <c r="F94" s="179">
        <f t="shared" si="42"/>
        <v>102.61960556027721</v>
      </c>
      <c r="G94" s="179">
        <f t="shared" si="36"/>
        <v>94.84847019706983</v>
      </c>
      <c r="H94" s="179">
        <f t="shared" si="37"/>
        <v>122.72437625606582</v>
      </c>
      <c r="I94" s="179">
        <f t="shared" si="48"/>
        <v>105.37956171026184</v>
      </c>
      <c r="J94" s="179">
        <f t="shared" si="49"/>
        <v>116.45937244785006</v>
      </c>
      <c r="K94" s="179">
        <f t="shared" si="20"/>
        <v>129.37835682799499</v>
      </c>
      <c r="L94" s="179">
        <v>109.6</v>
      </c>
      <c r="M94" s="179">
        <f t="shared" ref="M94:M157" si="50">K94/L94*100</f>
        <v>118.04594601094433</v>
      </c>
      <c r="N94" s="179">
        <f t="shared" si="43"/>
        <v>5373.0412325492871</v>
      </c>
      <c r="O94" s="179">
        <f t="shared" si="44"/>
        <v>39280.778729439546</v>
      </c>
      <c r="P94" s="172"/>
      <c r="Q94" s="202"/>
      <c r="R94" s="207">
        <f t="shared" si="46"/>
        <v>1.2904142106217886</v>
      </c>
    </row>
    <row r="95" spans="1:18" s="200" customFormat="1" ht="15.75" outlineLevel="1" x14ac:dyDescent="0.25">
      <c r="A95" s="232"/>
      <c r="B95" s="178" t="s">
        <v>33</v>
      </c>
      <c r="C95" s="179">
        <f t="shared" si="47"/>
        <v>534.42000000000053</v>
      </c>
      <c r="D95" s="179">
        <v>3974.28</v>
      </c>
      <c r="E95" s="179">
        <f t="shared" si="45"/>
        <v>106.72604545273011</v>
      </c>
      <c r="F95" s="179">
        <f t="shared" si="42"/>
        <v>102.02485884409104</v>
      </c>
      <c r="G95" s="179">
        <f t="shared" si="36"/>
        <v>104.60788347261834</v>
      </c>
      <c r="H95" s="179">
        <f t="shared" si="37"/>
        <v>124.63443643741705</v>
      </c>
      <c r="I95" s="179">
        <f t="shared" si="48"/>
        <v>110.42193602892199</v>
      </c>
      <c r="J95" s="179">
        <f t="shared" si="49"/>
        <v>112.87108424251183</v>
      </c>
      <c r="K95" s="179">
        <f t="shared" si="20"/>
        <v>128.71953490631731</v>
      </c>
      <c r="L95" s="179">
        <v>109.7</v>
      </c>
      <c r="M95" s="179">
        <f t="shared" si="50"/>
        <v>117.3377711087669</v>
      </c>
      <c r="N95" s="179">
        <f t="shared" si="43"/>
        <v>5481.8377331432202</v>
      </c>
      <c r="O95" s="179">
        <f t="shared" si="44"/>
        <v>44762.616462582766</v>
      </c>
      <c r="P95" s="172"/>
      <c r="Q95" s="202"/>
      <c r="R95" s="207">
        <f t="shared" si="46"/>
        <v>1.3165432768909715</v>
      </c>
    </row>
    <row r="96" spans="1:18" s="200" customFormat="1" ht="15.75" outlineLevel="1" x14ac:dyDescent="0.25">
      <c r="A96" s="232"/>
      <c r="B96" s="178" t="s">
        <v>35</v>
      </c>
      <c r="C96" s="179">
        <f t="shared" si="47"/>
        <v>581.17999999999984</v>
      </c>
      <c r="D96" s="179">
        <v>4555.46</v>
      </c>
      <c r="E96" s="179">
        <f t="shared" si="45"/>
        <v>108.74967254219514</v>
      </c>
      <c r="F96" s="179">
        <f t="shared" si="42"/>
        <v>92.22745375454511</v>
      </c>
      <c r="G96" s="179">
        <f t="shared" si="36"/>
        <v>117.91464267421108</v>
      </c>
      <c r="H96" s="179">
        <f t="shared" si="37"/>
        <v>131.24520121042417</v>
      </c>
      <c r="I96" s="179">
        <f t="shared" si="48"/>
        <v>109.7</v>
      </c>
      <c r="J96" s="179">
        <f t="shared" si="49"/>
        <v>119.64011049263826</v>
      </c>
      <c r="K96" s="179">
        <f t="shared" si="20"/>
        <v>129.03633330217511</v>
      </c>
      <c r="L96" s="179">
        <v>109.7</v>
      </c>
      <c r="M96" s="179">
        <f t="shared" si="50"/>
        <v>117.62655724902015</v>
      </c>
      <c r="N96" s="179">
        <f t="shared" si="43"/>
        <v>5055.7593602338675</v>
      </c>
      <c r="O96" s="179">
        <f t="shared" si="44"/>
        <v>49818.375822816633</v>
      </c>
      <c r="P96" s="172"/>
      <c r="Q96" s="202"/>
      <c r="R96" s="207">
        <f t="shared" si="46"/>
        <v>1.2142143418531937</v>
      </c>
    </row>
    <row r="97" spans="1:18" s="200" customFormat="1" ht="15.75" outlineLevel="1" x14ac:dyDescent="0.25">
      <c r="A97" s="232"/>
      <c r="B97" s="178" t="s">
        <v>37</v>
      </c>
      <c r="C97" s="179">
        <f t="shared" si="47"/>
        <v>554.30000000000018</v>
      </c>
      <c r="D97" s="179">
        <v>5109.76</v>
      </c>
      <c r="E97" s="179">
        <f t="shared" si="45"/>
        <v>95.37492687291379</v>
      </c>
      <c r="F97" s="179">
        <f t="shared" si="42"/>
        <v>93.862212602477186</v>
      </c>
      <c r="G97" s="179">
        <f t="shared" si="36"/>
        <v>101.61163286960134</v>
      </c>
      <c r="H97" s="179">
        <f t="shared" si="37"/>
        <v>125.01691551265282</v>
      </c>
      <c r="I97" s="179">
        <f t="shared" si="48"/>
        <v>107.44355954743253</v>
      </c>
      <c r="J97" s="179">
        <f t="shared" si="49"/>
        <v>116.35589516881397</v>
      </c>
      <c r="K97" s="179">
        <f t="shared" si="20"/>
        <v>128.58785781692356</v>
      </c>
      <c r="L97" s="179">
        <v>109.5</v>
      </c>
      <c r="M97" s="179">
        <f t="shared" si="50"/>
        <v>117.43183362276125</v>
      </c>
      <c r="N97" s="179">
        <f>O97-O96</f>
        <v>4745.4475993723536</v>
      </c>
      <c r="O97" s="179">
        <f t="shared" si="44"/>
        <v>54563.823422188987</v>
      </c>
      <c r="P97" s="172"/>
      <c r="Q97" s="202"/>
      <c r="R97" s="207">
        <f t="shared" si="46"/>
        <v>1.1396884470000137</v>
      </c>
    </row>
    <row r="98" spans="1:18" s="200" customFormat="1" ht="15.75" outlineLevel="1" x14ac:dyDescent="0.25">
      <c r="A98" s="232"/>
      <c r="B98" s="178" t="s">
        <v>40</v>
      </c>
      <c r="C98" s="179">
        <f t="shared" si="47"/>
        <v>576.20999999999913</v>
      </c>
      <c r="D98" s="179">
        <v>5685.9699999999993</v>
      </c>
      <c r="E98" s="179">
        <f t="shared" si="45"/>
        <v>103.95273317697978</v>
      </c>
      <c r="F98" s="179">
        <f t="shared" si="42"/>
        <v>117.05742201105775</v>
      </c>
      <c r="G98" s="179">
        <f t="shared" si="36"/>
        <v>88.804905653192961</v>
      </c>
      <c r="H98" s="179">
        <f t="shared" si="37"/>
        <v>130.32002714011074</v>
      </c>
      <c r="I98" s="179">
        <f t="shared" si="48"/>
        <v>113.99017558626508</v>
      </c>
      <c r="J98" s="179">
        <f t="shared" si="49"/>
        <v>114.32566576010545</v>
      </c>
      <c r="K98" s="179">
        <f t="shared" si="20"/>
        <v>128.76129441336985</v>
      </c>
      <c r="L98" s="179">
        <v>109.9</v>
      </c>
      <c r="M98" s="179">
        <f t="shared" si="50"/>
        <v>117.16223331516819</v>
      </c>
      <c r="N98" s="179">
        <f>O98-O97</f>
        <v>5554.8986227109053</v>
      </c>
      <c r="O98" s="179">
        <f t="shared" si="44"/>
        <v>60118.722044899892</v>
      </c>
      <c r="P98" s="172"/>
      <c r="Q98" s="202"/>
      <c r="R98" s="207">
        <f t="shared" si="46"/>
        <v>1.3340899150160763</v>
      </c>
    </row>
    <row r="99" spans="1:18" s="201" customFormat="1" ht="16.5" outlineLevel="1" thickBot="1" x14ac:dyDescent="0.3">
      <c r="A99" s="232"/>
      <c r="B99" s="192" t="s">
        <v>41</v>
      </c>
      <c r="C99" s="193">
        <f t="shared" si="47"/>
        <v>568.57000000000062</v>
      </c>
      <c r="D99" s="193">
        <v>6254.54</v>
      </c>
      <c r="E99" s="193">
        <f>C99/C98*100</f>
        <v>98.674094514153083</v>
      </c>
      <c r="F99" s="193">
        <f>N99/N98*100</f>
        <v>113.98478847335581</v>
      </c>
      <c r="G99" s="193">
        <f>E99/F99*100</f>
        <v>86.567774380893255</v>
      </c>
      <c r="H99" s="193">
        <f t="shared" si="37"/>
        <v>130.07480954450821</v>
      </c>
      <c r="I99" s="193">
        <f>N99/N83*100</f>
        <v>110.95862795726283</v>
      </c>
      <c r="J99" s="193">
        <f>H99/I99*100</f>
        <v>117.22820652992232</v>
      </c>
      <c r="K99" s="193">
        <f t="shared" si="20"/>
        <v>128.8796025559395</v>
      </c>
      <c r="L99" s="193">
        <v>110</v>
      </c>
      <c r="M99" s="193">
        <f t="shared" si="50"/>
        <v>117.16327505085408</v>
      </c>
      <c r="N99" s="193">
        <f>O99-O98</f>
        <v>6331.7394450063803</v>
      </c>
      <c r="O99" s="193">
        <f t="shared" si="44"/>
        <v>66450.461489906273</v>
      </c>
      <c r="P99" s="172"/>
      <c r="Q99" s="202"/>
      <c r="R99" s="207">
        <f t="shared" si="46"/>
        <v>1.5206595676754469</v>
      </c>
    </row>
    <row r="100" spans="1:18" s="200" customFormat="1" ht="15.75" outlineLevel="1" x14ac:dyDescent="0.25">
      <c r="A100" s="232"/>
      <c r="B100" s="190" t="s">
        <v>42</v>
      </c>
      <c r="C100" s="191">
        <f>C88+C89+C90</f>
        <v>1425.41</v>
      </c>
      <c r="D100" s="191">
        <f>C100</f>
        <v>1425.41</v>
      </c>
      <c r="E100" s="191">
        <f>C100/C87*100</f>
        <v>107.77006592874854</v>
      </c>
      <c r="F100" s="191">
        <f>N100/N87*100</f>
        <v>124.61063400675289</v>
      </c>
      <c r="G100" s="191">
        <f t="shared" si="36"/>
        <v>86.485448684025044</v>
      </c>
      <c r="H100" s="191">
        <f t="shared" si="37"/>
        <v>133.59544875159335</v>
      </c>
      <c r="I100" s="191">
        <f t="shared" si="48"/>
        <v>111.7</v>
      </c>
      <c r="J100" s="191">
        <f t="shared" si="49"/>
        <v>119.60201320643988</v>
      </c>
      <c r="K100" s="191">
        <f t="shared" si="20"/>
        <v>133.59544875159335</v>
      </c>
      <c r="L100" s="191">
        <f>O100/O84*100</f>
        <v>111.7</v>
      </c>
      <c r="M100" s="191">
        <f t="shared" si="50"/>
        <v>119.60201320643988</v>
      </c>
      <c r="N100" s="191">
        <f>SUM(N88:N90)</f>
        <v>18686.889130727093</v>
      </c>
      <c r="O100" s="191">
        <f>N100</f>
        <v>18686.889130727093</v>
      </c>
      <c r="P100" s="172"/>
      <c r="Q100" s="172"/>
    </row>
    <row r="101" spans="1:18" s="200" customFormat="1" ht="15.75" outlineLevel="1" x14ac:dyDescent="0.25">
      <c r="A101" s="232"/>
      <c r="B101" s="180" t="s">
        <v>43</v>
      </c>
      <c r="C101" s="181">
        <f>C91+C92+C93</f>
        <v>1513.7099999999998</v>
      </c>
      <c r="D101" s="181">
        <f>D100+C101</f>
        <v>2939.12</v>
      </c>
      <c r="E101" s="181">
        <f>C101/C100*100</f>
        <v>106.19470889077527</v>
      </c>
      <c r="F101" s="181">
        <f>N101/N100*100</f>
        <v>81.452018362624784</v>
      </c>
      <c r="G101" s="181">
        <f t="shared" si="36"/>
        <v>130.37701339455569</v>
      </c>
      <c r="H101" s="181">
        <f t="shared" si="37"/>
        <v>127.87088817178862</v>
      </c>
      <c r="I101" s="181">
        <f t="shared" si="48"/>
        <v>108.62846052679585</v>
      </c>
      <c r="J101" s="181">
        <f t="shared" si="49"/>
        <v>117.71398356533476</v>
      </c>
      <c r="K101" s="181">
        <f t="shared" si="20"/>
        <v>130.58460772901356</v>
      </c>
      <c r="L101" s="181">
        <f>O101/O85*100</f>
        <v>110.3</v>
      </c>
      <c r="M101" s="181">
        <f t="shared" si="50"/>
        <v>118.39039685314012</v>
      </c>
      <c r="N101" s="181">
        <f>SUM(N91:N93)</f>
        <v>15220.848366163165</v>
      </c>
      <c r="O101" s="181">
        <f>N101+O100</f>
        <v>33907.737496890259</v>
      </c>
      <c r="P101" s="172"/>
      <c r="Q101" s="172"/>
    </row>
    <row r="102" spans="1:18" s="200" customFormat="1" ht="15.75" outlineLevel="1" x14ac:dyDescent="0.25">
      <c r="A102" s="232"/>
      <c r="B102" s="180" t="s">
        <v>44</v>
      </c>
      <c r="C102" s="181">
        <f>C94+C95+C96</f>
        <v>1616.3400000000001</v>
      </c>
      <c r="D102" s="181">
        <f>D101+C102</f>
        <v>4555.46</v>
      </c>
      <c r="E102" s="181">
        <f>C102/C101*100</f>
        <v>106.78003052103773</v>
      </c>
      <c r="F102" s="181">
        <f>N102/N101*100</f>
        <v>104.53187590579151</v>
      </c>
      <c r="G102" s="181">
        <f t="shared" si="36"/>
        <v>102.15068809945815</v>
      </c>
      <c r="H102" s="181">
        <f t="shared" si="37"/>
        <v>126.31307487320558</v>
      </c>
      <c r="I102" s="181">
        <f>N102/N86*100</f>
        <v>108.44284779743963</v>
      </c>
      <c r="J102" s="181">
        <f t="shared" si="49"/>
        <v>116.47893562251865</v>
      </c>
      <c r="K102" s="181">
        <f t="shared" si="20"/>
        <v>129.03633330217511</v>
      </c>
      <c r="L102" s="181">
        <f>O102/O86*100</f>
        <v>109.7</v>
      </c>
      <c r="M102" s="181">
        <f t="shared" si="50"/>
        <v>117.62655724902015</v>
      </c>
      <c r="N102" s="181">
        <f>SUM(N94:N96)</f>
        <v>15910.638325926375</v>
      </c>
      <c r="O102" s="181">
        <f>N102+O101</f>
        <v>49818.375822816633</v>
      </c>
      <c r="P102" s="172"/>
      <c r="Q102" s="172"/>
    </row>
    <row r="103" spans="1:18" s="200" customFormat="1" ht="16.5" outlineLevel="1" thickBot="1" x14ac:dyDescent="0.3">
      <c r="A103" s="233"/>
      <c r="B103" s="196" t="s">
        <v>45</v>
      </c>
      <c r="C103" s="197">
        <f>C97+C98+C99</f>
        <v>1699.08</v>
      </c>
      <c r="D103" s="197">
        <f>D102+C103</f>
        <v>6254.54</v>
      </c>
      <c r="E103" s="197">
        <f>C103/C102*100</f>
        <v>105.11897249341102</v>
      </c>
      <c r="F103" s="197">
        <f>N103/N102*100</f>
        <v>104.53437081771678</v>
      </c>
      <c r="G103" s="197">
        <f t="shared" si="36"/>
        <v>100.55924350155956</v>
      </c>
      <c r="H103" s="197">
        <f t="shared" si="37"/>
        <v>128.46125929958262</v>
      </c>
      <c r="I103" s="197">
        <f t="shared" si="48"/>
        <v>110.90849447074484</v>
      </c>
      <c r="J103" s="197">
        <f t="shared" si="49"/>
        <v>115.82634847997852</v>
      </c>
      <c r="K103" s="197">
        <f t="shared" si="20"/>
        <v>128.8796025559395</v>
      </c>
      <c r="L103" s="197">
        <f>O103/O87*100</f>
        <v>110.00000000000001</v>
      </c>
      <c r="M103" s="197">
        <f t="shared" si="50"/>
        <v>117.16327505085407</v>
      </c>
      <c r="N103" s="197">
        <f>SUM(N97:N99)</f>
        <v>16632.085667089639</v>
      </c>
      <c r="O103" s="197">
        <f>N103+O102</f>
        <v>66450.461489906273</v>
      </c>
      <c r="P103" s="172"/>
      <c r="Q103" s="172"/>
    </row>
    <row r="104" spans="1:18" s="200" customFormat="1" ht="16.7" customHeight="1" outlineLevel="1" x14ac:dyDescent="0.25">
      <c r="A104" s="220">
        <v>2006</v>
      </c>
      <c r="B104" s="186" t="s">
        <v>26</v>
      </c>
      <c r="C104" s="187">
        <f>D104</f>
        <v>584.25</v>
      </c>
      <c r="D104" s="187">
        <v>584.25</v>
      </c>
      <c r="E104" s="187">
        <f>C104/C99*100</f>
        <v>102.75779587385887</v>
      </c>
      <c r="F104" s="187">
        <f>N104/N99*100</f>
        <v>111.56382759214863</v>
      </c>
      <c r="G104" s="187">
        <f t="shared" si="36"/>
        <v>92.106732165480594</v>
      </c>
      <c r="H104" s="187">
        <f t="shared" si="37"/>
        <v>128.84267631103071</v>
      </c>
      <c r="I104" s="187">
        <f t="shared" si="48"/>
        <v>112.6</v>
      </c>
      <c r="J104" s="187">
        <f t="shared" si="49"/>
        <v>114.42511217675909</v>
      </c>
      <c r="K104" s="187">
        <f t="shared" ref="K104:K138" si="51">D104/D88*100</f>
        <v>128.84267631103071</v>
      </c>
      <c r="L104" s="187">
        <v>112.6</v>
      </c>
      <c r="M104" s="187">
        <f t="shared" si="50"/>
        <v>114.42511217675909</v>
      </c>
      <c r="N104" s="187">
        <f>O104</f>
        <v>7063.9308780109868</v>
      </c>
      <c r="O104" s="187">
        <f>O120/L120*100</f>
        <v>7063.9308780109868</v>
      </c>
      <c r="P104" s="172"/>
      <c r="Q104" s="172"/>
      <c r="R104" s="207">
        <f>F104*R99/100</f>
        <v>1.6965060183449481</v>
      </c>
    </row>
    <row r="105" spans="1:18" s="200" customFormat="1" ht="15.75" outlineLevel="1" x14ac:dyDescent="0.25">
      <c r="A105" s="221"/>
      <c r="B105" s="174" t="s">
        <v>27</v>
      </c>
      <c r="C105" s="175">
        <f>D105-D104</f>
        <v>598.46</v>
      </c>
      <c r="D105" s="175">
        <v>1182.71</v>
      </c>
      <c r="E105" s="175">
        <f>C105/C104*100</f>
        <v>102.43217800599058</v>
      </c>
      <c r="F105" s="175">
        <f t="shared" ref="F105:F111" si="52">N105/N104*100</f>
        <v>101.03495593555694</v>
      </c>
      <c r="G105" s="175">
        <f t="shared" si="36"/>
        <v>101.38290956579903</v>
      </c>
      <c r="H105" s="175">
        <f t="shared" si="37"/>
        <v>123.51860642711195</v>
      </c>
      <c r="I105" s="175">
        <f t="shared" si="48"/>
        <v>114.60740156031714</v>
      </c>
      <c r="J105" s="175">
        <f t="shared" si="49"/>
        <v>107.77541829364736</v>
      </c>
      <c r="K105" s="175">
        <f t="shared" si="51"/>
        <v>126.09251895049948</v>
      </c>
      <c r="L105" s="175">
        <v>113.6</v>
      </c>
      <c r="M105" s="175">
        <f t="shared" si="50"/>
        <v>110.99693569586222</v>
      </c>
      <c r="N105" s="175">
        <f>O105-O104</f>
        <v>7137.0394499166005</v>
      </c>
      <c r="O105" s="175">
        <f t="shared" ref="O105:O115" si="53">O121/L121*100</f>
        <v>14200.970327927587</v>
      </c>
      <c r="P105" s="172"/>
      <c r="Q105" s="172"/>
      <c r="R105" s="207">
        <f>F105*R104/100</f>
        <v>1.7140641080788899</v>
      </c>
    </row>
    <row r="106" spans="1:18" s="200" customFormat="1" ht="15.75" outlineLevel="1" x14ac:dyDescent="0.25">
      <c r="A106" s="221"/>
      <c r="B106" s="174" t="s">
        <v>28</v>
      </c>
      <c r="C106" s="175">
        <f>D106-D105</f>
        <v>644.63000000000011</v>
      </c>
      <c r="D106" s="175">
        <v>1827.3400000000001</v>
      </c>
      <c r="E106" s="175">
        <f>C106/C105*100</f>
        <v>107.71480132339673</v>
      </c>
      <c r="F106" s="175">
        <f t="shared" si="52"/>
        <v>98.201066207215121</v>
      </c>
      <c r="G106" s="175">
        <f t="shared" si="36"/>
        <v>109.68801611186845</v>
      </c>
      <c r="H106" s="175">
        <f t="shared" si="37"/>
        <v>132.24807155752504</v>
      </c>
      <c r="I106" s="175">
        <f t="shared" si="48"/>
        <v>113.2979181458734</v>
      </c>
      <c r="J106" s="175">
        <f t="shared" si="49"/>
        <v>116.72595023966188</v>
      </c>
      <c r="K106" s="175">
        <f t="shared" si="51"/>
        <v>128.19750106986763</v>
      </c>
      <c r="L106" s="175">
        <v>113.5</v>
      </c>
      <c r="M106" s="175">
        <f t="shared" si="50"/>
        <v>112.94934014966312</v>
      </c>
      <c r="N106" s="175">
        <f>O106-O105</f>
        <v>7008.6488354476623</v>
      </c>
      <c r="O106" s="175">
        <f t="shared" si="53"/>
        <v>21209.61916337525</v>
      </c>
      <c r="P106" s="172"/>
      <c r="Q106" s="172"/>
      <c r="R106" s="207">
        <f t="shared" ref="R106:R115" si="54">F106*R105/100</f>
        <v>1.6832292296086622</v>
      </c>
    </row>
    <row r="107" spans="1:18" s="200" customFormat="1" ht="15.75" outlineLevel="1" x14ac:dyDescent="0.25">
      <c r="A107" s="221"/>
      <c r="B107" s="174" t="s">
        <v>29</v>
      </c>
      <c r="C107" s="175">
        <f>D107-D106</f>
        <v>608.25</v>
      </c>
      <c r="D107" s="175">
        <v>2435.59</v>
      </c>
      <c r="E107" s="175">
        <f>C107/C106*100</f>
        <v>94.356452538665579</v>
      </c>
      <c r="F107" s="175">
        <f t="shared" si="52"/>
        <v>73.522145373483568</v>
      </c>
      <c r="G107" s="175">
        <f t="shared" si="36"/>
        <v>128.3374581350235</v>
      </c>
      <c r="H107" s="175">
        <f t="shared" si="37"/>
        <v>120.96293055445074</v>
      </c>
      <c r="I107" s="175">
        <f t="shared" si="48"/>
        <v>107.61676742485764</v>
      </c>
      <c r="J107" s="175">
        <f t="shared" si="49"/>
        <v>112.40156478302687</v>
      </c>
      <c r="K107" s="175">
        <f t="shared" si="51"/>
        <v>126.31090366913004</v>
      </c>
      <c r="L107" s="175">
        <v>112.3</v>
      </c>
      <c r="M107" s="175">
        <f t="shared" si="50"/>
        <v>112.47631671338382</v>
      </c>
      <c r="N107" s="175">
        <f t="shared" ref="N107:N112" si="55">O107-O106</f>
        <v>5152.908985514794</v>
      </c>
      <c r="O107" s="175">
        <f t="shared" si="53"/>
        <v>26362.528148890044</v>
      </c>
      <c r="P107" s="172"/>
      <c r="Q107" s="172"/>
      <c r="R107" s="207">
        <f t="shared" si="54"/>
        <v>1.2375462411618481</v>
      </c>
    </row>
    <row r="108" spans="1:18" s="200" customFormat="1" ht="15.75" outlineLevel="1" x14ac:dyDescent="0.25">
      <c r="A108" s="221"/>
      <c r="B108" s="174" t="s">
        <v>30</v>
      </c>
      <c r="C108" s="175">
        <f>D108-D107</f>
        <v>630.16999999999962</v>
      </c>
      <c r="D108" s="175">
        <v>3065.7599999999998</v>
      </c>
      <c r="E108" s="175">
        <f>C108/C107*100</f>
        <v>103.6037813399095</v>
      </c>
      <c r="F108" s="175">
        <f t="shared" si="52"/>
        <v>113.81217271349881</v>
      </c>
      <c r="G108" s="175">
        <f t="shared" si="36"/>
        <v>91.030492494605951</v>
      </c>
      <c r="H108" s="175">
        <f t="shared" si="37"/>
        <v>126.94546846356837</v>
      </c>
      <c r="I108" s="175">
        <f t="shared" si="48"/>
        <v>112.85172519798947</v>
      </c>
      <c r="J108" s="175">
        <f t="shared" si="49"/>
        <v>112.48872646018707</v>
      </c>
      <c r="K108" s="175">
        <f t="shared" si="51"/>
        <v>126.44082056865705</v>
      </c>
      <c r="L108" s="175">
        <v>112.4</v>
      </c>
      <c r="M108" s="175">
        <f t="shared" si="50"/>
        <v>112.49183324613617</v>
      </c>
      <c r="N108" s="175">
        <f t="shared" si="55"/>
        <v>5864.6376743634974</v>
      </c>
      <c r="O108" s="175">
        <f t="shared" si="53"/>
        <v>32227.165823253541</v>
      </c>
      <c r="P108" s="172"/>
      <c r="Q108" s="172"/>
      <c r="R108" s="207">
        <f t="shared" si="54"/>
        <v>1.4084782654005352</v>
      </c>
    </row>
    <row r="109" spans="1:18" s="200" customFormat="1" ht="15.75" outlineLevel="1" x14ac:dyDescent="0.25">
      <c r="A109" s="221"/>
      <c r="B109" s="174" t="s">
        <v>31</v>
      </c>
      <c r="C109" s="175">
        <f t="shared" ref="C109:C115" si="56">D109-D108</f>
        <v>660.39000000000033</v>
      </c>
      <c r="D109" s="175">
        <v>3726.15</v>
      </c>
      <c r="E109" s="175">
        <f>C109/C108*100</f>
        <v>104.79553136455253</v>
      </c>
      <c r="F109" s="175">
        <f t="shared" si="52"/>
        <v>101.50578652569489</v>
      </c>
      <c r="G109" s="175">
        <f t="shared" si="36"/>
        <v>103.24094315354611</v>
      </c>
      <c r="H109" s="175">
        <f t="shared" si="37"/>
        <v>128.36566496909384</v>
      </c>
      <c r="I109" s="175">
        <f t="shared" si="48"/>
        <v>113.69520638192512</v>
      </c>
      <c r="J109" s="175">
        <f t="shared" si="49"/>
        <v>112.90332200804289</v>
      </c>
      <c r="K109" s="175">
        <f t="shared" si="51"/>
        <v>126.77774299790414</v>
      </c>
      <c r="L109" s="175">
        <v>112.6</v>
      </c>
      <c r="M109" s="175">
        <f t="shared" si="50"/>
        <v>112.59124600169108</v>
      </c>
      <c r="N109" s="175">
        <f t="shared" si="55"/>
        <v>5952.9465982448892</v>
      </c>
      <c r="O109" s="175">
        <f t="shared" si="53"/>
        <v>38180.11242149843</v>
      </c>
      <c r="P109" s="172"/>
      <c r="Q109" s="172"/>
      <c r="R109" s="207">
        <f t="shared" si="54"/>
        <v>1.4296869413382778</v>
      </c>
    </row>
    <row r="110" spans="1:18" s="200" customFormat="1" ht="15.75" outlineLevel="1" x14ac:dyDescent="0.25">
      <c r="A110" s="221"/>
      <c r="B110" s="174" t="s">
        <v>32</v>
      </c>
      <c r="C110" s="175">
        <f t="shared" si="56"/>
        <v>659.36000000000013</v>
      </c>
      <c r="D110" s="175">
        <v>4385.51</v>
      </c>
      <c r="E110" s="175">
        <f t="shared" ref="E110:E115" si="57">C110/C109*100</f>
        <v>99.844031557110156</v>
      </c>
      <c r="F110" s="175">
        <f t="shared" si="52"/>
        <v>102.29094291514824</v>
      </c>
      <c r="G110" s="175">
        <f t="shared" si="36"/>
        <v>97.607890504961105</v>
      </c>
      <c r="H110" s="175">
        <f t="shared" si="37"/>
        <v>131.67711786555904</v>
      </c>
      <c r="I110" s="175">
        <f t="shared" si="48"/>
        <v>113.33107160413142</v>
      </c>
      <c r="J110" s="175">
        <f t="shared" si="49"/>
        <v>116.18801093270419</v>
      </c>
      <c r="K110" s="175">
        <f t="shared" si="51"/>
        <v>127.49094439889997</v>
      </c>
      <c r="L110" s="175">
        <v>112.7</v>
      </c>
      <c r="M110" s="175">
        <f t="shared" si="50"/>
        <v>113.124174266992</v>
      </c>
      <c r="N110" s="175">
        <f t="shared" si="55"/>
        <v>6089.3252065799388</v>
      </c>
      <c r="O110" s="175">
        <f t="shared" si="53"/>
        <v>44269.437628078369</v>
      </c>
      <c r="P110" s="172"/>
      <c r="Q110" s="172"/>
      <c r="R110" s="207">
        <f t="shared" si="54"/>
        <v>1.4624402530296665</v>
      </c>
    </row>
    <row r="111" spans="1:18" s="200" customFormat="1" ht="15.75" outlineLevel="1" x14ac:dyDescent="0.25">
      <c r="A111" s="221"/>
      <c r="B111" s="174" t="s">
        <v>33</v>
      </c>
      <c r="C111" s="175">
        <f t="shared" si="56"/>
        <v>700.35999999999967</v>
      </c>
      <c r="D111" s="175">
        <v>5085.87</v>
      </c>
      <c r="E111" s="175">
        <f t="shared" si="57"/>
        <v>106.21815093423919</v>
      </c>
      <c r="F111" s="175">
        <f t="shared" si="52"/>
        <v>101.45674464186298</v>
      </c>
      <c r="G111" s="175">
        <f t="shared" si="36"/>
        <v>104.69304067381988</v>
      </c>
      <c r="H111" s="175">
        <f t="shared" si="37"/>
        <v>131.0504846375508</v>
      </c>
      <c r="I111" s="175">
        <f t="shared" si="48"/>
        <v>112.69999999999992</v>
      </c>
      <c r="J111" s="175">
        <f t="shared" si="49"/>
        <v>116.28259506437524</v>
      </c>
      <c r="K111" s="175">
        <f t="shared" si="51"/>
        <v>127.96959449258733</v>
      </c>
      <c r="L111" s="175">
        <v>112.7</v>
      </c>
      <c r="M111" s="175">
        <f t="shared" si="50"/>
        <v>113.5488859739018</v>
      </c>
      <c r="N111" s="175">
        <f>O111-O110</f>
        <v>6178.0311252524043</v>
      </c>
      <c r="O111" s="175">
        <f t="shared" si="53"/>
        <v>50447.468753330773</v>
      </c>
      <c r="P111" s="172"/>
      <c r="Q111" s="172"/>
      <c r="R111" s="207">
        <f t="shared" si="54"/>
        <v>1.4837442730561237</v>
      </c>
    </row>
    <row r="112" spans="1:18" s="200" customFormat="1" ht="15.75" outlineLevel="1" x14ac:dyDescent="0.25">
      <c r="A112" s="221"/>
      <c r="B112" s="174" t="s">
        <v>35</v>
      </c>
      <c r="C112" s="175">
        <f t="shared" si="56"/>
        <v>682.34000000000015</v>
      </c>
      <c r="D112" s="175">
        <v>5768.21</v>
      </c>
      <c r="E112" s="175">
        <f t="shared" si="57"/>
        <v>97.427037523559378</v>
      </c>
      <c r="F112" s="175">
        <f>N112/N111*100</f>
        <v>88.195556309161191</v>
      </c>
      <c r="G112" s="175">
        <f>E112/F112*100</f>
        <v>110.46705934031201</v>
      </c>
      <c r="H112" s="175">
        <f t="shared" si="37"/>
        <v>117.40596717023992</v>
      </c>
      <c r="I112" s="175">
        <f t="shared" si="48"/>
        <v>107.77310650357859</v>
      </c>
      <c r="J112" s="175">
        <f t="shared" si="49"/>
        <v>108.93809316551663</v>
      </c>
      <c r="K112" s="175">
        <f t="shared" si="51"/>
        <v>126.62189987399736</v>
      </c>
      <c r="L112" s="175">
        <v>112.2</v>
      </c>
      <c r="M112" s="175">
        <f t="shared" si="50"/>
        <v>112.85374320320621</v>
      </c>
      <c r="N112" s="175">
        <f t="shared" si="55"/>
        <v>5448.7489198694893</v>
      </c>
      <c r="O112" s="175">
        <f t="shared" si="53"/>
        <v>55896.217673200263</v>
      </c>
      <c r="P112" s="172"/>
      <c r="Q112" s="172"/>
      <c r="R112" s="207">
        <f t="shared" si="54"/>
        <v>1.308596515827168</v>
      </c>
    </row>
    <row r="113" spans="1:18" s="200" customFormat="1" ht="15.75" outlineLevel="1" x14ac:dyDescent="0.25">
      <c r="A113" s="221"/>
      <c r="B113" s="174" t="s">
        <v>37</v>
      </c>
      <c r="C113" s="175">
        <f t="shared" si="56"/>
        <v>661.07999999999993</v>
      </c>
      <c r="D113" s="175">
        <v>6429.29</v>
      </c>
      <c r="E113" s="175">
        <f t="shared" si="57"/>
        <v>96.884251253040972</v>
      </c>
      <c r="F113" s="175">
        <f>N113/N112*100</f>
        <v>97.717701527405296</v>
      </c>
      <c r="G113" s="175">
        <f>E113/F113*100</f>
        <v>99.147083628312132</v>
      </c>
      <c r="H113" s="175">
        <f t="shared" si="37"/>
        <v>119.26393649648199</v>
      </c>
      <c r="I113" s="175">
        <f t="shared" si="48"/>
        <v>112.20000000000014</v>
      </c>
      <c r="J113" s="175">
        <f t="shared" si="49"/>
        <v>106.29584357975207</v>
      </c>
      <c r="K113" s="175">
        <f t="shared" si="51"/>
        <v>125.82371774799599</v>
      </c>
      <c r="L113" s="175">
        <v>112.2</v>
      </c>
      <c r="M113" s="175">
        <f t="shared" si="50"/>
        <v>112.14235093404277</v>
      </c>
      <c r="N113" s="175">
        <f>O113-O112</f>
        <v>5324.3922064957878</v>
      </c>
      <c r="O113" s="175">
        <f t="shared" si="53"/>
        <v>61220.60987969605</v>
      </c>
      <c r="P113" s="172"/>
      <c r="Q113" s="172"/>
      <c r="R113" s="207">
        <f t="shared" si="54"/>
        <v>1.2787304375340169</v>
      </c>
    </row>
    <row r="114" spans="1:18" s="200" customFormat="1" ht="15.75" outlineLevel="1" x14ac:dyDescent="0.25">
      <c r="A114" s="221"/>
      <c r="B114" s="174" t="s">
        <v>40</v>
      </c>
      <c r="C114" s="175">
        <f t="shared" si="56"/>
        <v>648.22999999999956</v>
      </c>
      <c r="D114" s="175">
        <v>7077.5199999999995</v>
      </c>
      <c r="E114" s="175">
        <f t="shared" si="57"/>
        <v>98.056211048587102</v>
      </c>
      <c r="F114" s="175">
        <f>N114/N113*100</f>
        <v>113.67006512336124</v>
      </c>
      <c r="G114" s="175">
        <f>E114/F114*100</f>
        <v>86.263882177045389</v>
      </c>
      <c r="H114" s="175">
        <f t="shared" si="37"/>
        <v>112.49891532600971</v>
      </c>
      <c r="I114" s="175">
        <f t="shared" si="48"/>
        <v>108.95320508285558</v>
      </c>
      <c r="J114" s="175">
        <f t="shared" si="49"/>
        <v>103.25434230269566</v>
      </c>
      <c r="K114" s="175">
        <f t="shared" si="51"/>
        <v>124.47339679949067</v>
      </c>
      <c r="L114" s="175">
        <v>111.9</v>
      </c>
      <c r="M114" s="175">
        <f t="shared" si="50"/>
        <v>111.2362795348442</v>
      </c>
      <c r="N114" s="175">
        <f>O114-O113</f>
        <v>6052.2400885469324</v>
      </c>
      <c r="O114" s="175">
        <f t="shared" si="53"/>
        <v>67272.849968242983</v>
      </c>
      <c r="P114" s="172"/>
      <c r="Q114" s="172"/>
      <c r="R114" s="207">
        <f t="shared" si="54"/>
        <v>1.4535337210971591</v>
      </c>
    </row>
    <row r="115" spans="1:18" s="201" customFormat="1" ht="16.5" outlineLevel="1" thickBot="1" x14ac:dyDescent="0.3">
      <c r="A115" s="221"/>
      <c r="B115" s="184" t="s">
        <v>41</v>
      </c>
      <c r="C115" s="185">
        <f t="shared" si="56"/>
        <v>649.18000000000029</v>
      </c>
      <c r="D115" s="185">
        <v>7726.7</v>
      </c>
      <c r="E115" s="185">
        <f t="shared" si="57"/>
        <v>100.14655292103123</v>
      </c>
      <c r="F115" s="185">
        <f>N115/N114*100</f>
        <v>109.38203230008001</v>
      </c>
      <c r="G115" s="185">
        <f>E115/F115*100</f>
        <v>91.556676005331425</v>
      </c>
      <c r="H115" s="185">
        <f t="shared" si="37"/>
        <v>114.17767381325072</v>
      </c>
      <c r="I115" s="185">
        <f t="shared" si="48"/>
        <v>104.55362647232438</v>
      </c>
      <c r="J115" s="185">
        <f t="shared" si="49"/>
        <v>109.20489098814173</v>
      </c>
      <c r="K115" s="185">
        <f t="shared" si="51"/>
        <v>123.53746238732184</v>
      </c>
      <c r="L115" s="185">
        <v>111.2</v>
      </c>
      <c r="M115" s="185">
        <f t="shared" si="50"/>
        <v>111.09484027636856</v>
      </c>
      <c r="N115" s="185">
        <f>O115-O114</f>
        <v>6620.0632085327961</v>
      </c>
      <c r="O115" s="185">
        <f t="shared" si="53"/>
        <v>73892.913176775779</v>
      </c>
      <c r="P115" s="172"/>
      <c r="Q115" s="172"/>
      <c r="R115" s="207">
        <f t="shared" si="54"/>
        <v>1.5899047243030495</v>
      </c>
    </row>
    <row r="116" spans="1:18" s="200" customFormat="1" ht="15.75" outlineLevel="1" x14ac:dyDescent="0.25">
      <c r="A116" s="221"/>
      <c r="B116" s="182" t="s">
        <v>42</v>
      </c>
      <c r="C116" s="183">
        <f>C104+C105+C106</f>
        <v>1827.3400000000001</v>
      </c>
      <c r="D116" s="183">
        <f>C116</f>
        <v>1827.3400000000001</v>
      </c>
      <c r="E116" s="183">
        <f>C116/C103*100</f>
        <v>107.54879111048335</v>
      </c>
      <c r="F116" s="183">
        <f>N116/N103*100</f>
        <v>127.52230590865281</v>
      </c>
      <c r="G116" s="183">
        <f t="shared" si="36"/>
        <v>84.337238371083913</v>
      </c>
      <c r="H116" s="183">
        <f t="shared" si="37"/>
        <v>128.19750106986763</v>
      </c>
      <c r="I116" s="183">
        <f t="shared" si="48"/>
        <v>113.5</v>
      </c>
      <c r="J116" s="183">
        <f t="shared" si="49"/>
        <v>112.94934014966312</v>
      </c>
      <c r="K116" s="183">
        <f t="shared" si="51"/>
        <v>128.19750106986763</v>
      </c>
      <c r="L116" s="183">
        <f>O116/O100*100</f>
        <v>113.5</v>
      </c>
      <c r="M116" s="183">
        <f t="shared" si="50"/>
        <v>112.94934014966312</v>
      </c>
      <c r="N116" s="183">
        <f>SUM(N104:N106)</f>
        <v>21209.61916337525</v>
      </c>
      <c r="O116" s="183">
        <f>N116</f>
        <v>21209.61916337525</v>
      </c>
      <c r="P116" s="172"/>
      <c r="Q116" s="172"/>
    </row>
    <row r="117" spans="1:18" s="200" customFormat="1" ht="15.75" outlineLevel="1" x14ac:dyDescent="0.25">
      <c r="A117" s="221"/>
      <c r="B117" s="176" t="s">
        <v>43</v>
      </c>
      <c r="C117" s="177">
        <f>C107+C108+C109</f>
        <v>1898.81</v>
      </c>
      <c r="D117" s="177">
        <f>D116+C117</f>
        <v>3726.15</v>
      </c>
      <c r="E117" s="177">
        <f>C117/C116*100</f>
        <v>103.91114953976816</v>
      </c>
      <c r="F117" s="177">
        <f>N117/N116*100</f>
        <v>80.013191785300009</v>
      </c>
      <c r="G117" s="177">
        <f t="shared" si="36"/>
        <v>129.86752211884476</v>
      </c>
      <c r="H117" s="177">
        <f t="shared" si="37"/>
        <v>125.44080438128837</v>
      </c>
      <c r="I117" s="177">
        <f t="shared" si="48"/>
        <v>111.49505500527539</v>
      </c>
      <c r="J117" s="177">
        <f t="shared" si="49"/>
        <v>112.50795326784058</v>
      </c>
      <c r="K117" s="177">
        <f t="shared" si="51"/>
        <v>126.77774299790414</v>
      </c>
      <c r="L117" s="177">
        <f>O117/O101*100</f>
        <v>112.6</v>
      </c>
      <c r="M117" s="177">
        <f t="shared" si="50"/>
        <v>112.59124600169108</v>
      </c>
      <c r="N117" s="177">
        <f>SUM(N107:N109)</f>
        <v>16970.493258123181</v>
      </c>
      <c r="O117" s="177">
        <f>N117+O116</f>
        <v>38180.11242149843</v>
      </c>
      <c r="P117" s="172"/>
      <c r="Q117" s="172"/>
    </row>
    <row r="118" spans="1:18" s="200" customFormat="1" ht="15.75" outlineLevel="1" x14ac:dyDescent="0.25">
      <c r="A118" s="221"/>
      <c r="B118" s="176" t="s">
        <v>44</v>
      </c>
      <c r="C118" s="177">
        <f>C110+C111+C112</f>
        <v>2042.06</v>
      </c>
      <c r="D118" s="177">
        <f>D117+C118</f>
        <v>5768.21</v>
      </c>
      <c r="E118" s="177">
        <f>C118/C117*100</f>
        <v>107.54419873499718</v>
      </c>
      <c r="F118" s="177">
        <f>N118/N117*100</f>
        <v>104.39357879725594</v>
      </c>
      <c r="G118" s="177">
        <f t="shared" si="36"/>
        <v>103.01802081511171</v>
      </c>
      <c r="H118" s="177">
        <f t="shared" si="37"/>
        <v>126.3385178860883</v>
      </c>
      <c r="I118" s="177">
        <f t="shared" si="48"/>
        <v>111.34754551508755</v>
      </c>
      <c r="J118" s="177">
        <f t="shared" si="49"/>
        <v>113.46322660428064</v>
      </c>
      <c r="K118" s="177">
        <f t="shared" si="51"/>
        <v>126.62189987399736</v>
      </c>
      <c r="L118" s="177">
        <f>O118/O102*100</f>
        <v>112.20000000000002</v>
      </c>
      <c r="M118" s="177">
        <f t="shared" si="50"/>
        <v>112.85374320320618</v>
      </c>
      <c r="N118" s="177">
        <f>SUM(N110:N112)</f>
        <v>17716.105251701832</v>
      </c>
      <c r="O118" s="177">
        <f>N118+O117</f>
        <v>55896.217673200263</v>
      </c>
      <c r="P118" s="172"/>
      <c r="Q118" s="172"/>
    </row>
    <row r="119" spans="1:18" s="200" customFormat="1" ht="16.5" outlineLevel="1" thickBot="1" x14ac:dyDescent="0.3">
      <c r="A119" s="222"/>
      <c r="B119" s="188" t="s">
        <v>45</v>
      </c>
      <c r="C119" s="189">
        <f>C113+C114+C115</f>
        <v>1958.4899999999998</v>
      </c>
      <c r="D119" s="189">
        <f>D118+C119</f>
        <v>7726.7</v>
      </c>
      <c r="E119" s="189">
        <f>C119/C118*100</f>
        <v>95.907563930540718</v>
      </c>
      <c r="F119" s="189">
        <f>N119/N118*100</f>
        <v>101.58381454550644</v>
      </c>
      <c r="G119" s="189">
        <f t="shared" si="36"/>
        <v>94.412248998167968</v>
      </c>
      <c r="H119" s="189">
        <f t="shared" si="37"/>
        <v>115.26767427078181</v>
      </c>
      <c r="I119" s="189">
        <f t="shared" si="48"/>
        <v>108.20468258641829</v>
      </c>
      <c r="J119" s="189">
        <f t="shared" si="49"/>
        <v>106.52743625833625</v>
      </c>
      <c r="K119" s="189">
        <f t="shared" si="51"/>
        <v>123.53746238732184</v>
      </c>
      <c r="L119" s="189">
        <f>O119/O103*100</f>
        <v>111.20000000000002</v>
      </c>
      <c r="M119" s="189">
        <f t="shared" si="50"/>
        <v>111.09484027636853</v>
      </c>
      <c r="N119" s="189">
        <f>SUM(N113:N115)</f>
        <v>17996.695503575516</v>
      </c>
      <c r="O119" s="189">
        <f>N119+O118</f>
        <v>73892.913176775779</v>
      </c>
      <c r="P119" s="172"/>
      <c r="Q119" s="172"/>
    </row>
    <row r="120" spans="1:18" s="200" customFormat="1" ht="16.149999999999999" customHeight="1" outlineLevel="1" x14ac:dyDescent="0.25">
      <c r="A120" s="231">
        <v>2007</v>
      </c>
      <c r="B120" s="194" t="s">
        <v>26</v>
      </c>
      <c r="C120" s="195">
        <f>D120</f>
        <v>663.3</v>
      </c>
      <c r="D120" s="195">
        <v>663.3</v>
      </c>
      <c r="E120" s="195">
        <f>C120/C115*100</f>
        <v>102.17505160356137</v>
      </c>
      <c r="F120" s="195">
        <f>N120/N115*100</f>
        <v>115.77480095300439</v>
      </c>
      <c r="G120" s="195">
        <f t="shared" si="36"/>
        <v>88.253273391535814</v>
      </c>
      <c r="H120" s="195">
        <f t="shared" si="37"/>
        <v>113.53016688061616</v>
      </c>
      <c r="I120" s="195">
        <f t="shared" si="48"/>
        <v>108.5</v>
      </c>
      <c r="J120" s="195">
        <f t="shared" si="49"/>
        <v>104.63609850748034</v>
      </c>
      <c r="K120" s="195">
        <f t="shared" si="51"/>
        <v>113.53016688061616</v>
      </c>
      <c r="L120" s="195">
        <v>108.5</v>
      </c>
      <c r="M120" s="195">
        <f t="shared" si="50"/>
        <v>104.63609850748034</v>
      </c>
      <c r="N120" s="195">
        <f>O120</f>
        <v>7664.3650026419209</v>
      </c>
      <c r="O120" s="195">
        <f>O136/L136*100</f>
        <v>7664.3650026419209</v>
      </c>
      <c r="P120" s="172"/>
      <c r="Q120" s="202"/>
      <c r="R120" s="207">
        <f>F120*R115/100</f>
        <v>1.8407090299042688</v>
      </c>
    </row>
    <row r="121" spans="1:18" s="200" customFormat="1" ht="15.75" outlineLevel="1" x14ac:dyDescent="0.25">
      <c r="A121" s="232"/>
      <c r="B121" s="178" t="s">
        <v>27</v>
      </c>
      <c r="C121" s="179">
        <f>D121-D120</f>
        <v>683.37000000000012</v>
      </c>
      <c r="D121" s="179">
        <v>1346.67</v>
      </c>
      <c r="E121" s="179">
        <f t="shared" ref="E121:E126" si="58">C121/C120*100</f>
        <v>103.02578018995932</v>
      </c>
      <c r="F121" s="179">
        <f t="shared" ref="F121:F126" si="59">N121/N120*100</f>
        <v>99.26929183052286</v>
      </c>
      <c r="G121" s="179">
        <f t="shared" si="36"/>
        <v>103.78413937499393</v>
      </c>
      <c r="H121" s="179">
        <f t="shared" si="37"/>
        <v>114.18808274571401</v>
      </c>
      <c r="I121" s="179">
        <f t="shared" si="48"/>
        <v>106.60387846837496</v>
      </c>
      <c r="J121" s="179">
        <f t="shared" si="49"/>
        <v>107.11437931368415</v>
      </c>
      <c r="K121" s="179">
        <f t="shared" si="51"/>
        <v>113.8630771702277</v>
      </c>
      <c r="L121" s="179">
        <v>107.54705848540287</v>
      </c>
      <c r="M121" s="179">
        <f t="shared" si="50"/>
        <v>105.87279538257393</v>
      </c>
      <c r="N121" s="179">
        <f t="shared" ref="N121:N131" si="60">O121-O120</f>
        <v>7608.3608614290688</v>
      </c>
      <c r="O121" s="179">
        <f t="shared" ref="O121:O131" si="61">O137/L137*100</f>
        <v>15272.72586407099</v>
      </c>
      <c r="P121" s="172"/>
      <c r="Q121" s="202"/>
      <c r="R121" s="207">
        <f>F121*R120/100</f>
        <v>1.8272588186464549</v>
      </c>
    </row>
    <row r="122" spans="1:18" s="200" customFormat="1" ht="15.75" outlineLevel="1" x14ac:dyDescent="0.25">
      <c r="A122" s="232"/>
      <c r="B122" s="178" t="s">
        <v>28</v>
      </c>
      <c r="C122" s="179">
        <f>D122-D121</f>
        <v>744.13000000000011</v>
      </c>
      <c r="D122" s="179">
        <v>2090.8000000000002</v>
      </c>
      <c r="E122" s="179">
        <f t="shared" si="58"/>
        <v>108.89123022667076</v>
      </c>
      <c r="F122" s="179">
        <f t="shared" si="59"/>
        <v>95.872278649914008</v>
      </c>
      <c r="G122" s="179">
        <f t="shared" si="36"/>
        <v>113.57947444255142</v>
      </c>
      <c r="H122" s="179">
        <f t="shared" si="37"/>
        <v>115.43521089617299</v>
      </c>
      <c r="I122" s="179">
        <f t="shared" si="48"/>
        <v>104.07582255894788</v>
      </c>
      <c r="J122" s="179">
        <f t="shared" si="49"/>
        <v>110.91453140405518</v>
      </c>
      <c r="K122" s="179">
        <f t="shared" si="51"/>
        <v>114.41767815513259</v>
      </c>
      <c r="L122" s="179">
        <v>106.4</v>
      </c>
      <c r="M122" s="179">
        <f t="shared" si="50"/>
        <v>107.53541179993664</v>
      </c>
      <c r="N122" s="179">
        <f t="shared" si="60"/>
        <v>7294.3089257602751</v>
      </c>
      <c r="O122" s="179">
        <f t="shared" si="61"/>
        <v>22567.034789831265</v>
      </c>
      <c r="P122" s="172"/>
      <c r="Q122" s="202"/>
      <c r="R122" s="207">
        <f t="shared" ref="R122:R131" si="62">F122*R121/100</f>
        <v>1.7518346662678561</v>
      </c>
    </row>
    <row r="123" spans="1:18" s="200" customFormat="1" ht="15.75" outlineLevel="1" x14ac:dyDescent="0.25">
      <c r="A123" s="232"/>
      <c r="B123" s="178" t="s">
        <v>29</v>
      </c>
      <c r="C123" s="179">
        <f>D123-D122</f>
        <v>724.67000000000007</v>
      </c>
      <c r="D123" s="179">
        <v>2815.4700000000003</v>
      </c>
      <c r="E123" s="179">
        <f t="shared" si="58"/>
        <v>97.384865547686559</v>
      </c>
      <c r="F123" s="179">
        <f t="shared" si="59"/>
        <v>78.416721476209887</v>
      </c>
      <c r="G123" s="179">
        <f t="shared" si="36"/>
        <v>124.18890220656731</v>
      </c>
      <c r="H123" s="179">
        <f t="shared" si="37"/>
        <v>119.14015618577889</v>
      </c>
      <c r="I123" s="179">
        <f t="shared" si="48"/>
        <v>111.00444292742166</v>
      </c>
      <c r="J123" s="179">
        <f t="shared" si="49"/>
        <v>107.32917804351005</v>
      </c>
      <c r="K123" s="179">
        <f t="shared" si="51"/>
        <v>115.59704219511495</v>
      </c>
      <c r="L123" s="179">
        <v>107.3</v>
      </c>
      <c r="M123" s="179">
        <f t="shared" si="50"/>
        <v>107.7325649535088</v>
      </c>
      <c r="N123" s="179">
        <f>O123-O122</f>
        <v>5719.9579139277521</v>
      </c>
      <c r="O123" s="179">
        <f t="shared" si="61"/>
        <v>28286.992703759017</v>
      </c>
      <c r="P123" s="172"/>
      <c r="Q123" s="202"/>
      <c r="R123" s="207">
        <f t="shared" si="62"/>
        <v>1.3737313109709559</v>
      </c>
    </row>
    <row r="124" spans="1:18" s="200" customFormat="1" ht="15.75" outlineLevel="1" x14ac:dyDescent="0.25">
      <c r="A124" s="232"/>
      <c r="B124" s="178" t="s">
        <v>30</v>
      </c>
      <c r="C124" s="179">
        <f>D124-D123</f>
        <v>777.12999999999965</v>
      </c>
      <c r="D124" s="179">
        <v>3592.6</v>
      </c>
      <c r="E124" s="179">
        <f t="shared" si="58"/>
        <v>107.23915713359177</v>
      </c>
      <c r="F124" s="179">
        <f t="shared" si="59"/>
        <v>116.21160764945763</v>
      </c>
      <c r="G124" s="179">
        <f t="shared" si="36"/>
        <v>92.27921315491092</v>
      </c>
      <c r="H124" s="179">
        <f t="shared" si="37"/>
        <v>123.32069124204581</v>
      </c>
      <c r="I124" s="179">
        <f t="shared" si="48"/>
        <v>113.34468415168142</v>
      </c>
      <c r="J124" s="179">
        <f t="shared" si="49"/>
        <v>108.80147769172324</v>
      </c>
      <c r="K124" s="179">
        <f t="shared" si="51"/>
        <v>117.18464589530819</v>
      </c>
      <c r="L124" s="179">
        <v>108.4</v>
      </c>
      <c r="M124" s="179">
        <f t="shared" si="50"/>
        <v>108.10391687759058</v>
      </c>
      <c r="N124" s="179">
        <f>O124-O123</f>
        <v>6647.2550486478212</v>
      </c>
      <c r="O124" s="179">
        <f t="shared" si="61"/>
        <v>34934.247752406838</v>
      </c>
      <c r="P124" s="172"/>
      <c r="Q124" s="202"/>
      <c r="R124" s="207">
        <f t="shared" si="62"/>
        <v>1.596435241263318</v>
      </c>
    </row>
    <row r="125" spans="1:18" s="200" customFormat="1" ht="15.75" outlineLevel="1" x14ac:dyDescent="0.25">
      <c r="A125" s="232"/>
      <c r="B125" s="178" t="s">
        <v>31</v>
      </c>
      <c r="C125" s="179">
        <f t="shared" ref="C125:C131" si="63">D125-D124</f>
        <v>805.06</v>
      </c>
      <c r="D125" s="179">
        <v>4397.66</v>
      </c>
      <c r="E125" s="179">
        <f t="shared" si="58"/>
        <v>103.59399328297714</v>
      </c>
      <c r="F125" s="179">
        <f t="shared" si="59"/>
        <v>97.077576612772205</v>
      </c>
      <c r="G125" s="179">
        <f t="shared" si="36"/>
        <v>106.71258687904617</v>
      </c>
      <c r="H125" s="179">
        <f t="shared" si="37"/>
        <v>121.90675207074602</v>
      </c>
      <c r="I125" s="179">
        <f t="shared" si="48"/>
        <v>108.39999999999996</v>
      </c>
      <c r="J125" s="179">
        <f t="shared" si="49"/>
        <v>112.46010338629711</v>
      </c>
      <c r="K125" s="179">
        <f t="shared" si="51"/>
        <v>118.02155039383813</v>
      </c>
      <c r="L125" s="179">
        <v>108.4</v>
      </c>
      <c r="M125" s="179">
        <f t="shared" si="50"/>
        <v>108.87596899800565</v>
      </c>
      <c r="N125" s="179">
        <f t="shared" si="60"/>
        <v>6452.9941124974575</v>
      </c>
      <c r="O125" s="179">
        <f t="shared" si="61"/>
        <v>41387.241864904296</v>
      </c>
      <c r="P125" s="172"/>
      <c r="Q125" s="202"/>
      <c r="R125" s="207">
        <f t="shared" si="62"/>
        <v>1.5497806444106923</v>
      </c>
    </row>
    <row r="126" spans="1:18" s="200" customFormat="1" ht="15.75" outlineLevel="1" x14ac:dyDescent="0.25">
      <c r="A126" s="232"/>
      <c r="B126" s="178" t="s">
        <v>32</v>
      </c>
      <c r="C126" s="179">
        <f t="shared" si="63"/>
        <v>796.21</v>
      </c>
      <c r="D126" s="179">
        <v>5193.87</v>
      </c>
      <c r="E126" s="179">
        <f t="shared" si="58"/>
        <v>98.900703053188593</v>
      </c>
      <c r="F126" s="179">
        <f t="shared" si="59"/>
        <v>103.66300174106104</v>
      </c>
      <c r="G126" s="179">
        <f t="shared" si="36"/>
        <v>95.405980332531598</v>
      </c>
      <c r="H126" s="179">
        <f t="shared" si="37"/>
        <v>120.75497452074737</v>
      </c>
      <c r="I126" s="179">
        <f t="shared" si="48"/>
        <v>109.85400142466493</v>
      </c>
      <c r="J126" s="179">
        <f t="shared" si="49"/>
        <v>109.92314613460672</v>
      </c>
      <c r="K126" s="179">
        <f t="shared" si="51"/>
        <v>118.43251982095582</v>
      </c>
      <c r="L126" s="179">
        <v>108.6</v>
      </c>
      <c r="M126" s="179">
        <f t="shared" si="50"/>
        <v>109.05388565465546</v>
      </c>
      <c r="N126" s="179">
        <f t="shared" si="60"/>
        <v>6689.3673991888063</v>
      </c>
      <c r="O126" s="179">
        <f t="shared" si="61"/>
        <v>48076.609264093102</v>
      </c>
      <c r="P126" s="172"/>
      <c r="Q126" s="202"/>
      <c r="R126" s="207">
        <f t="shared" si="62"/>
        <v>1.6065491363980828</v>
      </c>
    </row>
    <row r="127" spans="1:18" s="200" customFormat="1" ht="15.75" outlineLevel="1" x14ac:dyDescent="0.25">
      <c r="A127" s="232"/>
      <c r="B127" s="178" t="s">
        <v>33</v>
      </c>
      <c r="C127" s="179">
        <f t="shared" si="63"/>
        <v>839.84000000000015</v>
      </c>
      <c r="D127" s="179">
        <v>6033.71</v>
      </c>
      <c r="E127" s="179">
        <f>C127/C126*100</f>
        <v>105.47971012672537</v>
      </c>
      <c r="F127" s="179">
        <f>N127/N126*100</f>
        <v>99.544455191357613</v>
      </c>
      <c r="G127" s="179">
        <f t="shared" si="36"/>
        <v>105.9624164138105</v>
      </c>
      <c r="H127" s="179">
        <f t="shared" si="37"/>
        <v>119.91547204294942</v>
      </c>
      <c r="I127" s="179">
        <f t="shared" si="48"/>
        <v>107.78343776956507</v>
      </c>
      <c r="J127" s="179">
        <f t="shared" si="49"/>
        <v>111.25593553558939</v>
      </c>
      <c r="K127" s="179">
        <f>D127/D111*100</f>
        <v>118.63673275172192</v>
      </c>
      <c r="L127" s="179">
        <v>108.5</v>
      </c>
      <c r="M127" s="179">
        <f t="shared" si="50"/>
        <v>109.34261083108012</v>
      </c>
      <c r="N127" s="179">
        <f t="shared" si="60"/>
        <v>6658.8943332707859</v>
      </c>
      <c r="O127" s="179">
        <f t="shared" si="61"/>
        <v>54735.503597363888</v>
      </c>
      <c r="P127" s="172"/>
      <c r="Q127" s="202"/>
      <c r="R127" s="207">
        <f t="shared" si="62"/>
        <v>1.5992305852089321</v>
      </c>
    </row>
    <row r="128" spans="1:18" s="200" customFormat="1" ht="15.75" outlineLevel="1" x14ac:dyDescent="0.25">
      <c r="A128" s="232"/>
      <c r="B128" s="178" t="s">
        <v>35</v>
      </c>
      <c r="C128" s="179">
        <f t="shared" si="63"/>
        <v>821.05000000000018</v>
      </c>
      <c r="D128" s="179">
        <v>6854.76</v>
      </c>
      <c r="E128" s="179">
        <f>C128/C127*100</f>
        <v>97.762669079824732</v>
      </c>
      <c r="F128" s="179">
        <f>N128/N127*100</f>
        <v>88.781895044045996</v>
      </c>
      <c r="G128" s="179">
        <f t="shared" si="36"/>
        <v>110.11554667910978</v>
      </c>
      <c r="H128" s="179">
        <f t="shared" si="37"/>
        <v>120.32857519711581</v>
      </c>
      <c r="I128" s="179">
        <f t="shared" si="48"/>
        <v>108.5</v>
      </c>
      <c r="J128" s="179">
        <f t="shared" si="49"/>
        <v>110.90191262406988</v>
      </c>
      <c r="K128" s="179">
        <f>D128/D112*100</f>
        <v>118.83686620286016</v>
      </c>
      <c r="L128" s="179">
        <v>108.5</v>
      </c>
      <c r="M128" s="179">
        <f t="shared" si="50"/>
        <v>109.52706562475592</v>
      </c>
      <c r="N128" s="179">
        <f t="shared" si="60"/>
        <v>5911.8925780583959</v>
      </c>
      <c r="O128" s="179">
        <f t="shared" si="61"/>
        <v>60647.396175422284</v>
      </c>
      <c r="P128" s="172"/>
      <c r="Q128" s="202"/>
      <c r="R128" s="207">
        <f t="shared" si="62"/>
        <v>1.4198272196724766</v>
      </c>
    </row>
    <row r="129" spans="1:18" s="200" customFormat="1" ht="15.75" outlineLevel="1" x14ac:dyDescent="0.25">
      <c r="A129" s="232"/>
      <c r="B129" s="178" t="s">
        <v>37</v>
      </c>
      <c r="C129" s="179">
        <f t="shared" si="63"/>
        <v>869.77000000000044</v>
      </c>
      <c r="D129" s="179">
        <v>7724.5300000000007</v>
      </c>
      <c r="E129" s="179">
        <f>C129/C128*100</f>
        <v>105.9338651726448</v>
      </c>
      <c r="F129" s="179">
        <f>N129/N128*100</f>
        <v>97.717701527405481</v>
      </c>
      <c r="G129" s="179">
        <f t="shared" si="36"/>
        <v>108.40806068584723</v>
      </c>
      <c r="H129" s="179">
        <f t="shared" si="37"/>
        <v>131.56804017668065</v>
      </c>
      <c r="I129" s="179">
        <f t="shared" si="48"/>
        <v>108.5000000000002</v>
      </c>
      <c r="J129" s="179">
        <f t="shared" si="49"/>
        <v>121.26086652228609</v>
      </c>
      <c r="K129" s="179">
        <f>D129/D113*100</f>
        <v>120.14592591094819</v>
      </c>
      <c r="L129" s="179">
        <v>108.5</v>
      </c>
      <c r="M129" s="179">
        <f t="shared" si="50"/>
        <v>110.73357226815502</v>
      </c>
      <c r="N129" s="179">
        <f t="shared" si="60"/>
        <v>5776.9655440479401</v>
      </c>
      <c r="O129" s="179">
        <f t="shared" si="61"/>
        <v>66424.361719470224</v>
      </c>
      <c r="P129" s="172"/>
      <c r="Q129" s="202"/>
      <c r="R129" s="207">
        <f t="shared" si="62"/>
        <v>1.3874225247244103</v>
      </c>
    </row>
    <row r="130" spans="1:18" s="200" customFormat="1" ht="15.75" outlineLevel="1" x14ac:dyDescent="0.25">
      <c r="A130" s="232"/>
      <c r="B130" s="178" t="s">
        <v>40</v>
      </c>
      <c r="C130" s="179">
        <f t="shared" si="63"/>
        <v>898.93999999999869</v>
      </c>
      <c r="D130" s="179">
        <v>8623.4699999999993</v>
      </c>
      <c r="E130" s="179">
        <f>C130/C129*100</f>
        <v>103.35376018947517</v>
      </c>
      <c r="F130" s="179">
        <f>N130/N129*100</f>
        <v>114.83456661562886</v>
      </c>
      <c r="G130" s="179">
        <f t="shared" si="36"/>
        <v>90.002307872522451</v>
      </c>
      <c r="H130" s="179">
        <f t="shared" si="37"/>
        <v>138.6760871912746</v>
      </c>
      <c r="I130" s="179">
        <f t="shared" si="48"/>
        <v>109.61153637304541</v>
      </c>
      <c r="J130" s="179">
        <f t="shared" si="49"/>
        <v>126.51595970638768</v>
      </c>
      <c r="K130" s="179">
        <f>D130/D114*100</f>
        <v>121.84310323390113</v>
      </c>
      <c r="L130" s="179">
        <v>108.6</v>
      </c>
      <c r="M130" s="179">
        <f t="shared" si="50"/>
        <v>112.19438603489975</v>
      </c>
      <c r="N130" s="179">
        <f t="shared" si="60"/>
        <v>6633.9533460416569</v>
      </c>
      <c r="O130" s="179">
        <f t="shared" si="61"/>
        <v>73058.315065511881</v>
      </c>
      <c r="P130" s="172"/>
      <c r="Q130" s="202"/>
      <c r="R130" s="207">
        <f t="shared" si="62"/>
        <v>1.5932406433948927</v>
      </c>
    </row>
    <row r="131" spans="1:18" s="201" customFormat="1" ht="16.5" outlineLevel="1" thickBot="1" x14ac:dyDescent="0.3">
      <c r="A131" s="232"/>
      <c r="B131" s="192" t="s">
        <v>41</v>
      </c>
      <c r="C131" s="193">
        <f t="shared" si="63"/>
        <v>928.06999999999971</v>
      </c>
      <c r="D131" s="193">
        <v>9551.5399999999991</v>
      </c>
      <c r="E131" s="193">
        <f>C131/C130*100</f>
        <v>103.24048323581118</v>
      </c>
      <c r="F131" s="193">
        <f>N131/N130*100</f>
        <v>109.48647328032904</v>
      </c>
      <c r="G131" s="193">
        <f>E131/F131*100</f>
        <v>94.295194778513306</v>
      </c>
      <c r="H131" s="193">
        <f>C131/C115*100</f>
        <v>142.96034997997461</v>
      </c>
      <c r="I131" s="193">
        <f>N131/N115*100</f>
        <v>109.71619649011106</v>
      </c>
      <c r="J131" s="193">
        <f>H131/I131*100</f>
        <v>130.30013302808936</v>
      </c>
      <c r="K131" s="193">
        <f t="shared" si="51"/>
        <v>123.61732693129019</v>
      </c>
      <c r="L131" s="193">
        <v>108.7</v>
      </c>
      <c r="M131" s="193">
        <f t="shared" si="50"/>
        <v>113.72339184111333</v>
      </c>
      <c r="N131" s="193">
        <f t="shared" si="60"/>
        <v>7263.2815576433932</v>
      </c>
      <c r="O131" s="193">
        <f t="shared" si="61"/>
        <v>80321.596623155274</v>
      </c>
      <c r="P131" s="172"/>
      <c r="Q131" s="202"/>
      <c r="R131" s="207">
        <f t="shared" si="62"/>
        <v>1.7443829913218918</v>
      </c>
    </row>
    <row r="132" spans="1:18" s="200" customFormat="1" ht="15.75" outlineLevel="1" x14ac:dyDescent="0.25">
      <c r="A132" s="232"/>
      <c r="B132" s="190" t="s">
        <v>42</v>
      </c>
      <c r="C132" s="191">
        <f>C120+C121+C122</f>
        <v>2090.8000000000002</v>
      </c>
      <c r="D132" s="191">
        <f>C132</f>
        <v>2090.8000000000002</v>
      </c>
      <c r="E132" s="191">
        <f>C132/C119*100</f>
        <v>106.75571486196</v>
      </c>
      <c r="F132" s="191">
        <f>N132/N119*100</f>
        <v>125.39543598627721</v>
      </c>
      <c r="G132" s="191">
        <f t="shared" si="36"/>
        <v>85.135247564865864</v>
      </c>
      <c r="H132" s="191">
        <f t="shared" si="37"/>
        <v>114.41767815513259</v>
      </c>
      <c r="I132" s="191">
        <f t="shared" si="48"/>
        <v>106.4</v>
      </c>
      <c r="J132" s="191">
        <f t="shared" si="49"/>
        <v>107.53541179993664</v>
      </c>
      <c r="K132" s="191">
        <f t="shared" si="51"/>
        <v>114.41767815513259</v>
      </c>
      <c r="L132" s="191">
        <f>O132/O116*100</f>
        <v>106.4</v>
      </c>
      <c r="M132" s="191">
        <f t="shared" si="50"/>
        <v>107.53541179993664</v>
      </c>
      <c r="N132" s="191">
        <f>SUM(N120:N122)</f>
        <v>22567.034789831265</v>
      </c>
      <c r="O132" s="191">
        <f>N132</f>
        <v>22567.034789831265</v>
      </c>
      <c r="P132" s="172"/>
      <c r="Q132" s="172"/>
    </row>
    <row r="133" spans="1:18" s="200" customFormat="1" ht="15.75" outlineLevel="1" x14ac:dyDescent="0.25">
      <c r="A133" s="232"/>
      <c r="B133" s="180" t="s">
        <v>43</v>
      </c>
      <c r="C133" s="181">
        <f>C123+C124+C125</f>
        <v>2306.8599999999997</v>
      </c>
      <c r="D133" s="181">
        <f>D132+C133</f>
        <v>4397.66</v>
      </c>
      <c r="E133" s="181">
        <f>C133/C132*100</f>
        <v>110.33384350487849</v>
      </c>
      <c r="F133" s="181">
        <f>N133/N132*100</f>
        <v>83.396898397805643</v>
      </c>
      <c r="G133" s="181">
        <f t="shared" si="36"/>
        <v>132.29969654097067</v>
      </c>
      <c r="H133" s="181">
        <f t="shared" si="37"/>
        <v>121.48977517497801</v>
      </c>
      <c r="I133" s="181">
        <f t="shared" si="48"/>
        <v>110.89958782467598</v>
      </c>
      <c r="J133" s="181">
        <f t="shared" si="49"/>
        <v>109.5493478001418</v>
      </c>
      <c r="K133" s="181">
        <f t="shared" si="51"/>
        <v>118.02155039383813</v>
      </c>
      <c r="L133" s="181">
        <f>O133/O117*100</f>
        <v>108.39999999999999</v>
      </c>
      <c r="M133" s="181">
        <f t="shared" si="50"/>
        <v>108.87596899800567</v>
      </c>
      <c r="N133" s="181">
        <f>SUM(N123:N125)</f>
        <v>18820.207075073031</v>
      </c>
      <c r="O133" s="181">
        <f>N133+O132</f>
        <v>41387.241864904296</v>
      </c>
      <c r="P133" s="172"/>
      <c r="Q133" s="172"/>
    </row>
    <row r="134" spans="1:18" s="200" customFormat="1" ht="15.75" outlineLevel="1" x14ac:dyDescent="0.25">
      <c r="A134" s="232"/>
      <c r="B134" s="180" t="s">
        <v>44</v>
      </c>
      <c r="C134" s="181">
        <f>C126+C127+C128</f>
        <v>2457.1000000000004</v>
      </c>
      <c r="D134" s="181">
        <f>D133+C134</f>
        <v>6854.76</v>
      </c>
      <c r="E134" s="181">
        <f>C134/C133*100</f>
        <v>106.51274893144797</v>
      </c>
      <c r="F134" s="181">
        <f>N134/N133*100</f>
        <v>102.33763227838048</v>
      </c>
      <c r="G134" s="181">
        <f t="shared" si="36"/>
        <v>104.07974716642873</v>
      </c>
      <c r="H134" s="181">
        <f t="shared" si="37"/>
        <v>120.32457420447982</v>
      </c>
      <c r="I134" s="181">
        <f t="shared" si="48"/>
        <v>108.71551075633757</v>
      </c>
      <c r="J134" s="181">
        <f t="shared" si="49"/>
        <v>110.67838744202882</v>
      </c>
      <c r="K134" s="181">
        <f t="shared" si="51"/>
        <v>118.83686620286016</v>
      </c>
      <c r="L134" s="181">
        <f>O134/O118*100</f>
        <v>108.5</v>
      </c>
      <c r="M134" s="181">
        <f t="shared" si="50"/>
        <v>109.52706562475592</v>
      </c>
      <c r="N134" s="181">
        <f>SUM(N126:N128)</f>
        <v>19260.154310517988</v>
      </c>
      <c r="O134" s="181">
        <f>N134+O133</f>
        <v>60647.396175422284</v>
      </c>
      <c r="P134" s="172"/>
      <c r="Q134" s="172"/>
    </row>
    <row r="135" spans="1:18" s="200" customFormat="1" ht="16.5" outlineLevel="1" thickBot="1" x14ac:dyDescent="0.3">
      <c r="A135" s="233"/>
      <c r="B135" s="196" t="s">
        <v>45</v>
      </c>
      <c r="C135" s="197">
        <f>C129+C130+C131</f>
        <v>2696.7799999999988</v>
      </c>
      <c r="D135" s="197">
        <f>D134+C135</f>
        <v>9551.5399999999991</v>
      </c>
      <c r="E135" s="197">
        <f>C135/C134*100</f>
        <v>109.75458874282684</v>
      </c>
      <c r="F135" s="197">
        <f>N135/N134*100</f>
        <v>102.14975503591315</v>
      </c>
      <c r="G135" s="197">
        <f t="shared" si="36"/>
        <v>107.44478898088403</v>
      </c>
      <c r="H135" s="197">
        <f t="shared" si="37"/>
        <v>137.69689914168563</v>
      </c>
      <c r="I135" s="197">
        <f t="shared" si="48"/>
        <v>109.32118312400291</v>
      </c>
      <c r="J135" s="197">
        <f t="shared" si="49"/>
        <v>125.95628331747579</v>
      </c>
      <c r="K135" s="197">
        <f t="shared" si="51"/>
        <v>123.61732693129019</v>
      </c>
      <c r="L135" s="197">
        <f>O135/O119*100</f>
        <v>108.7</v>
      </c>
      <c r="M135" s="197">
        <f t="shared" si="50"/>
        <v>113.72339184111333</v>
      </c>
      <c r="N135" s="197">
        <f>SUM(N129:N131)</f>
        <v>19674.20044773299</v>
      </c>
      <c r="O135" s="197">
        <f>N135+O134</f>
        <v>80321.596623155274</v>
      </c>
      <c r="P135" s="172"/>
      <c r="Q135" s="172"/>
    </row>
    <row r="136" spans="1:18" s="200" customFormat="1" ht="16.7" customHeight="1" outlineLevel="1" x14ac:dyDescent="0.25">
      <c r="A136" s="220">
        <v>2008</v>
      </c>
      <c r="B136" s="186" t="s">
        <v>26</v>
      </c>
      <c r="C136" s="187">
        <f>D136</f>
        <v>974.42000000000007</v>
      </c>
      <c r="D136" s="187">
        <v>974.42000000000007</v>
      </c>
      <c r="E136" s="187">
        <f>C136/C131*100</f>
        <v>104.99423534862675</v>
      </c>
      <c r="F136" s="187">
        <f>N136/N131*100</f>
        <v>120.08411492499565</v>
      </c>
      <c r="G136" s="187">
        <f t="shared" si="36"/>
        <v>87.433908651619731</v>
      </c>
      <c r="H136" s="187">
        <f t="shared" si="37"/>
        <v>146.90486959143678</v>
      </c>
      <c r="I136" s="187">
        <f t="shared" si="48"/>
        <v>113.79999999999998</v>
      </c>
      <c r="J136" s="187">
        <f t="shared" si="49"/>
        <v>129.09039507156132</v>
      </c>
      <c r="K136" s="187">
        <f>D136/D120*100</f>
        <v>146.90486959143678</v>
      </c>
      <c r="L136" s="187">
        <v>113.8</v>
      </c>
      <c r="M136" s="187">
        <f t="shared" si="50"/>
        <v>129.09039507156132</v>
      </c>
      <c r="N136" s="187">
        <f>O136</f>
        <v>8722.0473730065059</v>
      </c>
      <c r="O136" s="187">
        <f>O152/L152*100</f>
        <v>8722.0473730065059</v>
      </c>
      <c r="P136" s="172"/>
      <c r="Q136" s="172"/>
      <c r="R136" s="207">
        <f>F136*R131/100</f>
        <v>2.0947268760310571</v>
      </c>
    </row>
    <row r="137" spans="1:18" s="200" customFormat="1" ht="15.75" outlineLevel="1" x14ac:dyDescent="0.25">
      <c r="A137" s="221"/>
      <c r="B137" s="174" t="s">
        <v>27</v>
      </c>
      <c r="C137" s="175">
        <f>D137-D136</f>
        <v>1016.0399999999997</v>
      </c>
      <c r="D137" s="175">
        <v>1990.4599999999998</v>
      </c>
      <c r="E137" s="175">
        <f t="shared" ref="E137:E147" si="64">C137/C136*100</f>
        <v>104.27125880010671</v>
      </c>
      <c r="F137" s="175">
        <f t="shared" ref="F137:F142" si="65">N137/N136*100</f>
        <v>100.67013043741579</v>
      </c>
      <c r="G137" s="175">
        <f t="shared" ref="G137:G200" si="66">E137/F137*100</f>
        <v>103.57715674653829</v>
      </c>
      <c r="H137" s="175">
        <f t="shared" ref="H137:H200" si="67">C137/C121*100</f>
        <v>148.68080249352465</v>
      </c>
      <c r="I137" s="175">
        <f t="shared" si="48"/>
        <v>115.40588869452779</v>
      </c>
      <c r="J137" s="175">
        <f t="shared" si="49"/>
        <v>128.83294273403456</v>
      </c>
      <c r="K137" s="175">
        <f>D137/D121*100</f>
        <v>147.80606978695593</v>
      </c>
      <c r="L137" s="175">
        <v>114.6</v>
      </c>
      <c r="M137" s="175">
        <f t="shared" si="50"/>
        <v>128.97562808634899</v>
      </c>
      <c r="N137" s="175">
        <f>O137-O136</f>
        <v>8780.4964672188471</v>
      </c>
      <c r="O137" s="175">
        <f t="shared" ref="O137:O147" si="68">O153/L153*100</f>
        <v>17502.543840225353</v>
      </c>
      <c r="P137" s="172"/>
      <c r="Q137" s="172"/>
      <c r="R137" s="207">
        <f>F137*R136/100</f>
        <v>2.1087642784080702</v>
      </c>
    </row>
    <row r="138" spans="1:18" s="200" customFormat="1" ht="15.75" outlineLevel="1" x14ac:dyDescent="0.25">
      <c r="A138" s="221"/>
      <c r="B138" s="174" t="s">
        <v>28</v>
      </c>
      <c r="C138" s="175">
        <f>D138-D137</f>
        <v>1099.9400000000003</v>
      </c>
      <c r="D138" s="175">
        <v>3090.4</v>
      </c>
      <c r="E138" s="175">
        <f t="shared" si="64"/>
        <v>108.25754891539709</v>
      </c>
      <c r="F138" s="175">
        <f t="shared" si="65"/>
        <v>96.744873930242434</v>
      </c>
      <c r="G138" s="175">
        <f t="shared" si="66"/>
        <v>111.90003616466113</v>
      </c>
      <c r="H138" s="175">
        <f t="shared" si="67"/>
        <v>147.81556986010511</v>
      </c>
      <c r="I138" s="175">
        <f t="shared" si="48"/>
        <v>116.45627192537471</v>
      </c>
      <c r="J138" s="175">
        <f t="shared" si="49"/>
        <v>126.92795966783608</v>
      </c>
      <c r="K138" s="175">
        <f t="shared" si="51"/>
        <v>147.80945092787451</v>
      </c>
      <c r="L138" s="175">
        <v>115.2</v>
      </c>
      <c r="M138" s="175">
        <f t="shared" si="50"/>
        <v>128.30681504155771</v>
      </c>
      <c r="N138" s="175">
        <f>O138-O137</f>
        <v>8494.6802376602645</v>
      </c>
      <c r="O138" s="175">
        <f t="shared" si="68"/>
        <v>25997.224077885618</v>
      </c>
      <c r="P138" s="172"/>
      <c r="Q138" s="172"/>
      <c r="R138" s="207">
        <f t="shared" ref="R138:R147" si="69">F138*R137/100</f>
        <v>2.0401213426318741</v>
      </c>
    </row>
    <row r="139" spans="1:18" s="200" customFormat="1" ht="15.75" outlineLevel="1" x14ac:dyDescent="0.25">
      <c r="A139" s="221"/>
      <c r="B139" s="174" t="s">
        <v>29</v>
      </c>
      <c r="C139" s="175">
        <f>D139-D138</f>
        <v>1090.4999999999995</v>
      </c>
      <c r="D139" s="175">
        <v>4180.8999999999996</v>
      </c>
      <c r="E139" s="175">
        <f t="shared" si="64"/>
        <v>99.141771369347353</v>
      </c>
      <c r="F139" s="175">
        <f>N139/N138*100</f>
        <v>76.571811495579851</v>
      </c>
      <c r="G139" s="175">
        <f>E139/F139*100</f>
        <v>129.47554646146821</v>
      </c>
      <c r="H139" s="175">
        <f>C139/C123*100</f>
        <v>150.48228848993327</v>
      </c>
      <c r="I139" s="175">
        <f>N139/N123*100</f>
        <v>113.71640555073583</v>
      </c>
      <c r="J139" s="175">
        <f>H139/I139*100</f>
        <v>132.331203893702</v>
      </c>
      <c r="K139" s="175">
        <f>D139/D123*100</f>
        <v>148.49740895836217</v>
      </c>
      <c r="L139" s="175">
        <v>114.9</v>
      </c>
      <c r="M139" s="175">
        <f t="shared" si="50"/>
        <v>129.24056480275209</v>
      </c>
      <c r="N139" s="175">
        <f>O139-O138</f>
        <v>6504.530538733492</v>
      </c>
      <c r="O139" s="175">
        <f t="shared" si="68"/>
        <v>32501.75461661911</v>
      </c>
      <c r="P139" s="172"/>
      <c r="Q139" s="172"/>
      <c r="R139" s="207">
        <f t="shared" si="69"/>
        <v>1.5621578687611715</v>
      </c>
    </row>
    <row r="140" spans="1:18" s="200" customFormat="1" ht="15.75" outlineLevel="1" x14ac:dyDescent="0.25">
      <c r="A140" s="221"/>
      <c r="B140" s="174" t="s">
        <v>30</v>
      </c>
      <c r="C140" s="175">
        <f>D140-D139</f>
        <v>1160.71</v>
      </c>
      <c r="D140" s="175">
        <v>5341.61</v>
      </c>
      <c r="E140" s="175">
        <f t="shared" si="64"/>
        <v>106.43833104080701</v>
      </c>
      <c r="F140" s="175">
        <f>N140/N139*100</f>
        <v>112.58749232578154</v>
      </c>
      <c r="G140" s="175">
        <f>E140/F140*100</f>
        <v>94.538326453544769</v>
      </c>
      <c r="H140" s="175">
        <f>C140/C124*100</f>
        <v>149.35853718168138</v>
      </c>
      <c r="I140" s="175">
        <f>N140/N124*100</f>
        <v>110.17010431417677</v>
      </c>
      <c r="J140" s="175">
        <f>H140/I140*100</f>
        <v>135.5708412109235</v>
      </c>
      <c r="K140" s="175">
        <f>D140/D124*100</f>
        <v>148.68368312642656</v>
      </c>
      <c r="L140" s="175">
        <v>114</v>
      </c>
      <c r="M140" s="175">
        <f t="shared" si="50"/>
        <v>130.42428344423382</v>
      </c>
      <c r="N140" s="175">
        <f>O140-O139</f>
        <v>7323.2878211246862</v>
      </c>
      <c r="O140" s="175">
        <f t="shared" si="68"/>
        <v>39825.042437743796</v>
      </c>
      <c r="P140" s="172"/>
      <c r="Q140" s="172"/>
      <c r="R140" s="207">
        <f t="shared" si="69"/>
        <v>1.7587943706080764</v>
      </c>
    </row>
    <row r="141" spans="1:18" s="200" customFormat="1" ht="15.75" outlineLevel="1" x14ac:dyDescent="0.25">
      <c r="A141" s="221"/>
      <c r="B141" s="174" t="s">
        <v>31</v>
      </c>
      <c r="C141" s="175">
        <f t="shared" ref="C141:C147" si="70">D141-D140</f>
        <v>1214.3200000000006</v>
      </c>
      <c r="D141" s="175">
        <v>6555.93</v>
      </c>
      <c r="E141" s="175">
        <f t="shared" si="64"/>
        <v>104.61872474606065</v>
      </c>
      <c r="F141" s="175">
        <f>N141/N140*100</f>
        <v>98.191747974793316</v>
      </c>
      <c r="G141" s="175">
        <f>E141/F141*100</f>
        <v>106.54533288573008</v>
      </c>
      <c r="H141" s="175">
        <f>C141/C125*100</f>
        <v>150.83596253695387</v>
      </c>
      <c r="I141" s="175">
        <f>N141/N125*100</f>
        <v>111.43454023708156</v>
      </c>
      <c r="J141" s="175">
        <f>H141/I141*100</f>
        <v>135.35835676805789</v>
      </c>
      <c r="K141" s="175">
        <f>D141/D125*100</f>
        <v>149.07769131765531</v>
      </c>
      <c r="L141" s="175">
        <v>113.6</v>
      </c>
      <c r="M141" s="175">
        <f t="shared" si="50"/>
        <v>131.23036207540079</v>
      </c>
      <c r="N141" s="175">
        <f t="shared" ref="N141:N147" si="71">O141-O140</f>
        <v>7190.8643207874848</v>
      </c>
      <c r="O141" s="175">
        <f t="shared" si="68"/>
        <v>47015.906758531281</v>
      </c>
      <c r="P141" s="172"/>
      <c r="Q141" s="172"/>
      <c r="R141" s="207">
        <f t="shared" si="69"/>
        <v>1.7269909357823345</v>
      </c>
    </row>
    <row r="142" spans="1:18" s="200" customFormat="1" ht="15.75" outlineLevel="1" x14ac:dyDescent="0.25">
      <c r="A142" s="221"/>
      <c r="B142" s="174" t="s">
        <v>32</v>
      </c>
      <c r="C142" s="175">
        <f t="shared" si="70"/>
        <v>1194.0199999999995</v>
      </c>
      <c r="D142" s="175">
        <v>7749.95</v>
      </c>
      <c r="E142" s="175">
        <f t="shared" si="64"/>
        <v>98.328282495552983</v>
      </c>
      <c r="F142" s="175">
        <f t="shared" si="65"/>
        <v>107.0145985338789</v>
      </c>
      <c r="G142" s="175">
        <f t="shared" si="66"/>
        <v>91.883055062271737</v>
      </c>
      <c r="H142" s="175">
        <f t="shared" si="67"/>
        <v>149.9629494731289</v>
      </c>
      <c r="I142" s="175">
        <f t="shared" ref="I142:I205" si="72">N142/N126*100</f>
        <v>115.03740376017977</v>
      </c>
      <c r="J142" s="175">
        <f t="shared" ref="J142:J205" si="73">H142/I142*100</f>
        <v>130.36016510400299</v>
      </c>
      <c r="K142" s="175">
        <f t="shared" ref="K142:K167" si="74">D142/D126*100</f>
        <v>149.21339964227062</v>
      </c>
      <c r="L142" s="175">
        <v>113.8</v>
      </c>
      <c r="M142" s="175">
        <f t="shared" si="50"/>
        <v>131.11898035348912</v>
      </c>
      <c r="N142" s="175">
        <f t="shared" si="71"/>
        <v>7695.2745840066636</v>
      </c>
      <c r="O142" s="175">
        <f t="shared" si="68"/>
        <v>54711.181342537944</v>
      </c>
      <c r="P142" s="172"/>
      <c r="Q142" s="172"/>
      <c r="R142" s="207">
        <f t="shared" si="69"/>
        <v>1.8481324166439435</v>
      </c>
    </row>
    <row r="143" spans="1:18" s="200" customFormat="1" ht="15.75" outlineLevel="1" x14ac:dyDescent="0.25">
      <c r="A143" s="221"/>
      <c r="B143" s="174" t="s">
        <v>33</v>
      </c>
      <c r="C143" s="175">
        <f t="shared" si="70"/>
        <v>1217.9800000000005</v>
      </c>
      <c r="D143" s="175">
        <v>8967.93</v>
      </c>
      <c r="E143" s="175">
        <f t="shared" si="64"/>
        <v>102.00666655499914</v>
      </c>
      <c r="F143" s="175">
        <f>N143/N142*100</f>
        <v>94.91726583032883</v>
      </c>
      <c r="G143" s="175">
        <f t="shared" si="66"/>
        <v>107.46903175376239</v>
      </c>
      <c r="H143" s="175">
        <f t="shared" si="67"/>
        <v>145.0252429034102</v>
      </c>
      <c r="I143" s="175">
        <f t="shared" si="72"/>
        <v>109.6900456398684</v>
      </c>
      <c r="J143" s="175">
        <f t="shared" si="73"/>
        <v>132.21367723699692</v>
      </c>
      <c r="K143" s="175">
        <f t="shared" si="74"/>
        <v>148.6304446186509</v>
      </c>
      <c r="L143" s="175">
        <v>113.3</v>
      </c>
      <c r="M143" s="175">
        <f t="shared" si="50"/>
        <v>131.183093220345</v>
      </c>
      <c r="N143" s="175">
        <f t="shared" si="71"/>
        <v>7304.1442332753359</v>
      </c>
      <c r="O143" s="175">
        <f t="shared" si="68"/>
        <v>62015.32557581328</v>
      </c>
      <c r="P143" s="172"/>
      <c r="Q143" s="172"/>
      <c r="R143" s="207">
        <f t="shared" si="69"/>
        <v>1.7541967588024121</v>
      </c>
    </row>
    <row r="144" spans="1:18" s="200" customFormat="1" ht="15.75" outlineLevel="1" x14ac:dyDescent="0.25">
      <c r="A144" s="221"/>
      <c r="B144" s="174" t="s">
        <v>35</v>
      </c>
      <c r="C144" s="175">
        <f t="shared" si="70"/>
        <v>1168.83</v>
      </c>
      <c r="D144" s="175">
        <v>10136.76</v>
      </c>
      <c r="E144" s="175">
        <f t="shared" si="64"/>
        <v>95.964629961083062</v>
      </c>
      <c r="F144" s="175">
        <f>N144/N143*100</f>
        <v>92.534066569011259</v>
      </c>
      <c r="G144" s="175">
        <f t="shared" si="66"/>
        <v>103.70735181027986</v>
      </c>
      <c r="H144" s="175">
        <f t="shared" si="67"/>
        <v>142.35795627550084</v>
      </c>
      <c r="I144" s="175">
        <f>N144/N128*100</f>
        <v>114.32585416386831</v>
      </c>
      <c r="J144" s="175">
        <f t="shared" si="73"/>
        <v>124.51947752032788</v>
      </c>
      <c r="K144" s="175">
        <f t="shared" si="74"/>
        <v>147.87913800045516</v>
      </c>
      <c r="L144" s="175">
        <v>113.4</v>
      </c>
      <c r="M144" s="175">
        <f t="shared" si="50"/>
        <v>130.40488359828498</v>
      </c>
      <c r="N144" s="175">
        <f t="shared" si="71"/>
        <v>6758.8216871155964</v>
      </c>
      <c r="O144" s="175">
        <f t="shared" si="68"/>
        <v>68774.147262928876</v>
      </c>
      <c r="P144" s="172"/>
      <c r="Q144" s="172"/>
      <c r="R144" s="207">
        <f t="shared" si="69"/>
        <v>1.6232295965416619</v>
      </c>
    </row>
    <row r="145" spans="1:18" s="200" customFormat="1" ht="15.75" outlineLevel="1" x14ac:dyDescent="0.25">
      <c r="A145" s="221"/>
      <c r="B145" s="174" t="s">
        <v>37</v>
      </c>
      <c r="C145" s="175">
        <f t="shared" si="70"/>
        <v>1122.2399999999998</v>
      </c>
      <c r="D145" s="175">
        <v>11259</v>
      </c>
      <c r="E145" s="175">
        <f t="shared" si="64"/>
        <v>96.013962680629334</v>
      </c>
      <c r="F145" s="175">
        <f>N145/N144*100</f>
        <v>92.012445456406411</v>
      </c>
      <c r="G145" s="175">
        <f t="shared" si="66"/>
        <v>104.34888694064625</v>
      </c>
      <c r="H145" s="175">
        <f t="shared" si="67"/>
        <v>129.02721409108148</v>
      </c>
      <c r="I145" s="175">
        <f t="shared" si="72"/>
        <v>107.65092973006311</v>
      </c>
      <c r="J145" s="175">
        <f t="shared" si="73"/>
        <v>119.85703645534677</v>
      </c>
      <c r="K145" s="175">
        <f t="shared" si="74"/>
        <v>145.75644084494459</v>
      </c>
      <c r="L145" s="175">
        <v>112.9</v>
      </c>
      <c r="M145" s="175">
        <f t="shared" si="50"/>
        <v>129.10225052696597</v>
      </c>
      <c r="N145" s="175">
        <f t="shared" si="71"/>
        <v>6218.9571183530061</v>
      </c>
      <c r="O145" s="175">
        <f t="shared" si="68"/>
        <v>74993.104381281883</v>
      </c>
      <c r="P145" s="172"/>
      <c r="Q145" s="172"/>
      <c r="R145" s="207">
        <f t="shared" si="69"/>
        <v>1.4935732471501424</v>
      </c>
    </row>
    <row r="146" spans="1:18" s="200" customFormat="1" ht="15.75" outlineLevel="1" x14ac:dyDescent="0.25">
      <c r="A146" s="221"/>
      <c r="B146" s="174" t="s">
        <v>40</v>
      </c>
      <c r="C146" s="175">
        <f t="shared" si="70"/>
        <v>953.01000000000022</v>
      </c>
      <c r="D146" s="175">
        <v>12212.01</v>
      </c>
      <c r="E146" s="175">
        <f t="shared" si="64"/>
        <v>84.920337895637331</v>
      </c>
      <c r="F146" s="175">
        <f>N146/N145*100</f>
        <v>111.03576814798311</v>
      </c>
      <c r="G146" s="175">
        <f t="shared" si="66"/>
        <v>76.480164285853917</v>
      </c>
      <c r="H146" s="175">
        <f t="shared" si="67"/>
        <v>106.01486194851732</v>
      </c>
      <c r="I146" s="175">
        <f t="shared" si="72"/>
        <v>104.08977041234644</v>
      </c>
      <c r="J146" s="175">
        <f t="shared" si="73"/>
        <v>101.84945314851279</v>
      </c>
      <c r="K146" s="175">
        <f t="shared" si="74"/>
        <v>141.61364276793449</v>
      </c>
      <c r="L146" s="175">
        <v>112.1</v>
      </c>
      <c r="M146" s="175">
        <f t="shared" si="50"/>
        <v>126.32795965025379</v>
      </c>
      <c r="N146" s="175">
        <f t="shared" si="71"/>
        <v>6905.2668071569351</v>
      </c>
      <c r="O146" s="175">
        <f t="shared" si="68"/>
        <v>81898.371188438818</v>
      </c>
      <c r="P146" s="172"/>
      <c r="Q146" s="172"/>
      <c r="R146" s="207">
        <f t="shared" si="69"/>
        <v>1.6584005278259348</v>
      </c>
    </row>
    <row r="147" spans="1:18" s="201" customFormat="1" ht="16.5" outlineLevel="1" thickBot="1" x14ac:dyDescent="0.3">
      <c r="A147" s="221"/>
      <c r="B147" s="184" t="s">
        <v>41</v>
      </c>
      <c r="C147" s="185">
        <f t="shared" si="70"/>
        <v>870.96999999999935</v>
      </c>
      <c r="D147" s="185">
        <v>13082.98</v>
      </c>
      <c r="E147" s="185">
        <f t="shared" si="64"/>
        <v>91.391485923547407</v>
      </c>
      <c r="F147" s="185">
        <f>N147/N146*100</f>
        <v>110.93284677197298</v>
      </c>
      <c r="G147" s="185">
        <f t="shared" si="66"/>
        <v>82.384513318590265</v>
      </c>
      <c r="H147" s="185">
        <f t="shared" si="67"/>
        <v>93.847446852069311</v>
      </c>
      <c r="I147" s="185">
        <f t="shared" si="72"/>
        <v>105.46485064066147</v>
      </c>
      <c r="J147" s="185">
        <f t="shared" si="73"/>
        <v>88.984572852452203</v>
      </c>
      <c r="K147" s="185">
        <f t="shared" si="74"/>
        <v>136.97246726705851</v>
      </c>
      <c r="L147" s="185">
        <v>111.5</v>
      </c>
      <c r="M147" s="185">
        <f t="shared" si="50"/>
        <v>122.84526212292242</v>
      </c>
      <c r="N147" s="185">
        <f t="shared" si="71"/>
        <v>7660.2090463793138</v>
      </c>
      <c r="O147" s="185">
        <f t="shared" si="68"/>
        <v>89558.580234818131</v>
      </c>
      <c r="P147" s="172"/>
      <c r="Q147" s="172"/>
      <c r="R147" s="207">
        <f t="shared" si="69"/>
        <v>1.8397109163987353</v>
      </c>
    </row>
    <row r="148" spans="1:18" s="200" customFormat="1" ht="15.75" outlineLevel="1" x14ac:dyDescent="0.25">
      <c r="A148" s="221"/>
      <c r="B148" s="182" t="s">
        <v>42</v>
      </c>
      <c r="C148" s="183">
        <f>C136+C137+C138</f>
        <v>3090.4</v>
      </c>
      <c r="D148" s="183">
        <f>C148</f>
        <v>3090.4</v>
      </c>
      <c r="E148" s="183">
        <f>C148/C135*100</f>
        <v>114.59592551116522</v>
      </c>
      <c r="F148" s="183">
        <f>N148/N135*100</f>
        <v>132.13865613980371</v>
      </c>
      <c r="G148" s="183">
        <f t="shared" si="66"/>
        <v>86.723998002463304</v>
      </c>
      <c r="H148" s="183">
        <f t="shared" si="67"/>
        <v>147.80945092787451</v>
      </c>
      <c r="I148" s="183">
        <f t="shared" si="72"/>
        <v>115.20000000000002</v>
      </c>
      <c r="J148" s="183">
        <f t="shared" si="73"/>
        <v>128.30681504155771</v>
      </c>
      <c r="K148" s="183">
        <f t="shared" si="74"/>
        <v>147.80945092787451</v>
      </c>
      <c r="L148" s="183">
        <f>O148/O132*100</f>
        <v>115.20000000000002</v>
      </c>
      <c r="M148" s="183">
        <f t="shared" si="50"/>
        <v>128.30681504155771</v>
      </c>
      <c r="N148" s="183">
        <f>SUM(N136:N138)</f>
        <v>25997.224077885618</v>
      </c>
      <c r="O148" s="183">
        <f>N148</f>
        <v>25997.224077885618</v>
      </c>
      <c r="P148" s="172"/>
      <c r="Q148" s="172"/>
    </row>
    <row r="149" spans="1:18" s="200" customFormat="1" ht="15.75" outlineLevel="1" x14ac:dyDescent="0.25">
      <c r="A149" s="221"/>
      <c r="B149" s="176" t="s">
        <v>43</v>
      </c>
      <c r="C149" s="177">
        <f>C139+C140+C141</f>
        <v>3465.53</v>
      </c>
      <c r="D149" s="177">
        <f>D148+C149</f>
        <v>6555.93</v>
      </c>
      <c r="E149" s="177">
        <f>C149/C148*100</f>
        <v>112.13855811545432</v>
      </c>
      <c r="F149" s="177">
        <f>N149/N148*100</f>
        <v>80.849719253391669</v>
      </c>
      <c r="G149" s="177">
        <f t="shared" si="66"/>
        <v>138.6999969214489</v>
      </c>
      <c r="H149" s="177">
        <f t="shared" si="67"/>
        <v>150.22714859159208</v>
      </c>
      <c r="I149" s="177">
        <f t="shared" si="72"/>
        <v>111.68146342281466</v>
      </c>
      <c r="J149" s="177">
        <f t="shared" si="73"/>
        <v>134.51395064805641</v>
      </c>
      <c r="K149" s="177">
        <f t="shared" si="74"/>
        <v>149.07769131765531</v>
      </c>
      <c r="L149" s="177">
        <f>O149/O133*100</f>
        <v>113.60000000000001</v>
      </c>
      <c r="M149" s="177">
        <f t="shared" si="50"/>
        <v>131.23036207540079</v>
      </c>
      <c r="N149" s="177">
        <f>SUM(N139:N141)</f>
        <v>21018.682680645663</v>
      </c>
      <c r="O149" s="177">
        <f>N149+O148</f>
        <v>47015.906758531281</v>
      </c>
      <c r="P149" s="172"/>
      <c r="Q149" s="172"/>
    </row>
    <row r="150" spans="1:18" s="200" customFormat="1" ht="15.75" outlineLevel="1" x14ac:dyDescent="0.25">
      <c r="A150" s="221"/>
      <c r="B150" s="176" t="s">
        <v>44</v>
      </c>
      <c r="C150" s="177">
        <f>C142+C143+C144</f>
        <v>3580.83</v>
      </c>
      <c r="D150" s="177">
        <f>D149+C150</f>
        <v>10136.76</v>
      </c>
      <c r="E150" s="177">
        <f>C150/C149*100</f>
        <v>103.32705242776716</v>
      </c>
      <c r="F150" s="177">
        <f>N150/N149*100</f>
        <v>103.51857361847385</v>
      </c>
      <c r="G150" s="177">
        <f t="shared" si="66"/>
        <v>99.814988572570016</v>
      </c>
      <c r="H150" s="177">
        <f t="shared" si="67"/>
        <v>145.73399536038417</v>
      </c>
      <c r="I150" s="177">
        <f t="shared" si="72"/>
        <v>112.97022938448318</v>
      </c>
      <c r="J150" s="177">
        <f t="shared" si="73"/>
        <v>129.00212397054867</v>
      </c>
      <c r="K150" s="177">
        <f t="shared" si="74"/>
        <v>147.87913800045516</v>
      </c>
      <c r="L150" s="177">
        <f>O150/O134*100</f>
        <v>113.4</v>
      </c>
      <c r="M150" s="177">
        <f t="shared" si="50"/>
        <v>130.40488359828498</v>
      </c>
      <c r="N150" s="177">
        <f>SUM(N142:N144)</f>
        <v>21758.240504397596</v>
      </c>
      <c r="O150" s="177">
        <f>N150+O149</f>
        <v>68774.147262928876</v>
      </c>
      <c r="P150" s="172"/>
      <c r="Q150" s="172"/>
    </row>
    <row r="151" spans="1:18" s="200" customFormat="1" ht="16.5" outlineLevel="1" thickBot="1" x14ac:dyDescent="0.3">
      <c r="A151" s="222"/>
      <c r="B151" s="188" t="s">
        <v>45</v>
      </c>
      <c r="C151" s="189">
        <f>C145+C146+C147</f>
        <v>2946.2199999999993</v>
      </c>
      <c r="D151" s="189">
        <f>D150+C151</f>
        <v>13082.98</v>
      </c>
      <c r="E151" s="189">
        <f>C151/C150*100</f>
        <v>82.277572518103327</v>
      </c>
      <c r="F151" s="189">
        <f>N151/N150*100</f>
        <v>95.524419668440004</v>
      </c>
      <c r="G151" s="189">
        <f t="shared" si="66"/>
        <v>86.1325018290446</v>
      </c>
      <c r="H151" s="189">
        <f t="shared" si="67"/>
        <v>109.24954946269256</v>
      </c>
      <c r="I151" s="189">
        <f t="shared" si="72"/>
        <v>105.64308840456181</v>
      </c>
      <c r="J151" s="189">
        <f t="shared" si="73"/>
        <v>103.41381638173976</v>
      </c>
      <c r="K151" s="189">
        <f t="shared" si="74"/>
        <v>136.97246726705851</v>
      </c>
      <c r="L151" s="189">
        <f>O151/O135*100</f>
        <v>111.5</v>
      </c>
      <c r="M151" s="189">
        <f t="shared" si="50"/>
        <v>122.84526212292242</v>
      </c>
      <c r="N151" s="189">
        <f>SUM(N145:N147)</f>
        <v>20784.432971889255</v>
      </c>
      <c r="O151" s="189">
        <f>N151+O150</f>
        <v>89558.580234818131</v>
      </c>
      <c r="P151" s="172"/>
      <c r="Q151" s="172"/>
    </row>
    <row r="152" spans="1:18" s="200" customFormat="1" ht="16.149999999999999" customHeight="1" outlineLevel="1" x14ac:dyDescent="0.25">
      <c r="A152" s="231">
        <v>2009</v>
      </c>
      <c r="B152" s="194" t="s">
        <v>26</v>
      </c>
      <c r="C152" s="195">
        <f>D152</f>
        <v>936.76</v>
      </c>
      <c r="D152" s="195">
        <v>936.76</v>
      </c>
      <c r="E152" s="195">
        <f>C152/C147*100</f>
        <v>107.55364708313728</v>
      </c>
      <c r="F152" s="195">
        <f>N152/N147*100</f>
        <v>111.47064429278693</v>
      </c>
      <c r="G152" s="195">
        <f t="shared" si="66"/>
        <v>96.486072871920143</v>
      </c>
      <c r="H152" s="195">
        <f t="shared" si="67"/>
        <v>96.135136799326773</v>
      </c>
      <c r="I152" s="195">
        <f t="shared" si="72"/>
        <v>97.9</v>
      </c>
      <c r="J152" s="195">
        <f t="shared" si="73"/>
        <v>98.197279672448175</v>
      </c>
      <c r="K152" s="195">
        <f>D152/D136*100</f>
        <v>96.135136799326773</v>
      </c>
      <c r="L152" s="195">
        <v>97.9</v>
      </c>
      <c r="M152" s="195">
        <f t="shared" si="50"/>
        <v>98.197279672448175</v>
      </c>
      <c r="N152" s="195">
        <f>O152</f>
        <v>8538.8843781733704</v>
      </c>
      <c r="O152" s="195">
        <f>O168/L168*100</f>
        <v>8538.8843781733704</v>
      </c>
      <c r="P152" s="172"/>
      <c r="Q152" s="202"/>
      <c r="R152" s="207">
        <f>F152*R147/100</f>
        <v>2.0507376116344047</v>
      </c>
    </row>
    <row r="153" spans="1:18" s="200" customFormat="1" ht="15.75" outlineLevel="1" x14ac:dyDescent="0.25">
      <c r="A153" s="232"/>
      <c r="B153" s="178" t="s">
        <v>27</v>
      </c>
      <c r="C153" s="179">
        <f t="shared" ref="C153:C163" si="75">D153-D152</f>
        <v>936.74999999999977</v>
      </c>
      <c r="D153" s="179">
        <v>1873.5099999999998</v>
      </c>
      <c r="E153" s="179">
        <f t="shared" ref="E153:E163" si="76">C153/C152*100</f>
        <v>99.998932490712647</v>
      </c>
      <c r="F153" s="179">
        <f t="shared" ref="F153:F163" si="77">N153/N152*100</f>
        <v>96.775613094912288</v>
      </c>
      <c r="G153" s="179">
        <f t="shared" si="66"/>
        <v>103.33071451858342</v>
      </c>
      <c r="H153" s="179">
        <f t="shared" si="67"/>
        <v>92.196173379000825</v>
      </c>
      <c r="I153" s="179">
        <f t="shared" si="72"/>
        <v>94.112647722075621</v>
      </c>
      <c r="J153" s="179">
        <f t="shared" si="73"/>
        <v>97.963637843093792</v>
      </c>
      <c r="K153" s="179">
        <f t="shared" ref="K153:K163" si="78">D153/D137*100</f>
        <v>94.124473739738548</v>
      </c>
      <c r="L153" s="179">
        <v>96</v>
      </c>
      <c r="M153" s="179">
        <f t="shared" si="50"/>
        <v>98.046326812227662</v>
      </c>
      <c r="N153" s="179">
        <f t="shared" ref="N153:N163" si="79">O153-O152</f>
        <v>8263.5577084429679</v>
      </c>
      <c r="O153" s="179">
        <f t="shared" ref="O153:O163" si="80">O169/L169*100</f>
        <v>16802.442086616338</v>
      </c>
      <c r="P153" s="172"/>
      <c r="Q153" s="202"/>
      <c r="R153" s="207">
        <f>F153*R152/100</f>
        <v>1.9846138966271565</v>
      </c>
    </row>
    <row r="154" spans="1:18" s="200" customFormat="1" ht="15.75" outlineLevel="1" x14ac:dyDescent="0.25">
      <c r="A154" s="232"/>
      <c r="B154" s="178" t="s">
        <v>28</v>
      </c>
      <c r="C154" s="179">
        <f t="shared" si="75"/>
        <v>1066.5099999999998</v>
      </c>
      <c r="D154" s="179">
        <v>2940.0199999999995</v>
      </c>
      <c r="E154" s="179">
        <f t="shared" si="76"/>
        <v>113.85214838537496</v>
      </c>
      <c r="F154" s="179">
        <f t="shared" si="77"/>
        <v>98.999614220316204</v>
      </c>
      <c r="G154" s="179">
        <f t="shared" si="66"/>
        <v>115.00261822435547</v>
      </c>
      <c r="H154" s="179">
        <f t="shared" si="67"/>
        <v>96.960743313271593</v>
      </c>
      <c r="I154" s="179">
        <f t="shared" si="72"/>
        <v>96.30604123228359</v>
      </c>
      <c r="J154" s="179">
        <f t="shared" si="73"/>
        <v>100.67981413482556</v>
      </c>
      <c r="K154" s="179">
        <f t="shared" si="78"/>
        <v>95.133963241004381</v>
      </c>
      <c r="L154" s="179">
        <v>96.1</v>
      </c>
      <c r="M154" s="179">
        <f t="shared" si="50"/>
        <v>98.994758835592492</v>
      </c>
      <c r="N154" s="179">
        <f t="shared" si="79"/>
        <v>8180.8902522317403</v>
      </c>
      <c r="O154" s="179">
        <f t="shared" si="80"/>
        <v>24983.332338848079</v>
      </c>
      <c r="P154" s="172"/>
      <c r="Q154" s="202"/>
      <c r="R154" s="207">
        <f t="shared" ref="R154:R163" si="81">F154*R153/100</f>
        <v>1.96476010142367</v>
      </c>
    </row>
    <row r="155" spans="1:18" s="200" customFormat="1" ht="15.75" outlineLevel="1" x14ac:dyDescent="0.25">
      <c r="A155" s="232"/>
      <c r="B155" s="178" t="s">
        <v>29</v>
      </c>
      <c r="C155" s="179">
        <f t="shared" si="75"/>
        <v>1024.6400000000003</v>
      </c>
      <c r="D155" s="179">
        <v>3964.66</v>
      </c>
      <c r="E155" s="179">
        <f t="shared" si="76"/>
        <v>96.074110885036291</v>
      </c>
      <c r="F155" s="179">
        <f t="shared" si="77"/>
        <v>80.380877766880971</v>
      </c>
      <c r="G155" s="179">
        <f t="shared" si="66"/>
        <v>119.52359013006617</v>
      </c>
      <c r="H155" s="179">
        <f t="shared" si="67"/>
        <v>93.960568546538354</v>
      </c>
      <c r="I155" s="179">
        <f t="shared" si="72"/>
        <v>101.09678715059849</v>
      </c>
      <c r="J155" s="179">
        <f t="shared" si="73"/>
        <v>92.941201392058389</v>
      </c>
      <c r="K155" s="179">
        <f t="shared" si="78"/>
        <v>94.827907866727273</v>
      </c>
      <c r="L155" s="179">
        <v>97.1</v>
      </c>
      <c r="M155" s="179">
        <f t="shared" si="50"/>
        <v>97.66004929632058</v>
      </c>
      <c r="N155" s="179">
        <f>O155-O154</f>
        <v>6575.871393889076</v>
      </c>
      <c r="O155" s="179">
        <f t="shared" si="80"/>
        <v>31559.203732737154</v>
      </c>
      <c r="P155" s="172"/>
      <c r="Q155" s="202"/>
      <c r="R155" s="207">
        <f t="shared" si="81"/>
        <v>1.5792914155378068</v>
      </c>
    </row>
    <row r="156" spans="1:18" s="200" customFormat="1" ht="15.75" outlineLevel="1" x14ac:dyDescent="0.25">
      <c r="A156" s="232"/>
      <c r="B156" s="178" t="s">
        <v>30</v>
      </c>
      <c r="C156" s="179">
        <f t="shared" si="75"/>
        <v>1040.1400000000003</v>
      </c>
      <c r="D156" s="179">
        <v>5004.8</v>
      </c>
      <c r="E156" s="179">
        <f t="shared" si="76"/>
        <v>101.51272642098688</v>
      </c>
      <c r="F156" s="179">
        <f t="shared" si="77"/>
        <v>109.34767620105386</v>
      </c>
      <c r="G156" s="179">
        <f t="shared" si="66"/>
        <v>92.834827357774728</v>
      </c>
      <c r="H156" s="179">
        <f t="shared" si="67"/>
        <v>89.612392414987411</v>
      </c>
      <c r="I156" s="179">
        <f t="shared" si="72"/>
        <v>98.187627399345502</v>
      </c>
      <c r="J156" s="179">
        <f t="shared" si="73"/>
        <v>91.266481112247305</v>
      </c>
      <c r="K156" s="179">
        <f t="shared" si="78"/>
        <v>93.694597696200219</v>
      </c>
      <c r="L156" s="179">
        <v>97.3</v>
      </c>
      <c r="M156" s="179">
        <f t="shared" si="50"/>
        <v>96.294550561356857</v>
      </c>
      <c r="N156" s="179">
        <f>O156-O155</f>
        <v>7190.5625591875541</v>
      </c>
      <c r="O156" s="179">
        <f t="shared" si="80"/>
        <v>38749.766291924709</v>
      </c>
      <c r="P156" s="172"/>
      <c r="Q156" s="202"/>
      <c r="R156" s="207">
        <f t="shared" si="81"/>
        <v>1.726918463333321</v>
      </c>
    </row>
    <row r="157" spans="1:18" s="200" customFormat="1" ht="15.75" outlineLevel="1" x14ac:dyDescent="0.25">
      <c r="A157" s="232"/>
      <c r="B157" s="178" t="s">
        <v>31</v>
      </c>
      <c r="C157" s="179">
        <f t="shared" si="75"/>
        <v>1092.3599999999997</v>
      </c>
      <c r="D157" s="179">
        <v>6097.16</v>
      </c>
      <c r="E157" s="179">
        <f t="shared" si="76"/>
        <v>105.02047801257517</v>
      </c>
      <c r="F157" s="179">
        <f t="shared" si="77"/>
        <v>94.688660324532421</v>
      </c>
      <c r="G157" s="179">
        <f t="shared" si="66"/>
        <v>110.91135691711327</v>
      </c>
      <c r="H157" s="179">
        <f t="shared" si="67"/>
        <v>89.956518874761116</v>
      </c>
      <c r="I157" s="179">
        <f t="shared" si="72"/>
        <v>94.684686754685984</v>
      </c>
      <c r="J157" s="179">
        <f t="shared" si="73"/>
        <v>95.006407010486456</v>
      </c>
      <c r="K157" s="179">
        <f t="shared" si="78"/>
        <v>93.002213263411889</v>
      </c>
      <c r="L157" s="179">
        <v>96.9</v>
      </c>
      <c r="M157" s="179">
        <f t="shared" si="50"/>
        <v>95.977516267710925</v>
      </c>
      <c r="N157" s="179">
        <f t="shared" si="79"/>
        <v>6808.647357092108</v>
      </c>
      <c r="O157" s="179">
        <f t="shared" si="80"/>
        <v>45558.413649016817</v>
      </c>
      <c r="P157" s="172"/>
      <c r="Q157" s="202"/>
      <c r="R157" s="207">
        <f t="shared" si="81"/>
        <v>1.6351959578273232</v>
      </c>
    </row>
    <row r="158" spans="1:18" s="200" customFormat="1" ht="15.75" outlineLevel="1" x14ac:dyDescent="0.25">
      <c r="A158" s="232"/>
      <c r="B158" s="178" t="s">
        <v>32</v>
      </c>
      <c r="C158" s="179">
        <f t="shared" si="75"/>
        <v>1074.9400000000005</v>
      </c>
      <c r="D158" s="179">
        <v>7172.1</v>
      </c>
      <c r="E158" s="179">
        <f t="shared" si="76"/>
        <v>98.405287634113364</v>
      </c>
      <c r="F158" s="179">
        <f t="shared" si="77"/>
        <v>106.30417419097338</v>
      </c>
      <c r="G158" s="179">
        <f t="shared" si="66"/>
        <v>92.569542431447871</v>
      </c>
      <c r="H158" s="179">
        <f t="shared" si="67"/>
        <v>90.026967722483789</v>
      </c>
      <c r="I158" s="179">
        <f t="shared" si="72"/>
        <v>94.056115444860282</v>
      </c>
      <c r="J158" s="179">
        <f t="shared" si="73"/>
        <v>95.71622993005856</v>
      </c>
      <c r="K158" s="179">
        <f t="shared" si="78"/>
        <v>92.543822863373322</v>
      </c>
      <c r="L158" s="179">
        <v>96.5</v>
      </c>
      <c r="M158" s="179">
        <f t="shared" ref="M158:M221" si="82">K158/L158*100</f>
        <v>95.900334573443857</v>
      </c>
      <c r="N158" s="179">
        <f t="shared" si="79"/>
        <v>7237.8763465322991</v>
      </c>
      <c r="O158" s="179">
        <f t="shared" si="80"/>
        <v>52796.289995549116</v>
      </c>
      <c r="P158" s="172"/>
      <c r="Q158" s="202"/>
      <c r="R158" s="207">
        <f t="shared" si="81"/>
        <v>1.7382815593725132</v>
      </c>
    </row>
    <row r="159" spans="1:18" s="200" customFormat="1" ht="15.75" outlineLevel="1" x14ac:dyDescent="0.25">
      <c r="A159" s="232"/>
      <c r="B159" s="178" t="s">
        <v>33</v>
      </c>
      <c r="C159" s="179">
        <f t="shared" si="75"/>
        <v>1085.3500000000004</v>
      </c>
      <c r="D159" s="179">
        <v>8257.4500000000007</v>
      </c>
      <c r="E159" s="179">
        <f t="shared" si="76"/>
        <v>100.96842614471504</v>
      </c>
      <c r="F159" s="179">
        <f t="shared" si="77"/>
        <v>93.956259505117998</v>
      </c>
      <c r="G159" s="179">
        <f t="shared" si="66"/>
        <v>107.46322456484666</v>
      </c>
      <c r="H159" s="179">
        <f t="shared" si="67"/>
        <v>89.11065863150462</v>
      </c>
      <c r="I159" s="179">
        <f t="shared" si="72"/>
        <v>93.103827986129147</v>
      </c>
      <c r="J159" s="179">
        <f t="shared" si="73"/>
        <v>95.711057814701832</v>
      </c>
      <c r="K159" s="179">
        <f t="shared" si="78"/>
        <v>92.077547438483577</v>
      </c>
      <c r="L159" s="179">
        <v>96.1</v>
      </c>
      <c r="M159" s="179">
        <f t="shared" si="82"/>
        <v>95.814305347017253</v>
      </c>
      <c r="N159" s="179">
        <f t="shared" si="79"/>
        <v>6800.4378828074405</v>
      </c>
      <c r="O159" s="179">
        <f t="shared" si="80"/>
        <v>59596.727878356556</v>
      </c>
      <c r="P159" s="172"/>
      <c r="Q159" s="202"/>
      <c r="R159" s="207">
        <f t="shared" si="81"/>
        <v>1.6332243328536504</v>
      </c>
    </row>
    <row r="160" spans="1:18" s="200" customFormat="1" ht="15.75" outlineLevel="1" x14ac:dyDescent="0.25">
      <c r="A160" s="232"/>
      <c r="B160" s="178" t="s">
        <v>35</v>
      </c>
      <c r="C160" s="179">
        <f t="shared" si="75"/>
        <v>1115.3199999999997</v>
      </c>
      <c r="D160" s="179">
        <v>9372.77</v>
      </c>
      <c r="E160" s="179">
        <f t="shared" si="76"/>
        <v>102.761321232782</v>
      </c>
      <c r="F160" s="179">
        <f t="shared" si="77"/>
        <v>96.523222499772189</v>
      </c>
      <c r="G160" s="179">
        <f t="shared" si="66"/>
        <v>106.46279576194686</v>
      </c>
      <c r="H160" s="179">
        <f t="shared" si="67"/>
        <v>95.421917644139839</v>
      </c>
      <c r="I160" s="179">
        <f t="shared" si="72"/>
        <v>97.117546407446127</v>
      </c>
      <c r="J160" s="179">
        <f t="shared" si="73"/>
        <v>98.254044890927887</v>
      </c>
      <c r="K160" s="179">
        <f t="shared" si="78"/>
        <v>92.4631736373358</v>
      </c>
      <c r="L160" s="179">
        <v>96.2</v>
      </c>
      <c r="M160" s="179">
        <f t="shared" si="82"/>
        <v>96.115565111575677</v>
      </c>
      <c r="N160" s="179">
        <f t="shared" si="79"/>
        <v>6564.001788581023</v>
      </c>
      <c r="O160" s="179">
        <f t="shared" si="80"/>
        <v>66160.729666937579</v>
      </c>
      <c r="P160" s="172"/>
      <c r="Q160" s="202"/>
      <c r="R160" s="207">
        <f t="shared" si="81"/>
        <v>1.576440756720749</v>
      </c>
    </row>
    <row r="161" spans="1:18" s="200" customFormat="1" ht="15.75" outlineLevel="1" x14ac:dyDescent="0.25">
      <c r="A161" s="232"/>
      <c r="B161" s="178" t="s">
        <v>37</v>
      </c>
      <c r="C161" s="179">
        <f t="shared" si="75"/>
        <v>1081.6699999999983</v>
      </c>
      <c r="D161" s="179">
        <v>10454.439999999999</v>
      </c>
      <c r="E161" s="179">
        <f t="shared" si="76"/>
        <v>96.98292866621226</v>
      </c>
      <c r="F161" s="179">
        <f t="shared" si="77"/>
        <v>91.143130982432154</v>
      </c>
      <c r="G161" s="179">
        <f t="shared" si="66"/>
        <v>106.40728228318788</v>
      </c>
      <c r="H161" s="179">
        <f t="shared" si="67"/>
        <v>96.384908753920598</v>
      </c>
      <c r="I161" s="179">
        <f t="shared" si="72"/>
        <v>96.199999999999989</v>
      </c>
      <c r="J161" s="179">
        <f t="shared" si="73"/>
        <v>100.1922128419133</v>
      </c>
      <c r="K161" s="179">
        <f t="shared" si="78"/>
        <v>92.854072297717366</v>
      </c>
      <c r="L161" s="179">
        <v>96.2</v>
      </c>
      <c r="M161" s="179">
        <f t="shared" si="82"/>
        <v>96.521904675381876</v>
      </c>
      <c r="N161" s="179">
        <f t="shared" si="79"/>
        <v>5982.6367478555912</v>
      </c>
      <c r="O161" s="179">
        <f t="shared" si="80"/>
        <v>72143.36641479317</v>
      </c>
      <c r="P161" s="172"/>
      <c r="Q161" s="202"/>
      <c r="R161" s="207">
        <f t="shared" si="81"/>
        <v>1.4368174637584368</v>
      </c>
    </row>
    <row r="162" spans="1:18" s="200" customFormat="1" ht="15.75" outlineLevel="1" x14ac:dyDescent="0.25">
      <c r="A162" s="232"/>
      <c r="B162" s="178" t="s">
        <v>40</v>
      </c>
      <c r="C162" s="179">
        <f t="shared" si="75"/>
        <v>1117.9700000000012</v>
      </c>
      <c r="D162" s="179">
        <v>11572.41</v>
      </c>
      <c r="E162" s="179">
        <f t="shared" si="76"/>
        <v>103.35592186156619</v>
      </c>
      <c r="F162" s="179">
        <f t="shared" si="77"/>
        <v>124.72511193403105</v>
      </c>
      <c r="G162" s="179">
        <f t="shared" si="66"/>
        <v>82.866970619543451</v>
      </c>
      <c r="H162" s="179">
        <f t="shared" si="67"/>
        <v>117.30936716298895</v>
      </c>
      <c r="I162" s="179">
        <f t="shared" si="72"/>
        <v>108.06027614509487</v>
      </c>
      <c r="J162" s="179">
        <f t="shared" si="73"/>
        <v>108.55919617073265</v>
      </c>
      <c r="K162" s="179">
        <f t="shared" si="78"/>
        <v>94.762532949121393</v>
      </c>
      <c r="L162" s="179">
        <v>97.2</v>
      </c>
      <c r="M162" s="179">
        <f t="shared" si="82"/>
        <v>97.492317848890323</v>
      </c>
      <c r="N162" s="179">
        <f t="shared" si="79"/>
        <v>7461.8503803693602</v>
      </c>
      <c r="O162" s="179">
        <f t="shared" si="80"/>
        <v>79605.216795162531</v>
      </c>
      <c r="P162" s="172"/>
      <c r="Q162" s="202"/>
      <c r="R162" s="207">
        <f t="shared" si="81"/>
        <v>1.7920721899604164</v>
      </c>
    </row>
    <row r="163" spans="1:18" s="201" customFormat="1" ht="16.5" outlineLevel="1" thickBot="1" x14ac:dyDescent="0.3">
      <c r="A163" s="232"/>
      <c r="B163" s="192" t="s">
        <v>41</v>
      </c>
      <c r="C163" s="193">
        <f t="shared" si="75"/>
        <v>1159.1599999999999</v>
      </c>
      <c r="D163" s="193">
        <v>12731.57</v>
      </c>
      <c r="E163" s="193">
        <f t="shared" si="76"/>
        <v>103.68435646752584</v>
      </c>
      <c r="F163" s="193">
        <f t="shared" si="77"/>
        <v>109.38562714192639</v>
      </c>
      <c r="G163" s="193">
        <f t="shared" si="66"/>
        <v>94.787916087912322</v>
      </c>
      <c r="H163" s="193">
        <f t="shared" si="67"/>
        <v>133.08839569675197</v>
      </c>
      <c r="I163" s="193">
        <f t="shared" si="72"/>
        <v>106.55312127307022</v>
      </c>
      <c r="J163" s="193">
        <f t="shared" si="73"/>
        <v>124.90332906877329</v>
      </c>
      <c r="K163" s="193">
        <f t="shared" si="78"/>
        <v>97.313991154920359</v>
      </c>
      <c r="L163" s="193">
        <v>98</v>
      </c>
      <c r="M163" s="193">
        <f t="shared" si="82"/>
        <v>99.29999097440853</v>
      </c>
      <c r="N163" s="193">
        <f t="shared" si="79"/>
        <v>8162.1918349592452</v>
      </c>
      <c r="O163" s="193">
        <f t="shared" si="80"/>
        <v>87767.408630121776</v>
      </c>
      <c r="P163" s="172"/>
      <c r="Q163" s="202"/>
      <c r="R163" s="207">
        <f t="shared" si="81"/>
        <v>1.9602694038242559</v>
      </c>
    </row>
    <row r="164" spans="1:18" s="200" customFormat="1" ht="15.75" outlineLevel="1" x14ac:dyDescent="0.25">
      <c r="A164" s="232"/>
      <c r="B164" s="190" t="s">
        <v>42</v>
      </c>
      <c r="C164" s="191">
        <f>C152+C153+C154</f>
        <v>2940.0199999999995</v>
      </c>
      <c r="D164" s="191">
        <f>C164</f>
        <v>2940.0199999999995</v>
      </c>
      <c r="E164" s="191">
        <f>C164/C151*100</f>
        <v>99.789560861035497</v>
      </c>
      <c r="F164" s="191">
        <f>N164/N151*100</f>
        <v>120.2021357649631</v>
      </c>
      <c r="G164" s="191">
        <f t="shared" si="66"/>
        <v>83.018126280350572</v>
      </c>
      <c r="H164" s="191">
        <f t="shared" si="67"/>
        <v>95.133963241004381</v>
      </c>
      <c r="I164" s="191">
        <f t="shared" si="72"/>
        <v>96.1</v>
      </c>
      <c r="J164" s="191">
        <f t="shared" si="73"/>
        <v>98.994758835592492</v>
      </c>
      <c r="K164" s="191">
        <f t="shared" si="74"/>
        <v>95.133963241004381</v>
      </c>
      <c r="L164" s="191">
        <f>O164/O148*100</f>
        <v>96.1</v>
      </c>
      <c r="M164" s="191">
        <f t="shared" si="82"/>
        <v>98.994758835592492</v>
      </c>
      <c r="N164" s="191">
        <f>SUM(N152:N154)</f>
        <v>24983.332338848079</v>
      </c>
      <c r="O164" s="191">
        <f>N164</f>
        <v>24983.332338848079</v>
      </c>
      <c r="P164" s="172"/>
      <c r="Q164" s="172"/>
    </row>
    <row r="165" spans="1:18" s="200" customFormat="1" ht="15.75" outlineLevel="1" x14ac:dyDescent="0.25">
      <c r="A165" s="232"/>
      <c r="B165" s="180" t="s">
        <v>43</v>
      </c>
      <c r="C165" s="181">
        <f>C155+C156+C157</f>
        <v>3157.1400000000003</v>
      </c>
      <c r="D165" s="181">
        <f>D164+C165</f>
        <v>6097.16</v>
      </c>
      <c r="E165" s="181">
        <f>C165/C164*100</f>
        <v>107.3849837756206</v>
      </c>
      <c r="F165" s="181">
        <f>N165/N164*100</f>
        <v>82.355232004720662</v>
      </c>
      <c r="G165" s="181">
        <f t="shared" si="66"/>
        <v>130.39242457536301</v>
      </c>
      <c r="H165" s="181">
        <f t="shared" si="67"/>
        <v>91.101216841291233</v>
      </c>
      <c r="I165" s="181">
        <f t="shared" si="72"/>
        <v>97.889490139715562</v>
      </c>
      <c r="J165" s="181">
        <f t="shared" si="73"/>
        <v>93.065370665701124</v>
      </c>
      <c r="K165" s="181">
        <f t="shared" si="74"/>
        <v>93.002213263411889</v>
      </c>
      <c r="L165" s="181">
        <f>O165/O149*100</f>
        <v>96.9</v>
      </c>
      <c r="M165" s="181">
        <f t="shared" si="82"/>
        <v>95.977516267710925</v>
      </c>
      <c r="N165" s="181">
        <f>SUM(N155:N157)</f>
        <v>20575.081310168738</v>
      </c>
      <c r="O165" s="181">
        <f>N165+O164</f>
        <v>45558.413649016817</v>
      </c>
      <c r="P165" s="172"/>
      <c r="Q165" s="172"/>
    </row>
    <row r="166" spans="1:18" s="200" customFormat="1" ht="15.75" outlineLevel="1" x14ac:dyDescent="0.25">
      <c r="A166" s="232"/>
      <c r="B166" s="180" t="s">
        <v>44</v>
      </c>
      <c r="C166" s="181">
        <f>C158+C159+C160</f>
        <v>3275.6100000000006</v>
      </c>
      <c r="D166" s="181">
        <f>D165+C166</f>
        <v>9372.77</v>
      </c>
      <c r="E166" s="181">
        <f>C166/C165*100</f>
        <v>103.75244683479352</v>
      </c>
      <c r="F166" s="181">
        <f>N166/N165*100</f>
        <v>100.13236743681088</v>
      </c>
      <c r="G166" s="181">
        <f t="shared" si="66"/>
        <v>103.61529392607952</v>
      </c>
      <c r="H166" s="181">
        <f t="shared" si="67"/>
        <v>91.476277846197689</v>
      </c>
      <c r="I166" s="181">
        <f t="shared" si="72"/>
        <v>94.687417458028335</v>
      </c>
      <c r="J166" s="181">
        <f t="shared" si="73"/>
        <v>96.60869448334671</v>
      </c>
      <c r="K166" s="181">
        <f t="shared" si="74"/>
        <v>92.4631736373358</v>
      </c>
      <c r="L166" s="181">
        <f>O166/O150*100</f>
        <v>96.2</v>
      </c>
      <c r="M166" s="181">
        <f t="shared" si="82"/>
        <v>96.115565111575677</v>
      </c>
      <c r="N166" s="181">
        <f>SUM(N158:N160)</f>
        <v>20602.316017920763</v>
      </c>
      <c r="O166" s="181">
        <f>N166+O165</f>
        <v>66160.729666937579</v>
      </c>
      <c r="P166" s="172"/>
      <c r="Q166" s="172"/>
    </row>
    <row r="167" spans="1:18" s="200" customFormat="1" ht="16.5" outlineLevel="1" thickBot="1" x14ac:dyDescent="0.3">
      <c r="A167" s="233"/>
      <c r="B167" s="196" t="s">
        <v>45</v>
      </c>
      <c r="C167" s="197">
        <f>C161+C162+C163</f>
        <v>3358.7999999999993</v>
      </c>
      <c r="D167" s="197">
        <f>D166+C167</f>
        <v>12731.57</v>
      </c>
      <c r="E167" s="197">
        <f>C167/C166*100</f>
        <v>102.5396796321906</v>
      </c>
      <c r="F167" s="197">
        <f>N167/N166*100</f>
        <v>104.87500019119112</v>
      </c>
      <c r="G167" s="197">
        <f t="shared" si="66"/>
        <v>97.773234274380798</v>
      </c>
      <c r="H167" s="197">
        <f t="shared" si="67"/>
        <v>114.00370644418952</v>
      </c>
      <c r="I167" s="197">
        <f t="shared" si="72"/>
        <v>103.95606650615402</v>
      </c>
      <c r="J167" s="197">
        <f t="shared" si="73"/>
        <v>109.66527522224084</v>
      </c>
      <c r="K167" s="197">
        <f t="shared" si="74"/>
        <v>97.313991154920359</v>
      </c>
      <c r="L167" s="197">
        <f>O167/O151*100</f>
        <v>98.000000000000014</v>
      </c>
      <c r="M167" s="197">
        <f t="shared" si="82"/>
        <v>99.299990974408516</v>
      </c>
      <c r="N167" s="197">
        <f>SUM(N161:N163)</f>
        <v>21606.678963184197</v>
      </c>
      <c r="O167" s="197">
        <f>N167+O166</f>
        <v>87767.408630121776</v>
      </c>
      <c r="P167" s="172"/>
      <c r="Q167" s="172"/>
    </row>
    <row r="168" spans="1:18" s="200" customFormat="1" ht="16.7" customHeight="1" outlineLevel="1" x14ac:dyDescent="0.25">
      <c r="A168" s="220">
        <v>2010</v>
      </c>
      <c r="B168" s="186" t="s">
        <v>26</v>
      </c>
      <c r="C168" s="187">
        <f>D168</f>
        <v>1113.6500000000001</v>
      </c>
      <c r="D168" s="187">
        <v>1113.6500000000001</v>
      </c>
      <c r="E168" s="187">
        <f>C168/C163*100</f>
        <v>96.073881086303885</v>
      </c>
      <c r="F168" s="187">
        <f>N168/N163*100</f>
        <v>111.10122615324931</v>
      </c>
      <c r="G168" s="187">
        <f t="shared" si="66"/>
        <v>86.474186120846937</v>
      </c>
      <c r="H168" s="187">
        <f t="shared" si="67"/>
        <v>118.88317178359453</v>
      </c>
      <c r="I168" s="187">
        <f t="shared" si="72"/>
        <v>106.2</v>
      </c>
      <c r="J168" s="187">
        <f t="shared" si="73"/>
        <v>111.94272296007017</v>
      </c>
      <c r="K168" s="187">
        <f>D168/D152*100</f>
        <v>118.88317178359453</v>
      </c>
      <c r="L168" s="187">
        <v>106.2</v>
      </c>
      <c r="M168" s="187">
        <f t="shared" si="82"/>
        <v>111.94272296007017</v>
      </c>
      <c r="N168" s="187">
        <f>O168</f>
        <v>9068.2952096201207</v>
      </c>
      <c r="O168" s="187">
        <f>O184/L184*100</f>
        <v>9068.2952096201207</v>
      </c>
      <c r="P168" s="172">
        <v>106.2</v>
      </c>
      <c r="Q168" s="172">
        <v>86.1</v>
      </c>
      <c r="R168" s="207">
        <f>F168*R163/100</f>
        <v>2.1778833435557385</v>
      </c>
    </row>
    <row r="169" spans="1:18" s="200" customFormat="1" ht="15.75" outlineLevel="1" x14ac:dyDescent="0.25">
      <c r="A169" s="221"/>
      <c r="B169" s="174" t="s">
        <v>27</v>
      </c>
      <c r="C169" s="175">
        <f t="shared" ref="C169:C179" si="83">D169-D168</f>
        <v>1118.8799999999997</v>
      </c>
      <c r="D169" s="175">
        <v>2232.5299999999997</v>
      </c>
      <c r="E169" s="175">
        <f t="shared" ref="E169:E179" si="84">C169/C168*100</f>
        <v>100.46962690252768</v>
      </c>
      <c r="F169" s="175">
        <f t="shared" ref="F169:F179" si="85">N169/N168*100</f>
        <v>97.887339722567106</v>
      </c>
      <c r="G169" s="175">
        <f t="shared" si="66"/>
        <v>102.63801957155982</v>
      </c>
      <c r="H169" s="175">
        <f t="shared" si="67"/>
        <v>119.44275420336268</v>
      </c>
      <c r="I169" s="175">
        <f t="shared" si="72"/>
        <v>107.41999090557195</v>
      </c>
      <c r="J169" s="175">
        <f t="shared" si="73"/>
        <v>111.19229595574942</v>
      </c>
      <c r="K169" s="175">
        <f t="shared" ref="K169:K183" si="86">D169/D153*100</f>
        <v>119.16296150007206</v>
      </c>
      <c r="L169" s="175">
        <v>106.8</v>
      </c>
      <c r="M169" s="175">
        <f t="shared" si="82"/>
        <v>111.57580664800754</v>
      </c>
      <c r="N169" s="175">
        <f>O169-O168</f>
        <v>8876.7129388861267</v>
      </c>
      <c r="O169" s="175">
        <f t="shared" ref="O169:O179" si="87">O185/L185*100</f>
        <v>17945.008148506247</v>
      </c>
      <c r="P169" s="172">
        <v>107.4</v>
      </c>
      <c r="Q169" s="172">
        <v>100.6</v>
      </c>
      <c r="R169" s="207">
        <f>F169*R168/100</f>
        <v>2.1318720672676092</v>
      </c>
    </row>
    <row r="170" spans="1:18" s="200" customFormat="1" ht="15.75" outlineLevel="1" x14ac:dyDescent="0.25">
      <c r="A170" s="221"/>
      <c r="B170" s="174" t="s">
        <v>28</v>
      </c>
      <c r="C170" s="175">
        <f t="shared" si="83"/>
        <v>1319.7000000000007</v>
      </c>
      <c r="D170" s="175">
        <v>3552.2300000000005</v>
      </c>
      <c r="E170" s="175">
        <f t="shared" si="84"/>
        <v>117.94830544830555</v>
      </c>
      <c r="F170" s="175">
        <f t="shared" si="85"/>
        <v>98.991118835975684</v>
      </c>
      <c r="G170" s="175">
        <f t="shared" si="66"/>
        <v>119.15039130302301</v>
      </c>
      <c r="H170" s="175">
        <f t="shared" si="67"/>
        <v>123.74004931974395</v>
      </c>
      <c r="I170" s="175">
        <f t="shared" si="72"/>
        <v>107.41077294936288</v>
      </c>
      <c r="J170" s="175">
        <f t="shared" si="73"/>
        <v>115.20264301428986</v>
      </c>
      <c r="K170" s="175">
        <f t="shared" si="86"/>
        <v>120.82332773246445</v>
      </c>
      <c r="L170" s="175">
        <v>107</v>
      </c>
      <c r="M170" s="175">
        <f t="shared" si="82"/>
        <v>112.91899788080791</v>
      </c>
      <c r="N170" s="175">
        <f>O170-O169</f>
        <v>8787.1574540611946</v>
      </c>
      <c r="O170" s="175">
        <f t="shared" si="87"/>
        <v>26732.165602567442</v>
      </c>
      <c r="P170" s="172">
        <v>107.4</v>
      </c>
      <c r="Q170" s="172">
        <v>114.5</v>
      </c>
      <c r="R170" s="207">
        <f t="shared" ref="R170:R179" si="88">F170*R169/100</f>
        <v>2.1103640115398505</v>
      </c>
    </row>
    <row r="171" spans="1:18" s="200" customFormat="1" ht="15.75" outlineLevel="1" x14ac:dyDescent="0.25">
      <c r="A171" s="221"/>
      <c r="B171" s="174" t="s">
        <v>29</v>
      </c>
      <c r="C171" s="175">
        <f t="shared" si="83"/>
        <v>1277.1400000000003</v>
      </c>
      <c r="D171" s="175">
        <v>4829.3700000000008</v>
      </c>
      <c r="E171" s="175">
        <f t="shared" si="84"/>
        <v>96.775024626809085</v>
      </c>
      <c r="F171" s="175">
        <f t="shared" si="85"/>
        <v>85.819898990199533</v>
      </c>
      <c r="G171" s="175">
        <f t="shared" si="66"/>
        <v>112.7652511428155</v>
      </c>
      <c r="H171" s="175">
        <f t="shared" si="67"/>
        <v>124.64280137414114</v>
      </c>
      <c r="I171" s="175">
        <f t="shared" si="72"/>
        <v>114.67878855102063</v>
      </c>
      <c r="J171" s="175">
        <f t="shared" si="73"/>
        <v>108.6886275561653</v>
      </c>
      <c r="K171" s="175">
        <f t="shared" si="86"/>
        <v>121.81044528408491</v>
      </c>
      <c r="L171" s="175">
        <v>108.6</v>
      </c>
      <c r="M171" s="175">
        <f t="shared" si="82"/>
        <v>112.16431425790508</v>
      </c>
      <c r="N171" s="175">
        <f>O171-O170</f>
        <v>7541.1296511851069</v>
      </c>
      <c r="O171" s="175">
        <f t="shared" si="87"/>
        <v>34273.295253752549</v>
      </c>
      <c r="P171" s="172">
        <v>113.4</v>
      </c>
      <c r="Q171" s="172">
        <v>100.8</v>
      </c>
      <c r="R171" s="207">
        <f t="shared" si="88"/>
        <v>1.8111122630290226</v>
      </c>
    </row>
    <row r="172" spans="1:18" s="200" customFormat="1" ht="15.75" outlineLevel="1" x14ac:dyDescent="0.25">
      <c r="A172" s="221"/>
      <c r="B172" s="174" t="s">
        <v>30</v>
      </c>
      <c r="C172" s="175">
        <f t="shared" si="83"/>
        <v>1334.0900000000001</v>
      </c>
      <c r="D172" s="175">
        <v>6163.4600000000009</v>
      </c>
      <c r="E172" s="175">
        <f t="shared" si="84"/>
        <v>104.459182235307</v>
      </c>
      <c r="F172" s="175">
        <f t="shared" si="85"/>
        <v>107.14839390211692</v>
      </c>
      <c r="G172" s="175">
        <f t="shared" si="66"/>
        <v>97.490198808517277</v>
      </c>
      <c r="H172" s="175">
        <f t="shared" si="67"/>
        <v>128.26061876285883</v>
      </c>
      <c r="I172" s="175">
        <f t="shared" si="72"/>
        <v>112.3722829307269</v>
      </c>
      <c r="J172" s="175">
        <f t="shared" si="73"/>
        <v>114.1390166843246</v>
      </c>
      <c r="K172" s="175">
        <f t="shared" si="86"/>
        <v>123.15097506393865</v>
      </c>
      <c r="L172" s="175">
        <v>109.3</v>
      </c>
      <c r="M172" s="175">
        <f t="shared" si="82"/>
        <v>112.6724383018652</v>
      </c>
      <c r="N172" s="175">
        <f>O172-O171</f>
        <v>8080.1993033211547</v>
      </c>
      <c r="O172" s="175">
        <f t="shared" si="87"/>
        <v>42353.494557073704</v>
      </c>
      <c r="P172" s="172">
        <v>112.1</v>
      </c>
      <c r="Q172" s="172">
        <v>100.4</v>
      </c>
      <c r="R172" s="207">
        <f t="shared" si="88"/>
        <v>1.9405777015998811</v>
      </c>
    </row>
    <row r="173" spans="1:18" s="200" customFormat="1" ht="15.75" outlineLevel="1" x14ac:dyDescent="0.25">
      <c r="A173" s="221"/>
      <c r="B173" s="174" t="s">
        <v>31</v>
      </c>
      <c r="C173" s="175">
        <f t="shared" si="83"/>
        <v>1378.4099999999999</v>
      </c>
      <c r="D173" s="175">
        <v>7541.8700000000008</v>
      </c>
      <c r="E173" s="175">
        <f t="shared" si="84"/>
        <v>103.32211469990777</v>
      </c>
      <c r="F173" s="175">
        <f t="shared" si="85"/>
        <v>93.227507216356457</v>
      </c>
      <c r="G173" s="175">
        <f t="shared" si="66"/>
        <v>110.82792813512046</v>
      </c>
      <c r="H173" s="175">
        <f t="shared" si="67"/>
        <v>126.18642205866199</v>
      </c>
      <c r="I173" s="175">
        <f t="shared" si="72"/>
        <v>110.63825152808261</v>
      </c>
      <c r="J173" s="175">
        <f t="shared" si="73"/>
        <v>114.0531600200071</v>
      </c>
      <c r="K173" s="175">
        <f t="shared" si="86"/>
        <v>123.69480217019073</v>
      </c>
      <c r="L173" s="175">
        <v>109.5</v>
      </c>
      <c r="M173" s="175">
        <f t="shared" si="82"/>
        <v>112.96328965314221</v>
      </c>
      <c r="N173" s="175">
        <f t="shared" ref="N173:N179" si="89">O173-O172</f>
        <v>7532.9683885997147</v>
      </c>
      <c r="O173" s="175">
        <f t="shared" si="87"/>
        <v>49886.462945673418</v>
      </c>
      <c r="P173" s="172">
        <v>110.5</v>
      </c>
      <c r="Q173" s="172">
        <v>104.2</v>
      </c>
      <c r="R173" s="207">
        <f t="shared" si="88"/>
        <v>1.8091522167980336</v>
      </c>
    </row>
    <row r="174" spans="1:18" s="200" customFormat="1" ht="15.75" outlineLevel="1" x14ac:dyDescent="0.25">
      <c r="A174" s="221"/>
      <c r="B174" s="174" t="s">
        <v>32</v>
      </c>
      <c r="C174" s="175">
        <f t="shared" si="83"/>
        <v>1386.8400000000001</v>
      </c>
      <c r="D174" s="175">
        <v>8928.7100000000009</v>
      </c>
      <c r="E174" s="175">
        <f t="shared" si="84"/>
        <v>100.61157420506237</v>
      </c>
      <c r="F174" s="175">
        <f t="shared" si="85"/>
        <v>109.41572981906927</v>
      </c>
      <c r="G174" s="175">
        <f t="shared" si="66"/>
        <v>91.95348271353167</v>
      </c>
      <c r="H174" s="175">
        <f t="shared" si="67"/>
        <v>129.01557296221179</v>
      </c>
      <c r="I174" s="175">
        <f t="shared" si="72"/>
        <v>113.87666692281999</v>
      </c>
      <c r="J174" s="175">
        <f t="shared" si="73"/>
        <v>113.29412464245394</v>
      </c>
      <c r="K174" s="175">
        <f t="shared" si="86"/>
        <v>124.49226865213816</v>
      </c>
      <c r="L174" s="175">
        <v>110.1</v>
      </c>
      <c r="M174" s="175">
        <f t="shared" si="82"/>
        <v>113.07199695925357</v>
      </c>
      <c r="N174" s="175">
        <f t="shared" si="89"/>
        <v>8242.2523394261589</v>
      </c>
      <c r="O174" s="175">
        <f t="shared" si="87"/>
        <v>58128.715285099577</v>
      </c>
      <c r="P174" s="172">
        <v>113.7</v>
      </c>
      <c r="Q174" s="172">
        <v>100.4</v>
      </c>
      <c r="R174" s="207">
        <f t="shared" si="88"/>
        <v>1.9794971015474387</v>
      </c>
    </row>
    <row r="175" spans="1:18" s="200" customFormat="1" ht="15.75" outlineLevel="1" x14ac:dyDescent="0.25">
      <c r="A175" s="221"/>
      <c r="B175" s="174" t="s">
        <v>33</v>
      </c>
      <c r="C175" s="175">
        <f t="shared" si="83"/>
        <v>1417.119999999999</v>
      </c>
      <c r="D175" s="175">
        <v>10345.83</v>
      </c>
      <c r="E175" s="175">
        <f t="shared" si="84"/>
        <v>102.18338092353831</v>
      </c>
      <c r="F175" s="175">
        <f t="shared" si="85"/>
        <v>93.00943451993119</v>
      </c>
      <c r="G175" s="175">
        <f t="shared" si="66"/>
        <v>109.86345788570644</v>
      </c>
      <c r="H175" s="175">
        <f t="shared" si="67"/>
        <v>130.56801953286944</v>
      </c>
      <c r="I175" s="175">
        <f t="shared" si="72"/>
        <v>112.72909810685996</v>
      </c>
      <c r="J175" s="175">
        <f t="shared" si="73"/>
        <v>115.82459340630875</v>
      </c>
      <c r="K175" s="175">
        <f t="shared" si="86"/>
        <v>125.2908585580294</v>
      </c>
      <c r="L175" s="175">
        <v>110.4</v>
      </c>
      <c r="M175" s="175">
        <f t="shared" si="82"/>
        <v>113.48809651995415</v>
      </c>
      <c r="N175" s="175">
        <f t="shared" si="89"/>
        <v>7666.0722926060698</v>
      </c>
      <c r="O175" s="175">
        <f t="shared" si="87"/>
        <v>65794.787577705647</v>
      </c>
      <c r="P175" s="172">
        <v>112.5</v>
      </c>
      <c r="Q175" s="172">
        <v>100.6</v>
      </c>
      <c r="R175" s="207">
        <f t="shared" si="88"/>
        <v>1.841119060487701</v>
      </c>
    </row>
    <row r="176" spans="1:18" s="200" customFormat="1" ht="15.75" outlineLevel="1" x14ac:dyDescent="0.25">
      <c r="A176" s="221"/>
      <c r="B176" s="174" t="s">
        <v>35</v>
      </c>
      <c r="C176" s="175">
        <f t="shared" si="83"/>
        <v>1490.1000000000004</v>
      </c>
      <c r="D176" s="175">
        <v>11835.93</v>
      </c>
      <c r="E176" s="175">
        <f t="shared" si="84"/>
        <v>105.1498814497009</v>
      </c>
      <c r="F176" s="175">
        <f t="shared" si="85"/>
        <v>96.255020201731412</v>
      </c>
      <c r="G176" s="175">
        <f t="shared" si="66"/>
        <v>109.24093229561183</v>
      </c>
      <c r="H176" s="175">
        <f t="shared" si="67"/>
        <v>133.60291216870502</v>
      </c>
      <c r="I176" s="175">
        <f t="shared" si="72"/>
        <v>112.41586568065915</v>
      </c>
      <c r="J176" s="175">
        <f t="shared" si="73"/>
        <v>118.84702515944868</v>
      </c>
      <c r="K176" s="175">
        <f t="shared" si="86"/>
        <v>126.27995779262693</v>
      </c>
      <c r="L176" s="175">
        <v>110.6</v>
      </c>
      <c r="M176" s="175">
        <f t="shared" si="82"/>
        <v>114.17717702769164</v>
      </c>
      <c r="N176" s="175">
        <f t="shared" si="89"/>
        <v>7378.9794339273067</v>
      </c>
      <c r="O176" s="175">
        <f t="shared" si="87"/>
        <v>73173.767011632954</v>
      </c>
      <c r="P176" s="172">
        <v>112.2</v>
      </c>
      <c r="Q176" s="172">
        <v>101.5</v>
      </c>
      <c r="R176" s="207">
        <f t="shared" si="88"/>
        <v>1.7721695236103643</v>
      </c>
    </row>
    <row r="177" spans="1:18" s="200" customFormat="1" ht="15.75" outlineLevel="1" x14ac:dyDescent="0.25">
      <c r="A177" s="221"/>
      <c r="B177" s="174" t="s">
        <v>37</v>
      </c>
      <c r="C177" s="175">
        <f t="shared" si="83"/>
        <v>1530.869999999999</v>
      </c>
      <c r="D177" s="175">
        <v>13366.8</v>
      </c>
      <c r="E177" s="175">
        <f t="shared" si="84"/>
        <v>102.73605798268564</v>
      </c>
      <c r="F177" s="175">
        <f t="shared" si="85"/>
        <v>95.537011652369202</v>
      </c>
      <c r="G177" s="175">
        <f t="shared" si="66"/>
        <v>107.53534803507527</v>
      </c>
      <c r="H177" s="175">
        <f t="shared" si="67"/>
        <v>141.52837741640255</v>
      </c>
      <c r="I177" s="175">
        <f t="shared" si="72"/>
        <v>117.83527462441921</v>
      </c>
      <c r="J177" s="175">
        <f t="shared" si="73"/>
        <v>120.10696955347306</v>
      </c>
      <c r="K177" s="175">
        <f t="shared" si="86"/>
        <v>127.8576375205176</v>
      </c>
      <c r="L177" s="175">
        <v>111.2</v>
      </c>
      <c r="M177" s="175">
        <f t="shared" si="82"/>
        <v>114.97988985658057</v>
      </c>
      <c r="N177" s="175">
        <f t="shared" si="89"/>
        <v>7049.6564416170586</v>
      </c>
      <c r="O177" s="175">
        <f t="shared" si="87"/>
        <v>80223.423453250012</v>
      </c>
      <c r="P177" s="172">
        <v>116.6</v>
      </c>
      <c r="Q177" s="172">
        <v>102.3</v>
      </c>
      <c r="R177" s="207">
        <f t="shared" si="88"/>
        <v>1.6930778042713694</v>
      </c>
    </row>
    <row r="178" spans="1:18" s="200" customFormat="1" ht="15.75" outlineLevel="1" x14ac:dyDescent="0.25">
      <c r="A178" s="221"/>
      <c r="B178" s="174" t="s">
        <v>40</v>
      </c>
      <c r="C178" s="175">
        <f t="shared" si="83"/>
        <v>1652.4500000000007</v>
      </c>
      <c r="D178" s="175">
        <v>15019.25</v>
      </c>
      <c r="E178" s="175">
        <f t="shared" si="84"/>
        <v>107.94188925251666</v>
      </c>
      <c r="F178" s="175">
        <f t="shared" si="85"/>
        <v>122.21870046443028</v>
      </c>
      <c r="G178" s="175">
        <f t="shared" si="66"/>
        <v>88.318636053515675</v>
      </c>
      <c r="H178" s="175">
        <f t="shared" si="67"/>
        <v>147.80808071772938</v>
      </c>
      <c r="I178" s="175">
        <f t="shared" si="72"/>
        <v>115.46731776903944</v>
      </c>
      <c r="J178" s="175">
        <f t="shared" si="73"/>
        <v>128.00858595622594</v>
      </c>
      <c r="K178" s="175">
        <f t="shared" si="86"/>
        <v>129.78497996527949</v>
      </c>
      <c r="L178" s="175">
        <v>111.6</v>
      </c>
      <c r="M178" s="175">
        <f t="shared" si="82"/>
        <v>116.29478491512499</v>
      </c>
      <c r="N178" s="175">
        <f t="shared" si="89"/>
        <v>8615.9984901513672</v>
      </c>
      <c r="O178" s="175">
        <f t="shared" si="87"/>
        <v>88839.421943401379</v>
      </c>
      <c r="P178" s="172">
        <v>115.6</v>
      </c>
      <c r="Q178" s="172">
        <v>101.9</v>
      </c>
      <c r="R178" s="207">
        <f t="shared" si="88"/>
        <v>2.0692576902321784</v>
      </c>
    </row>
    <row r="179" spans="1:18" s="201" customFormat="1" ht="16.5" outlineLevel="1" thickBot="1" x14ac:dyDescent="0.3">
      <c r="A179" s="221"/>
      <c r="B179" s="184" t="s">
        <v>41</v>
      </c>
      <c r="C179" s="185">
        <f t="shared" si="83"/>
        <v>1676.0600000000013</v>
      </c>
      <c r="D179" s="185">
        <v>16695.310000000001</v>
      </c>
      <c r="E179" s="185">
        <f t="shared" si="84"/>
        <v>101.42878755786866</v>
      </c>
      <c r="F179" s="185">
        <f t="shared" si="85"/>
        <v>106.74065817162268</v>
      </c>
      <c r="G179" s="185">
        <f t="shared" si="66"/>
        <v>95.023573299301418</v>
      </c>
      <c r="H179" s="185">
        <f t="shared" si="67"/>
        <v>144.59263604679265</v>
      </c>
      <c r="I179" s="185">
        <f t="shared" si="72"/>
        <v>112.67529215687154</v>
      </c>
      <c r="J179" s="185">
        <f t="shared" si="73"/>
        <v>128.32683481795138</v>
      </c>
      <c r="K179" s="185">
        <f t="shared" si="86"/>
        <v>131.1331595396326</v>
      </c>
      <c r="L179" s="185">
        <v>111.7</v>
      </c>
      <c r="M179" s="185">
        <f t="shared" si="82"/>
        <v>117.39763611426375</v>
      </c>
      <c r="N179" s="185">
        <f t="shared" si="89"/>
        <v>9196.7734964446427</v>
      </c>
      <c r="O179" s="185">
        <f t="shared" si="87"/>
        <v>98036.195439846022</v>
      </c>
      <c r="P179" s="172">
        <v>112.8</v>
      </c>
      <c r="Q179" s="172">
        <v>100.9</v>
      </c>
      <c r="R179" s="207">
        <f t="shared" si="88"/>
        <v>2.2087392778207446</v>
      </c>
    </row>
    <row r="180" spans="1:18" s="200" customFormat="1" ht="15.75" outlineLevel="1" x14ac:dyDescent="0.25">
      <c r="A180" s="221"/>
      <c r="B180" s="182" t="s">
        <v>42</v>
      </c>
      <c r="C180" s="183">
        <f>C168+C169+C170</f>
        <v>3552.2300000000005</v>
      </c>
      <c r="D180" s="183">
        <f>C180</f>
        <v>3552.2300000000005</v>
      </c>
      <c r="E180" s="183">
        <f>C180/C167*100</f>
        <v>105.75890198880555</v>
      </c>
      <c r="F180" s="183">
        <f>N180/N167*100</f>
        <v>123.72176977367324</v>
      </c>
      <c r="G180" s="183">
        <f t="shared" si="66"/>
        <v>85.481239221094611</v>
      </c>
      <c r="H180" s="183">
        <f t="shared" si="67"/>
        <v>120.82332773246445</v>
      </c>
      <c r="I180" s="183">
        <f t="shared" si="72"/>
        <v>106.99999999999999</v>
      </c>
      <c r="J180" s="183">
        <f t="shared" si="73"/>
        <v>112.91899788080791</v>
      </c>
      <c r="K180" s="183">
        <f t="shared" si="86"/>
        <v>120.82332773246445</v>
      </c>
      <c r="L180" s="183">
        <f>O180/O164*100</f>
        <v>106.99999999999999</v>
      </c>
      <c r="M180" s="183">
        <f t="shared" si="82"/>
        <v>112.91899788080791</v>
      </c>
      <c r="N180" s="183">
        <f>SUM(N168:N170)</f>
        <v>26732.165602567442</v>
      </c>
      <c r="O180" s="183">
        <f>N180</f>
        <v>26732.165602567442</v>
      </c>
      <c r="P180" s="172">
        <v>107</v>
      </c>
      <c r="Q180" s="172">
        <v>93.5</v>
      </c>
    </row>
    <row r="181" spans="1:18" s="200" customFormat="1" ht="15.75" outlineLevel="1" x14ac:dyDescent="0.25">
      <c r="A181" s="221"/>
      <c r="B181" s="176" t="s">
        <v>43</v>
      </c>
      <c r="C181" s="177">
        <f>C171+C172+C173</f>
        <v>3989.6400000000003</v>
      </c>
      <c r="D181" s="177">
        <f>D180+C181</f>
        <v>7541.8700000000008</v>
      </c>
      <c r="E181" s="177">
        <f>C181/C180*100</f>
        <v>112.3136733826357</v>
      </c>
      <c r="F181" s="177">
        <f>N181/N180*100</f>
        <v>86.615868266513218</v>
      </c>
      <c r="G181" s="177">
        <f t="shared" si="66"/>
        <v>129.66870347249937</v>
      </c>
      <c r="H181" s="177">
        <f t="shared" si="67"/>
        <v>126.36880214371236</v>
      </c>
      <c r="I181" s="177">
        <f t="shared" si="72"/>
        <v>112.5356298429913</v>
      </c>
      <c r="J181" s="177">
        <f t="shared" si="73"/>
        <v>112.29226007800462</v>
      </c>
      <c r="K181" s="177">
        <f t="shared" si="86"/>
        <v>123.69480217019073</v>
      </c>
      <c r="L181" s="177">
        <f>O181/O165*100</f>
        <v>109.50000000000001</v>
      </c>
      <c r="M181" s="177">
        <f t="shared" si="82"/>
        <v>112.9632896531422</v>
      </c>
      <c r="N181" s="177">
        <f>SUM(N171:N173)</f>
        <v>23154.297343105976</v>
      </c>
      <c r="O181" s="177">
        <f>N181+O180</f>
        <v>49886.462945673418</v>
      </c>
      <c r="P181" s="172">
        <v>112</v>
      </c>
      <c r="Q181" s="172">
        <v>112.2</v>
      </c>
    </row>
    <row r="182" spans="1:18" s="200" customFormat="1" ht="15.75" outlineLevel="1" x14ac:dyDescent="0.25">
      <c r="A182" s="221"/>
      <c r="B182" s="176" t="s">
        <v>44</v>
      </c>
      <c r="C182" s="177">
        <f>C174+C175+C176</f>
        <v>4294.0599999999995</v>
      </c>
      <c r="D182" s="177">
        <f>D181+C182</f>
        <v>11835.93</v>
      </c>
      <c r="E182" s="177">
        <f>C182/C181*100</f>
        <v>107.63026237956306</v>
      </c>
      <c r="F182" s="177">
        <f>N182/N181*100</f>
        <v>100.57443644642994</v>
      </c>
      <c r="G182" s="177">
        <f t="shared" si="66"/>
        <v>107.01552619376729</v>
      </c>
      <c r="H182" s="177">
        <f t="shared" si="67"/>
        <v>131.09191875711696</v>
      </c>
      <c r="I182" s="177">
        <f t="shared" si="72"/>
        <v>113.03245734947109</v>
      </c>
      <c r="J182" s="177">
        <f t="shared" si="73"/>
        <v>115.97723506250072</v>
      </c>
      <c r="K182" s="177">
        <f t="shared" si="86"/>
        <v>126.27995779262693</v>
      </c>
      <c r="L182" s="177">
        <f>O182/O166*100</f>
        <v>110.6</v>
      </c>
      <c r="M182" s="177">
        <f t="shared" si="82"/>
        <v>114.17717702769164</v>
      </c>
      <c r="N182" s="177">
        <f>SUM(N174:N176)</f>
        <v>23287.304065959535</v>
      </c>
      <c r="O182" s="177">
        <f>N182+O181</f>
        <v>73173.767011632954</v>
      </c>
      <c r="P182" s="172">
        <v>112.8</v>
      </c>
      <c r="Q182" s="172">
        <v>104.2</v>
      </c>
    </row>
    <row r="183" spans="1:18" s="200" customFormat="1" ht="16.5" outlineLevel="1" thickBot="1" x14ac:dyDescent="0.3">
      <c r="A183" s="222"/>
      <c r="B183" s="188" t="s">
        <v>45</v>
      </c>
      <c r="C183" s="189">
        <f>C177+C178+C179</f>
        <v>4859.380000000001</v>
      </c>
      <c r="D183" s="189">
        <f>D182+C183</f>
        <v>16695.310000000001</v>
      </c>
      <c r="E183" s="189">
        <f>C183/C182*100</f>
        <v>113.16516303917507</v>
      </c>
      <c r="F183" s="189">
        <f>N183/N182*100</f>
        <v>106.76387596345249</v>
      </c>
      <c r="G183" s="189">
        <f t="shared" si="66"/>
        <v>105.99574249057227</v>
      </c>
      <c r="H183" s="189">
        <f t="shared" si="67"/>
        <v>144.67607478861504</v>
      </c>
      <c r="I183" s="189">
        <f t="shared" si="72"/>
        <v>115.06825491588214</v>
      </c>
      <c r="J183" s="189">
        <f t="shared" si="73"/>
        <v>125.7306586376729</v>
      </c>
      <c r="K183" s="189">
        <f t="shared" si="86"/>
        <v>131.1331595396326</v>
      </c>
      <c r="L183" s="189">
        <f>O183/O167*100</f>
        <v>111.7</v>
      </c>
      <c r="M183" s="189">
        <f t="shared" si="82"/>
        <v>117.39763611426375</v>
      </c>
      <c r="N183" s="189">
        <f>SUM(N177:N179)</f>
        <v>24862.428428213068</v>
      </c>
      <c r="O183" s="189">
        <f>N183+O182</f>
        <v>98036.195439846022</v>
      </c>
      <c r="P183" s="172">
        <v>115</v>
      </c>
      <c r="Q183" s="172">
        <v>105.2</v>
      </c>
    </row>
    <row r="184" spans="1:18" s="200" customFormat="1" ht="16.149999999999999" customHeight="1" outlineLevel="1" x14ac:dyDescent="0.25">
      <c r="A184" s="231">
        <v>2011</v>
      </c>
      <c r="B184" s="194" t="s">
        <v>26</v>
      </c>
      <c r="C184" s="195">
        <f>D184</f>
        <v>1538.98</v>
      </c>
      <c r="D184" s="195">
        <v>1538.98</v>
      </c>
      <c r="E184" s="195">
        <f>C184/C179*100</f>
        <v>91.821295180363407</v>
      </c>
      <c r="F184" s="195">
        <f>N184/N179*100</f>
        <v>104.22337834321984</v>
      </c>
      <c r="G184" s="195">
        <f t="shared" si="66"/>
        <v>88.100478644997565</v>
      </c>
      <c r="H184" s="195">
        <f t="shared" si="67"/>
        <v>138.19243029677187</v>
      </c>
      <c r="I184" s="195">
        <f t="shared" si="72"/>
        <v>105.70000000000002</v>
      </c>
      <c r="J184" s="195">
        <f t="shared" si="73"/>
        <v>130.74023679921652</v>
      </c>
      <c r="K184" s="195">
        <f>D184/D168*100</f>
        <v>138.19243029677187</v>
      </c>
      <c r="L184" s="195">
        <v>105.7</v>
      </c>
      <c r="M184" s="195">
        <f t="shared" si="82"/>
        <v>130.74023679921655</v>
      </c>
      <c r="N184" s="195">
        <f>O184</f>
        <v>9585.1880365684683</v>
      </c>
      <c r="O184" s="195">
        <f>O200/L200*100</f>
        <v>9585.1880365684683</v>
      </c>
      <c r="P184" s="172">
        <v>105.7</v>
      </c>
      <c r="Q184" s="202">
        <v>70.2</v>
      </c>
      <c r="R184" s="207">
        <f>F184*R179/100</f>
        <v>2.3020226941384161</v>
      </c>
    </row>
    <row r="185" spans="1:18" s="200" customFormat="1" ht="15.75" outlineLevel="1" x14ac:dyDescent="0.25">
      <c r="A185" s="232"/>
      <c r="B185" s="178" t="s">
        <v>27</v>
      </c>
      <c r="C185" s="179">
        <f t="shared" ref="C185:C195" si="90">D185-D184</f>
        <v>1666.83</v>
      </c>
      <c r="D185" s="179">
        <v>3205.81</v>
      </c>
      <c r="E185" s="179">
        <f t="shared" ref="E185:E195" si="91">C185/C184*100</f>
        <v>108.30745038921883</v>
      </c>
      <c r="F185" s="179">
        <f t="shared" ref="F185:F195" si="92">N185/N184*100</f>
        <v>107.24814103394679</v>
      </c>
      <c r="G185" s="179">
        <f t="shared" si="66"/>
        <v>100.98771815069199</v>
      </c>
      <c r="H185" s="179">
        <f t="shared" si="67"/>
        <v>148.97308022308027</v>
      </c>
      <c r="I185" s="179">
        <f t="shared" si="72"/>
        <v>115.80791284569692</v>
      </c>
      <c r="J185" s="179">
        <f t="shared" si="73"/>
        <v>128.63808401553078</v>
      </c>
      <c r="K185" s="179">
        <f t="shared" ref="K185:K199" si="93">D185/D169*100</f>
        <v>143.59538281680426</v>
      </c>
      <c r="L185" s="179">
        <v>110.7</v>
      </c>
      <c r="M185" s="179">
        <f t="shared" si="82"/>
        <v>129.71579296910954</v>
      </c>
      <c r="N185" s="179">
        <f>O185-O184</f>
        <v>10279.935983827947</v>
      </c>
      <c r="O185" s="179">
        <f t="shared" ref="O185:O195" si="94">O201/L201*100</f>
        <v>19865.124020396415</v>
      </c>
      <c r="P185" s="172">
        <v>115.7</v>
      </c>
      <c r="Q185" s="202">
        <v>110</v>
      </c>
      <c r="R185" s="207">
        <f>F185*R184/100</f>
        <v>2.4688765456430302</v>
      </c>
    </row>
    <row r="186" spans="1:18" s="200" customFormat="1" ht="15.75" outlineLevel="1" x14ac:dyDescent="0.25">
      <c r="A186" s="232"/>
      <c r="B186" s="178" t="s">
        <v>28</v>
      </c>
      <c r="C186" s="179">
        <f t="shared" si="90"/>
        <v>1905.7099999999996</v>
      </c>
      <c r="D186" s="179">
        <v>5111.5199999999995</v>
      </c>
      <c r="E186" s="179">
        <f t="shared" si="91"/>
        <v>114.3313955232387</v>
      </c>
      <c r="F186" s="179">
        <f t="shared" si="92"/>
        <v>97.225361844614142</v>
      </c>
      <c r="G186" s="179">
        <f t="shared" si="66"/>
        <v>117.59420932365721</v>
      </c>
      <c r="H186" s="179">
        <f t="shared" si="67"/>
        <v>144.4047889671894</v>
      </c>
      <c r="I186" s="179">
        <f t="shared" si="72"/>
        <v>113.74218579697948</v>
      </c>
      <c r="J186" s="179">
        <f t="shared" si="73"/>
        <v>126.95798656880058</v>
      </c>
      <c r="K186" s="179">
        <f t="shared" si="93"/>
        <v>143.89608780962942</v>
      </c>
      <c r="L186" s="179">
        <v>111.7</v>
      </c>
      <c r="M186" s="179">
        <f t="shared" si="82"/>
        <v>128.82371334792248</v>
      </c>
      <c r="N186" s="179">
        <f>O186-O185</f>
        <v>9994.7049576714162</v>
      </c>
      <c r="O186" s="179">
        <f t="shared" si="94"/>
        <v>29859.828978067831</v>
      </c>
      <c r="P186" s="172">
        <v>113.7</v>
      </c>
      <c r="Q186" s="202">
        <v>115.9</v>
      </c>
      <c r="R186" s="207">
        <f t="shared" ref="R186:R195" si="95">F186*R185/100</f>
        <v>2.400374154998246</v>
      </c>
    </row>
    <row r="187" spans="1:18" s="200" customFormat="1" ht="15.75" outlineLevel="1" x14ac:dyDescent="0.25">
      <c r="A187" s="232"/>
      <c r="B187" s="178" t="s">
        <v>29</v>
      </c>
      <c r="C187" s="179">
        <f t="shared" si="90"/>
        <v>1933.17</v>
      </c>
      <c r="D187" s="179">
        <v>7044.69</v>
      </c>
      <c r="E187" s="179">
        <f t="shared" si="91"/>
        <v>101.44093277571091</v>
      </c>
      <c r="F187" s="179">
        <f t="shared" si="92"/>
        <v>87.708189586755438</v>
      </c>
      <c r="G187" s="179">
        <f t="shared" si="66"/>
        <v>115.65731005697239</v>
      </c>
      <c r="H187" s="179">
        <f t="shared" si="67"/>
        <v>151.36711715238732</v>
      </c>
      <c r="I187" s="179">
        <f t="shared" si="72"/>
        <v>116.24484896017752</v>
      </c>
      <c r="J187" s="179">
        <f t="shared" si="73"/>
        <v>130.21404260608725</v>
      </c>
      <c r="K187" s="179">
        <f t="shared" si="93"/>
        <v>145.87182179041983</v>
      </c>
      <c r="L187" s="179">
        <v>112.7</v>
      </c>
      <c r="M187" s="179">
        <f t="shared" si="82"/>
        <v>129.433737169849</v>
      </c>
      <c r="N187" s="179">
        <f>O187-O186</f>
        <v>8766.1747729112903</v>
      </c>
      <c r="O187" s="179">
        <f t="shared" si="94"/>
        <v>38626.003750979122</v>
      </c>
      <c r="P187" s="172">
        <v>115.7</v>
      </c>
      <c r="Q187" s="202">
        <v>98.5</v>
      </c>
      <c r="R187" s="207">
        <f t="shared" si="95"/>
        <v>2.1053247146573404</v>
      </c>
    </row>
    <row r="188" spans="1:18" s="200" customFormat="1" ht="15.75" outlineLevel="1" x14ac:dyDescent="0.25">
      <c r="A188" s="232"/>
      <c r="B188" s="178" t="s">
        <v>30</v>
      </c>
      <c r="C188" s="179">
        <f t="shared" si="90"/>
        <v>2147.4100000000008</v>
      </c>
      <c r="D188" s="179">
        <v>9192.1</v>
      </c>
      <c r="E188" s="179">
        <f t="shared" si="91"/>
        <v>111.08231557493653</v>
      </c>
      <c r="F188" s="179">
        <f t="shared" si="92"/>
        <v>101.46520429347569</v>
      </c>
      <c r="G188" s="179">
        <f t="shared" si="66"/>
        <v>109.47823576409949</v>
      </c>
      <c r="H188" s="179">
        <f t="shared" si="67"/>
        <v>160.96440270146695</v>
      </c>
      <c r="I188" s="179">
        <f t="shared" si="72"/>
        <v>110.07918008163078</v>
      </c>
      <c r="J188" s="179">
        <f t="shared" si="73"/>
        <v>146.22601892755881</v>
      </c>
      <c r="K188" s="179">
        <f t="shared" si="93"/>
        <v>149.13863317032963</v>
      </c>
      <c r="L188" s="179">
        <v>112.2</v>
      </c>
      <c r="M188" s="179">
        <f t="shared" si="82"/>
        <v>132.92213295038292</v>
      </c>
      <c r="N188" s="179">
        <f>O188-O187</f>
        <v>8894.6171420575702</v>
      </c>
      <c r="O188" s="179">
        <f t="shared" si="94"/>
        <v>47520.620893036692</v>
      </c>
      <c r="P188" s="172">
        <v>110.2</v>
      </c>
      <c r="Q188" s="202">
        <v>99.5</v>
      </c>
      <c r="R188" s="207">
        <f t="shared" si="95"/>
        <v>2.1361720227681049</v>
      </c>
    </row>
    <row r="189" spans="1:18" s="200" customFormat="1" ht="15.75" outlineLevel="1" x14ac:dyDescent="0.25">
      <c r="A189" s="232"/>
      <c r="B189" s="178" t="s">
        <v>31</v>
      </c>
      <c r="C189" s="179">
        <f t="shared" si="90"/>
        <v>2699.6499999999996</v>
      </c>
      <c r="D189" s="179">
        <v>11891.75</v>
      </c>
      <c r="E189" s="179">
        <f t="shared" si="91"/>
        <v>125.71656088031622</v>
      </c>
      <c r="F189" s="179">
        <f t="shared" si="92"/>
        <v>88.854183529008353</v>
      </c>
      <c r="G189" s="179">
        <f t="shared" si="66"/>
        <v>141.48637226436657</v>
      </c>
      <c r="H189" s="179">
        <f t="shared" si="67"/>
        <v>195.85246769829007</v>
      </c>
      <c r="I189" s="179">
        <f t="shared" si="72"/>
        <v>104.91534056570737</v>
      </c>
      <c r="J189" s="179">
        <f t="shared" si="73"/>
        <v>186.67667344188789</v>
      </c>
      <c r="K189" s="179">
        <f t="shared" si="93"/>
        <v>157.6764118182891</v>
      </c>
      <c r="L189" s="179">
        <v>111.1</v>
      </c>
      <c r="M189" s="179">
        <f t="shared" si="82"/>
        <v>141.92296293275345</v>
      </c>
      <c r="N189" s="179">
        <f t="shared" ref="N189:N195" si="96">O189-O188</f>
        <v>7903.2394396064701</v>
      </c>
      <c r="O189" s="179">
        <f t="shared" si="94"/>
        <v>55423.860332643162</v>
      </c>
      <c r="P189" s="172">
        <v>105.6</v>
      </c>
      <c r="Q189" s="202">
        <v>99</v>
      </c>
      <c r="R189" s="207">
        <f t="shared" si="95"/>
        <v>1.8980782096057021</v>
      </c>
    </row>
    <row r="190" spans="1:18" s="200" customFormat="1" ht="15.75" outlineLevel="1" x14ac:dyDescent="0.25">
      <c r="A190" s="232"/>
      <c r="B190" s="178" t="s">
        <v>32</v>
      </c>
      <c r="C190" s="179">
        <f t="shared" si="90"/>
        <v>2903.9200000000019</v>
      </c>
      <c r="D190" s="179">
        <v>14795.670000000002</v>
      </c>
      <c r="E190" s="179">
        <f t="shared" si="91"/>
        <v>107.56653640286713</v>
      </c>
      <c r="F190" s="179">
        <f t="shared" si="92"/>
        <v>110.71714844239204</v>
      </c>
      <c r="G190" s="179">
        <f t="shared" si="66"/>
        <v>97.154359479223558</v>
      </c>
      <c r="H190" s="179">
        <f t="shared" si="67"/>
        <v>209.39113380058271</v>
      </c>
      <c r="I190" s="179">
        <f t="shared" si="72"/>
        <v>106.16323041034165</v>
      </c>
      <c r="J190" s="179">
        <f t="shared" si="73"/>
        <v>197.2350812906173</v>
      </c>
      <c r="K190" s="179">
        <f t="shared" si="93"/>
        <v>165.70893219737229</v>
      </c>
      <c r="L190" s="179">
        <v>110.4</v>
      </c>
      <c r="M190" s="179">
        <f t="shared" si="82"/>
        <v>150.09867046863431</v>
      </c>
      <c r="N190" s="179">
        <f t="shared" si="96"/>
        <v>8750.2413421067686</v>
      </c>
      <c r="O190" s="179">
        <f t="shared" si="94"/>
        <v>64174.101674749931</v>
      </c>
      <c r="P190" s="172">
        <v>106.2</v>
      </c>
      <c r="Q190" s="202">
        <v>101.2</v>
      </c>
      <c r="R190" s="207">
        <f t="shared" si="95"/>
        <v>2.1014980688818423</v>
      </c>
    </row>
    <row r="191" spans="1:18" s="200" customFormat="1" ht="15.75" outlineLevel="1" x14ac:dyDescent="0.25">
      <c r="A191" s="232"/>
      <c r="B191" s="178" t="s">
        <v>33</v>
      </c>
      <c r="C191" s="179">
        <f t="shared" si="90"/>
        <v>3030.3199999999997</v>
      </c>
      <c r="D191" s="179">
        <v>17825.990000000002</v>
      </c>
      <c r="E191" s="179">
        <f t="shared" si="91"/>
        <v>104.35273698999966</v>
      </c>
      <c r="F191" s="179">
        <f t="shared" si="92"/>
        <v>98.225100887595957</v>
      </c>
      <c r="G191" s="179">
        <f t="shared" si="66"/>
        <v>106.23836071129706</v>
      </c>
      <c r="H191" s="179">
        <f t="shared" si="67"/>
        <v>213.83651349215324</v>
      </c>
      <c r="I191" s="179">
        <f t="shared" si="72"/>
        <v>112.11651883954083</v>
      </c>
      <c r="J191" s="179">
        <f t="shared" si="73"/>
        <v>190.72703621684175</v>
      </c>
      <c r="K191" s="179">
        <f t="shared" si="93"/>
        <v>172.3012073463415</v>
      </c>
      <c r="L191" s="179">
        <v>110.6</v>
      </c>
      <c r="M191" s="179">
        <f t="shared" si="82"/>
        <v>155.78771007806645</v>
      </c>
      <c r="N191" s="179">
        <f t="shared" si="96"/>
        <v>8594.9333861925043</v>
      </c>
      <c r="O191" s="179">
        <f t="shared" si="94"/>
        <v>72769.035060942435</v>
      </c>
      <c r="P191" s="172">
        <v>112</v>
      </c>
      <c r="Q191" s="202">
        <v>107.8</v>
      </c>
      <c r="R191" s="207">
        <f t="shared" si="95"/>
        <v>2.0641985983100706</v>
      </c>
    </row>
    <row r="192" spans="1:18" s="200" customFormat="1" ht="15.75" outlineLevel="1" x14ac:dyDescent="0.25">
      <c r="A192" s="232"/>
      <c r="B192" s="178" t="s">
        <v>35</v>
      </c>
      <c r="C192" s="179">
        <f t="shared" si="90"/>
        <v>3228.760000000002</v>
      </c>
      <c r="D192" s="179">
        <v>21054.750000000004</v>
      </c>
      <c r="E192" s="179">
        <f t="shared" si="91"/>
        <v>106.54848332849345</v>
      </c>
      <c r="F192" s="179">
        <f t="shared" si="92"/>
        <v>90.696251717184097</v>
      </c>
      <c r="G192" s="179">
        <f t="shared" si="66"/>
        <v>117.47837568937356</v>
      </c>
      <c r="H192" s="179">
        <f t="shared" si="67"/>
        <v>216.68075968055845</v>
      </c>
      <c r="I192" s="179">
        <f t="shared" si="72"/>
        <v>105.64174204123744</v>
      </c>
      <c r="J192" s="179">
        <f t="shared" si="73"/>
        <v>205.10903691457182</v>
      </c>
      <c r="K192" s="179">
        <f t="shared" si="93"/>
        <v>177.8884295530643</v>
      </c>
      <c r="L192" s="179">
        <v>110.1</v>
      </c>
      <c r="M192" s="179">
        <f t="shared" si="82"/>
        <v>161.56987243693396</v>
      </c>
      <c r="N192" s="179">
        <f t="shared" si="96"/>
        <v>7795.2824188654486</v>
      </c>
      <c r="O192" s="179">
        <f t="shared" si="94"/>
        <v>80564.317479807884</v>
      </c>
      <c r="P192" s="172">
        <v>106.1</v>
      </c>
      <c r="Q192" s="202">
        <v>99.6</v>
      </c>
      <c r="R192" s="207">
        <f t="shared" si="95"/>
        <v>1.8721507566658875</v>
      </c>
    </row>
    <row r="193" spans="1:18" s="200" customFormat="1" ht="15.75" outlineLevel="1" x14ac:dyDescent="0.25">
      <c r="A193" s="232"/>
      <c r="B193" s="178" t="s">
        <v>37</v>
      </c>
      <c r="C193" s="179">
        <f t="shared" si="90"/>
        <v>3970.0199999999968</v>
      </c>
      <c r="D193" s="179">
        <v>25024.77</v>
      </c>
      <c r="E193" s="179">
        <f t="shared" si="91"/>
        <v>122.95803961892473</v>
      </c>
      <c r="F193" s="179">
        <f t="shared" si="92"/>
        <v>98.539705247588856</v>
      </c>
      <c r="G193" s="179">
        <f t="shared" si="66"/>
        <v>124.78019830684785</v>
      </c>
      <c r="H193" s="179">
        <f t="shared" si="67"/>
        <v>259.33096866487682</v>
      </c>
      <c r="I193" s="179">
        <f t="shared" si="72"/>
        <v>108.96202364444795</v>
      </c>
      <c r="J193" s="179">
        <f t="shared" si="73"/>
        <v>238.00124115819941</v>
      </c>
      <c r="K193" s="179">
        <f t="shared" si="93"/>
        <v>187.21586318340965</v>
      </c>
      <c r="L193" s="179">
        <v>110</v>
      </c>
      <c r="M193" s="179">
        <f t="shared" si="82"/>
        <v>170.19623925764512</v>
      </c>
      <c r="N193" s="179">
        <f t="shared" si="96"/>
        <v>7681.4483187671285</v>
      </c>
      <c r="O193" s="179">
        <f t="shared" si="94"/>
        <v>88245.765798575012</v>
      </c>
      <c r="P193" s="172">
        <v>109.1</v>
      </c>
      <c r="Q193" s="202">
        <v>105.6</v>
      </c>
      <c r="R193" s="207">
        <f t="shared" si="95"/>
        <v>1.8448118374090701</v>
      </c>
    </row>
    <row r="194" spans="1:18" s="200" customFormat="1" ht="15.75" outlineLevel="1" x14ac:dyDescent="0.25">
      <c r="A194" s="232"/>
      <c r="B194" s="178" t="s">
        <v>40</v>
      </c>
      <c r="C194" s="179">
        <f t="shared" si="90"/>
        <v>4717.5</v>
      </c>
      <c r="D194" s="179">
        <v>29742.27</v>
      </c>
      <c r="E194" s="179">
        <f t="shared" si="91"/>
        <v>118.82811673492839</v>
      </c>
      <c r="F194" s="179">
        <f t="shared" si="92"/>
        <v>117.60023441646157</v>
      </c>
      <c r="G194" s="179">
        <f t="shared" si="66"/>
        <v>101.04411553646948</v>
      </c>
      <c r="H194" s="179">
        <f t="shared" si="67"/>
        <v>285.48518865926337</v>
      </c>
      <c r="I194" s="179">
        <f t="shared" si="72"/>
        <v>104.84450803670914</v>
      </c>
      <c r="J194" s="179">
        <f t="shared" si="73"/>
        <v>272.29388930825695</v>
      </c>
      <c r="K194" s="179">
        <f t="shared" si="93"/>
        <v>198.02766449722856</v>
      </c>
      <c r="L194" s="179">
        <v>109.5</v>
      </c>
      <c r="M194" s="179">
        <f t="shared" si="82"/>
        <v>180.84718218924982</v>
      </c>
      <c r="N194" s="179">
        <f t="shared" si="96"/>
        <v>9033.4012294494896</v>
      </c>
      <c r="O194" s="179">
        <f t="shared" si="94"/>
        <v>97279.167028024502</v>
      </c>
      <c r="P194" s="172">
        <v>104.5</v>
      </c>
      <c r="Q194" s="202">
        <v>103.4</v>
      </c>
      <c r="R194" s="207">
        <f t="shared" si="95"/>
        <v>2.1695030453356985</v>
      </c>
    </row>
    <row r="195" spans="1:18" s="201" customFormat="1" ht="16.5" outlineLevel="1" thickBot="1" x14ac:dyDescent="0.3">
      <c r="A195" s="232"/>
      <c r="B195" s="192" t="s">
        <v>41</v>
      </c>
      <c r="C195" s="193">
        <f t="shared" si="90"/>
        <v>5023.2700000000004</v>
      </c>
      <c r="D195" s="193">
        <v>34765.54</v>
      </c>
      <c r="E195" s="193">
        <f t="shared" si="91"/>
        <v>106.4816110227875</v>
      </c>
      <c r="F195" s="193">
        <f t="shared" si="92"/>
        <v>107.13929284238502</v>
      </c>
      <c r="G195" s="193">
        <f t="shared" si="66"/>
        <v>99.386143213988689</v>
      </c>
      <c r="H195" s="193">
        <f t="shared" si="67"/>
        <v>299.70705106022433</v>
      </c>
      <c r="I195" s="193">
        <f t="shared" si="72"/>
        <v>105.23606132725804</v>
      </c>
      <c r="J195" s="193">
        <f t="shared" si="73"/>
        <v>284.79500969559257</v>
      </c>
      <c r="K195" s="193">
        <f t="shared" si="93"/>
        <v>208.23536669879147</v>
      </c>
      <c r="L195" s="193">
        <v>109.1</v>
      </c>
      <c r="M195" s="193">
        <f t="shared" si="82"/>
        <v>190.86651393106459</v>
      </c>
      <c r="N195" s="193">
        <f t="shared" si="96"/>
        <v>9678.3221968474973</v>
      </c>
      <c r="O195" s="193">
        <f t="shared" si="94"/>
        <v>106957.489224872</v>
      </c>
      <c r="P195" s="172">
        <v>104.7</v>
      </c>
      <c r="Q195" s="202">
        <v>101.6</v>
      </c>
      <c r="R195" s="207">
        <f t="shared" si="95"/>
        <v>2.3243902209666749</v>
      </c>
    </row>
    <row r="196" spans="1:18" s="200" customFormat="1" ht="15.75" outlineLevel="1" x14ac:dyDescent="0.25">
      <c r="A196" s="232"/>
      <c r="B196" s="190" t="s">
        <v>42</v>
      </c>
      <c r="C196" s="191">
        <f>C184+C185+C186</f>
        <v>5111.5199999999995</v>
      </c>
      <c r="D196" s="191">
        <f>C196</f>
        <v>5111.5199999999995</v>
      </c>
      <c r="E196" s="191">
        <f>C196/C183*100</f>
        <v>105.18872778008715</v>
      </c>
      <c r="F196" s="191">
        <f>N196/N183*100</f>
        <v>120.10021090370995</v>
      </c>
      <c r="G196" s="191">
        <f t="shared" si="66"/>
        <v>87.584132441217733</v>
      </c>
      <c r="H196" s="191">
        <f t="shared" si="67"/>
        <v>143.89608780962942</v>
      </c>
      <c r="I196" s="191">
        <f t="shared" si="72"/>
        <v>111.7</v>
      </c>
      <c r="J196" s="191">
        <f t="shared" si="73"/>
        <v>128.82371334792248</v>
      </c>
      <c r="K196" s="191">
        <f t="shared" si="93"/>
        <v>143.89608780962942</v>
      </c>
      <c r="L196" s="191">
        <f>O196/O180*100</f>
        <v>111.7</v>
      </c>
      <c r="M196" s="191">
        <f t="shared" si="82"/>
        <v>128.82371334792248</v>
      </c>
      <c r="N196" s="191">
        <f>SUM(N184:N186)</f>
        <v>29859.828978067831</v>
      </c>
      <c r="O196" s="191">
        <f>N196</f>
        <v>29859.828978067831</v>
      </c>
      <c r="P196" s="172">
        <v>111.7</v>
      </c>
      <c r="Q196" s="172">
        <v>81.7</v>
      </c>
    </row>
    <row r="197" spans="1:18" s="200" customFormat="1" ht="15.75" outlineLevel="1" x14ac:dyDescent="0.25">
      <c r="A197" s="232"/>
      <c r="B197" s="180" t="s">
        <v>43</v>
      </c>
      <c r="C197" s="181">
        <f>C187+C188+C189</f>
        <v>6780.2300000000005</v>
      </c>
      <c r="D197" s="181">
        <f>D196+C197</f>
        <v>11891.75</v>
      </c>
      <c r="E197" s="181">
        <f>C197/C196*100</f>
        <v>132.64606222806526</v>
      </c>
      <c r="F197" s="181">
        <f>N197/N196*100</f>
        <v>85.613455366245461</v>
      </c>
      <c r="G197" s="181">
        <f t="shared" si="66"/>
        <v>154.93599885744501</v>
      </c>
      <c r="H197" s="181">
        <f t="shared" si="67"/>
        <v>169.94590990665824</v>
      </c>
      <c r="I197" s="181">
        <f t="shared" si="72"/>
        <v>110.40728628367052</v>
      </c>
      <c r="J197" s="181">
        <f t="shared" si="73"/>
        <v>153.92635361946546</v>
      </c>
      <c r="K197" s="181">
        <f t="shared" si="93"/>
        <v>157.6764118182891</v>
      </c>
      <c r="L197" s="181">
        <f>O197/O181*100</f>
        <v>111.1</v>
      </c>
      <c r="M197" s="181">
        <f t="shared" si="82"/>
        <v>141.92296293275345</v>
      </c>
      <c r="N197" s="181">
        <f>SUM(N187:N189)</f>
        <v>25564.031354575331</v>
      </c>
      <c r="O197" s="181">
        <f>N197+O196</f>
        <v>55423.860332643162</v>
      </c>
      <c r="P197" s="172">
        <v>110.5</v>
      </c>
      <c r="Q197" s="172">
        <v>111.1</v>
      </c>
    </row>
    <row r="198" spans="1:18" s="200" customFormat="1" ht="15.75" outlineLevel="1" x14ac:dyDescent="0.25">
      <c r="A198" s="232"/>
      <c r="B198" s="180" t="s">
        <v>44</v>
      </c>
      <c r="C198" s="181">
        <f>C190+C191+C192</f>
        <v>9163.0000000000036</v>
      </c>
      <c r="D198" s="181">
        <f>D197+C198</f>
        <v>21054.750000000004</v>
      </c>
      <c r="E198" s="181">
        <f>C198/C197*100</f>
        <v>135.14290813143512</v>
      </c>
      <c r="F198" s="181">
        <f>N198/N197*100</f>
        <v>98.343085245297985</v>
      </c>
      <c r="G198" s="181">
        <f t="shared" si="66"/>
        <v>137.4198376981432</v>
      </c>
      <c r="H198" s="181">
        <f t="shared" si="67"/>
        <v>213.38779616493491</v>
      </c>
      <c r="I198" s="181">
        <f t="shared" si="72"/>
        <v>107.9577828157191</v>
      </c>
      <c r="J198" s="181">
        <f t="shared" si="73"/>
        <v>197.65855744664736</v>
      </c>
      <c r="K198" s="181">
        <f t="shared" si="93"/>
        <v>177.8884295530643</v>
      </c>
      <c r="L198" s="181">
        <f>O198/O182*100</f>
        <v>110.1</v>
      </c>
      <c r="M198" s="181">
        <f t="shared" si="82"/>
        <v>161.56987243693396</v>
      </c>
      <c r="N198" s="181">
        <f>SUM(N190:N192)</f>
        <v>25140.457147164721</v>
      </c>
      <c r="O198" s="181">
        <f>N198+O197</f>
        <v>80564.317479807884</v>
      </c>
      <c r="P198" s="172">
        <v>108.1</v>
      </c>
      <c r="Q198" s="172">
        <v>105.3</v>
      </c>
    </row>
    <row r="199" spans="1:18" s="200" customFormat="1" ht="16.5" outlineLevel="1" thickBot="1" x14ac:dyDescent="0.3">
      <c r="A199" s="233"/>
      <c r="B199" s="196" t="s">
        <v>45</v>
      </c>
      <c r="C199" s="197">
        <f>C193+C194+C195</f>
        <v>13710.789999999997</v>
      </c>
      <c r="D199" s="197">
        <f>D198+C199</f>
        <v>34765.54</v>
      </c>
      <c r="E199" s="197">
        <f>C199/C198*100</f>
        <v>149.63210738840982</v>
      </c>
      <c r="F199" s="197">
        <f>N199/N198*100</f>
        <v>104.98286324137376</v>
      </c>
      <c r="G199" s="197">
        <f t="shared" si="66"/>
        <v>142.53003087216217</v>
      </c>
      <c r="H199" s="197">
        <f t="shared" si="67"/>
        <v>282.15101515008075</v>
      </c>
      <c r="I199" s="197">
        <f t="shared" si="72"/>
        <v>106.15685358842104</v>
      </c>
      <c r="J199" s="197">
        <f t="shared" si="73"/>
        <v>265.78690457801594</v>
      </c>
      <c r="K199" s="197">
        <f t="shared" si="93"/>
        <v>208.23536669879147</v>
      </c>
      <c r="L199" s="197">
        <f>O199/O183*100</f>
        <v>109.1</v>
      </c>
      <c r="M199" s="197">
        <f t="shared" si="82"/>
        <v>190.86651393106459</v>
      </c>
      <c r="N199" s="197">
        <f>SUM(N193:N195)</f>
        <v>26393.171745064115</v>
      </c>
      <c r="O199" s="197">
        <f>N199+O198</f>
        <v>106957.489224872</v>
      </c>
      <c r="P199" s="172">
        <v>106.1</v>
      </c>
      <c r="Q199" s="172">
        <v>111.1</v>
      </c>
    </row>
    <row r="200" spans="1:18" s="200" customFormat="1" ht="16.7" customHeight="1" outlineLevel="1" x14ac:dyDescent="0.25">
      <c r="A200" s="220">
        <v>2012</v>
      </c>
      <c r="B200" s="186" t="s">
        <v>26</v>
      </c>
      <c r="C200" s="187">
        <f>D200</f>
        <v>4588.2</v>
      </c>
      <c r="D200" s="187">
        <v>4588.2</v>
      </c>
      <c r="E200" s="187">
        <f>C200/C195*100</f>
        <v>91.33890871882258</v>
      </c>
      <c r="F200" s="187">
        <f>N200/N195*100</f>
        <v>105.57419188121486</v>
      </c>
      <c r="G200" s="187">
        <f t="shared" si="66"/>
        <v>86.516322873293802</v>
      </c>
      <c r="H200" s="187">
        <f t="shared" si="67"/>
        <v>298.13252933761322</v>
      </c>
      <c r="I200" s="187">
        <f t="shared" si="72"/>
        <v>106.59999999999998</v>
      </c>
      <c r="J200" s="187">
        <f t="shared" si="73"/>
        <v>279.67404253059402</v>
      </c>
      <c r="K200" s="187">
        <f>D200/D184*100</f>
        <v>298.13252933761322</v>
      </c>
      <c r="L200" s="187">
        <v>106.6</v>
      </c>
      <c r="M200" s="187">
        <f t="shared" si="82"/>
        <v>279.67404253059402</v>
      </c>
      <c r="N200" s="187">
        <f>O200</f>
        <v>10217.810446981986</v>
      </c>
      <c r="O200" s="187">
        <f>O216/L216*100</f>
        <v>10217.810446981986</v>
      </c>
      <c r="P200" s="172">
        <v>106.6</v>
      </c>
      <c r="Q200" s="172">
        <v>89.8</v>
      </c>
      <c r="R200" s="207">
        <f>F200*R195/100</f>
        <v>2.4539561919515513</v>
      </c>
    </row>
    <row r="201" spans="1:18" s="200" customFormat="1" ht="15.75" outlineLevel="1" x14ac:dyDescent="0.25">
      <c r="A201" s="221"/>
      <c r="B201" s="174" t="s">
        <v>27</v>
      </c>
      <c r="C201" s="175">
        <f t="shared" ref="C201:C211" si="97">D201-D200</f>
        <v>4846.87</v>
      </c>
      <c r="D201" s="175">
        <v>9435.07</v>
      </c>
      <c r="E201" s="175">
        <f t="shared" ref="E201:E211" si="98">C201/C200*100</f>
        <v>105.63772285427837</v>
      </c>
      <c r="F201" s="175">
        <f t="shared" ref="F201:F211" si="99">N201/N200*100</f>
        <v>107.63697431918875</v>
      </c>
      <c r="G201" s="175">
        <f t="shared" ref="G201:G263" si="100">E201/F201*100</f>
        <v>98.142597859559146</v>
      </c>
      <c r="H201" s="175">
        <f t="shared" ref="H201:H214" si="101">C201/C185*100</f>
        <v>290.78370319708671</v>
      </c>
      <c r="I201" s="175">
        <f t="shared" si="72"/>
        <v>106.98648341880042</v>
      </c>
      <c r="J201" s="175">
        <f t="shared" si="73"/>
        <v>271.79480426401994</v>
      </c>
      <c r="K201" s="175">
        <f t="shared" ref="K201:K215" si="102">D201/D185*100</f>
        <v>294.31157804111911</v>
      </c>
      <c r="L201" s="175">
        <v>106.8</v>
      </c>
      <c r="M201" s="175">
        <f t="shared" si="82"/>
        <v>275.57263861528003</v>
      </c>
      <c r="N201" s="175">
        <f>O201-O200</f>
        <v>10998.142006801385</v>
      </c>
      <c r="O201" s="175">
        <f t="shared" ref="O201:O211" si="103">O217/L217*100</f>
        <v>21215.952453783371</v>
      </c>
      <c r="P201" s="172">
        <v>107</v>
      </c>
      <c r="Q201" s="172">
        <v>106.7</v>
      </c>
      <c r="R201" s="207">
        <f>F201*R200/100</f>
        <v>2.6413641961350334</v>
      </c>
    </row>
    <row r="202" spans="1:18" s="200" customFormat="1" ht="15.75" outlineLevel="1" x14ac:dyDescent="0.25">
      <c r="A202" s="221"/>
      <c r="B202" s="174" t="s">
        <v>28</v>
      </c>
      <c r="C202" s="175">
        <f t="shared" si="97"/>
        <v>5485.4599999999991</v>
      </c>
      <c r="D202" s="175">
        <v>14920.529999999999</v>
      </c>
      <c r="E202" s="175">
        <f t="shared" si="98"/>
        <v>113.17530695067124</v>
      </c>
      <c r="F202" s="175">
        <f t="shared" si="99"/>
        <v>107.10135002527889</v>
      </c>
      <c r="G202" s="175">
        <f t="shared" si="100"/>
        <v>105.6712234943432</v>
      </c>
      <c r="H202" s="175">
        <f t="shared" si="101"/>
        <v>287.84337595961614</v>
      </c>
      <c r="I202" s="175">
        <f t="shared" si="72"/>
        <v>117.853989856304</v>
      </c>
      <c r="J202" s="175">
        <f t="shared" si="73"/>
        <v>244.23727725346876</v>
      </c>
      <c r="K202" s="175">
        <f t="shared" si="102"/>
        <v>291.90006103859514</v>
      </c>
      <c r="L202" s="175">
        <v>110.5</v>
      </c>
      <c r="M202" s="175">
        <f t="shared" si="82"/>
        <v>264.16295116614947</v>
      </c>
      <c r="N202" s="175">
        <f>O202-O201</f>
        <v>11779.158566981583</v>
      </c>
      <c r="O202" s="175">
        <f t="shared" si="103"/>
        <v>32995.111020764954</v>
      </c>
      <c r="P202" s="172">
        <v>117.9</v>
      </c>
      <c r="Q202" s="172">
        <v>122.1</v>
      </c>
      <c r="R202" s="207">
        <f t="shared" ref="R202:R211" si="104">F202*R201/100</f>
        <v>2.8289367131449761</v>
      </c>
    </row>
    <row r="203" spans="1:18" s="200" customFormat="1" ht="15.75" outlineLevel="1" x14ac:dyDescent="0.25">
      <c r="A203" s="221"/>
      <c r="B203" s="174" t="s">
        <v>29</v>
      </c>
      <c r="C203" s="175">
        <f t="shared" si="97"/>
        <v>5223.2299999999996</v>
      </c>
      <c r="D203" s="175">
        <v>20143.759999999998</v>
      </c>
      <c r="E203" s="175">
        <f t="shared" si="98"/>
        <v>95.219544030947276</v>
      </c>
      <c r="F203" s="175">
        <f t="shared" si="99"/>
        <v>80.923599549655023</v>
      </c>
      <c r="G203" s="175">
        <f t="shared" si="100"/>
        <v>117.66597699663646</v>
      </c>
      <c r="H203" s="175">
        <f t="shared" si="101"/>
        <v>270.18989535322811</v>
      </c>
      <c r="I203" s="175">
        <f t="shared" si="72"/>
        <v>108.73749789382074</v>
      </c>
      <c r="J203" s="175">
        <f t="shared" si="73"/>
        <v>248.47904410772932</v>
      </c>
      <c r="K203" s="175">
        <f t="shared" si="102"/>
        <v>285.94246162712625</v>
      </c>
      <c r="L203" s="175">
        <v>110.1</v>
      </c>
      <c r="M203" s="175">
        <f t="shared" si="82"/>
        <v>259.71159094198572</v>
      </c>
      <c r="N203" s="175">
        <f>O203-O202</f>
        <v>9532.11910906306</v>
      </c>
      <c r="O203" s="175">
        <f t="shared" si="103"/>
        <v>42527.230129828014</v>
      </c>
      <c r="P203" s="172">
        <v>108.9</v>
      </c>
      <c r="Q203" s="172">
        <v>89.2</v>
      </c>
      <c r="R203" s="207">
        <f t="shared" si="104"/>
        <v>2.2892774172586137</v>
      </c>
    </row>
    <row r="204" spans="1:18" s="200" customFormat="1" ht="15.75" outlineLevel="1" x14ac:dyDescent="0.25">
      <c r="A204" s="221"/>
      <c r="B204" s="174" t="s">
        <v>30</v>
      </c>
      <c r="C204" s="175">
        <f t="shared" si="97"/>
        <v>5464.3799999999974</v>
      </c>
      <c r="D204" s="175">
        <v>25608.139999999996</v>
      </c>
      <c r="E204" s="175">
        <f t="shared" si="98"/>
        <v>104.61687499880338</v>
      </c>
      <c r="F204" s="175">
        <f t="shared" si="99"/>
        <v>102.23805159176462</v>
      </c>
      <c r="G204" s="175">
        <f t="shared" si="100"/>
        <v>102.32674955166144</v>
      </c>
      <c r="H204" s="175">
        <f t="shared" si="101"/>
        <v>254.46374935387257</v>
      </c>
      <c r="I204" s="175">
        <f t="shared" si="72"/>
        <v>109.56573730904795</v>
      </c>
      <c r="J204" s="175">
        <f t="shared" si="73"/>
        <v>232.24755804464334</v>
      </c>
      <c r="K204" s="175">
        <f t="shared" si="102"/>
        <v>278.58857062042398</v>
      </c>
      <c r="L204" s="175">
        <v>110</v>
      </c>
      <c r="M204" s="175">
        <f t="shared" si="82"/>
        <v>253.26233692765817</v>
      </c>
      <c r="N204" s="175">
        <f>O204-O203</f>
        <v>9745.452852512346</v>
      </c>
      <c r="O204" s="175">
        <f t="shared" si="103"/>
        <v>52272.68298234036</v>
      </c>
      <c r="P204" s="172">
        <v>109.6</v>
      </c>
      <c r="Q204" s="172">
        <v>102</v>
      </c>
      <c r="R204" s="207">
        <f t="shared" si="104"/>
        <v>2.3405126269354777</v>
      </c>
    </row>
    <row r="205" spans="1:18" s="200" customFormat="1" ht="15.75" outlineLevel="1" x14ac:dyDescent="0.25">
      <c r="A205" s="221"/>
      <c r="B205" s="174" t="s">
        <v>31</v>
      </c>
      <c r="C205" s="175">
        <f t="shared" si="97"/>
        <v>5357.75</v>
      </c>
      <c r="D205" s="175">
        <v>30965.889999999996</v>
      </c>
      <c r="E205" s="175">
        <f t="shared" si="98"/>
        <v>98.04863497780174</v>
      </c>
      <c r="F205" s="175">
        <f t="shared" si="99"/>
        <v>94.324791938130915</v>
      </c>
      <c r="G205" s="175">
        <f t="shared" si="100"/>
        <v>103.94789425256654</v>
      </c>
      <c r="H205" s="175">
        <f t="shared" si="101"/>
        <v>198.46091159965184</v>
      </c>
      <c r="I205" s="175">
        <f t="shared" si="72"/>
        <v>116.31152259533005</v>
      </c>
      <c r="J205" s="175">
        <f t="shared" si="73"/>
        <v>170.62876245729771</v>
      </c>
      <c r="K205" s="175">
        <f t="shared" si="102"/>
        <v>260.3980911135871</v>
      </c>
      <c r="L205" s="175">
        <v>110.9</v>
      </c>
      <c r="M205" s="175">
        <f t="shared" si="82"/>
        <v>234.80441038195409</v>
      </c>
      <c r="N205" s="175">
        <f t="shared" ref="N205:N211" si="105">O205-O204</f>
        <v>9192.3781265609141</v>
      </c>
      <c r="O205" s="175">
        <f t="shared" si="103"/>
        <v>61465.061108901275</v>
      </c>
      <c r="P205" s="172">
        <v>115.4</v>
      </c>
      <c r="Q205" s="172">
        <v>109.3</v>
      </c>
      <c r="R205" s="207">
        <f t="shared" si="104"/>
        <v>2.2076836656425716</v>
      </c>
    </row>
    <row r="206" spans="1:18" s="200" customFormat="1" ht="15.75" outlineLevel="1" x14ac:dyDescent="0.25">
      <c r="A206" s="221"/>
      <c r="B206" s="174" t="s">
        <v>32</v>
      </c>
      <c r="C206" s="175">
        <f t="shared" si="97"/>
        <v>5092.2299999999996</v>
      </c>
      <c r="D206" s="175">
        <v>36058.119999999995</v>
      </c>
      <c r="E206" s="175">
        <f t="shared" si="98"/>
        <v>95.04418832532312</v>
      </c>
      <c r="F206" s="175">
        <f t="shared" si="99"/>
        <v>94.395943053386461</v>
      </c>
      <c r="G206" s="175">
        <f t="shared" si="100"/>
        <v>100.68673001293078</v>
      </c>
      <c r="H206" s="175">
        <f t="shared" si="101"/>
        <v>175.35710350147374</v>
      </c>
      <c r="I206" s="175">
        <f t="shared" ref="I206:I214" si="106">N206/N190*100</f>
        <v>99.165630779175785</v>
      </c>
      <c r="J206" s="175">
        <f t="shared" ref="J206:J214" si="107">H206/I206*100</f>
        <v>176.83253978584861</v>
      </c>
      <c r="K206" s="175">
        <f t="shared" si="102"/>
        <v>243.70724678233557</v>
      </c>
      <c r="L206" s="175">
        <v>109.3</v>
      </c>
      <c r="M206" s="175">
        <f t="shared" si="82"/>
        <v>222.97094856572332</v>
      </c>
      <c r="N206" s="175">
        <f t="shared" si="105"/>
        <v>8677.2320216003936</v>
      </c>
      <c r="O206" s="175">
        <f t="shared" si="103"/>
        <v>70142.293130501668</v>
      </c>
      <c r="P206" s="172">
        <v>99.7</v>
      </c>
      <c r="Q206" s="172">
        <v>85.2</v>
      </c>
      <c r="R206" s="207">
        <f t="shared" si="104"/>
        <v>2.0839638158188767</v>
      </c>
    </row>
    <row r="207" spans="1:18" s="200" customFormat="1" ht="15.75" outlineLevel="1" x14ac:dyDescent="0.25">
      <c r="A207" s="221"/>
      <c r="B207" s="174" t="s">
        <v>33</v>
      </c>
      <c r="C207" s="175">
        <f t="shared" si="97"/>
        <v>4996.6999999999971</v>
      </c>
      <c r="D207" s="175">
        <v>41054.819999999992</v>
      </c>
      <c r="E207" s="175">
        <f t="shared" si="98"/>
        <v>98.124004610946429</v>
      </c>
      <c r="F207" s="175">
        <f t="shared" si="99"/>
        <v>98.199906942277678</v>
      </c>
      <c r="G207" s="175">
        <f t="shared" si="100"/>
        <v>99.922706310326888</v>
      </c>
      <c r="H207" s="175">
        <f t="shared" si="101"/>
        <v>164.89017661501089</v>
      </c>
      <c r="I207" s="175">
        <f t="shared" si="106"/>
        <v>99.140195595534067</v>
      </c>
      <c r="J207" s="175">
        <f t="shared" si="107"/>
        <v>166.32020506366504</v>
      </c>
      <c r="K207" s="175">
        <f t="shared" si="102"/>
        <v>230.30877948433712</v>
      </c>
      <c r="L207" s="175">
        <v>108.1</v>
      </c>
      <c r="M207" s="175">
        <f t="shared" si="82"/>
        <v>213.05159989300381</v>
      </c>
      <c r="N207" s="175">
        <f t="shared" si="105"/>
        <v>8521.0337703771074</v>
      </c>
      <c r="O207" s="175">
        <f t="shared" si="103"/>
        <v>78663.326900878776</v>
      </c>
      <c r="P207" s="172">
        <v>99.7</v>
      </c>
      <c r="Q207" s="172">
        <v>97.7</v>
      </c>
      <c r="R207" s="207">
        <f t="shared" si="104"/>
        <v>2.0464505278448759</v>
      </c>
    </row>
    <row r="208" spans="1:18" s="200" customFormat="1" ht="15.75" outlineLevel="1" x14ac:dyDescent="0.25">
      <c r="A208" s="221"/>
      <c r="B208" s="174" t="s">
        <v>35</v>
      </c>
      <c r="C208" s="175">
        <f t="shared" si="97"/>
        <v>5032.8099999999977</v>
      </c>
      <c r="D208" s="175">
        <v>46087.62999999999</v>
      </c>
      <c r="E208" s="175">
        <f t="shared" si="98"/>
        <v>100.7226769667981</v>
      </c>
      <c r="F208" s="175">
        <f t="shared" si="99"/>
        <v>90.383651150985074</v>
      </c>
      <c r="G208" s="175">
        <f t="shared" si="100"/>
        <v>111.43904421225668</v>
      </c>
      <c r="H208" s="175">
        <f t="shared" si="101"/>
        <v>155.87439140722736</v>
      </c>
      <c r="I208" s="175">
        <f t="shared" si="106"/>
        <v>98.798491493220254</v>
      </c>
      <c r="J208" s="175">
        <f t="shared" si="107"/>
        <v>157.77001151674847</v>
      </c>
      <c r="K208" s="175">
        <f t="shared" si="102"/>
        <v>218.8942162694878</v>
      </c>
      <c r="L208" s="175">
        <v>107.2</v>
      </c>
      <c r="M208" s="175">
        <f t="shared" si="82"/>
        <v>204.19236592302968</v>
      </c>
      <c r="N208" s="175">
        <f t="shared" si="105"/>
        <v>7701.6214374752744</v>
      </c>
      <c r="O208" s="175">
        <f t="shared" si="103"/>
        <v>86364.94833835405</v>
      </c>
      <c r="P208" s="172">
        <v>100</v>
      </c>
      <c r="Q208" s="172">
        <v>98.3</v>
      </c>
      <c r="R208" s="207">
        <f t="shared" si="104"/>
        <v>1.8496567060648053</v>
      </c>
    </row>
    <row r="209" spans="1:18" s="200" customFormat="1" ht="15.75" outlineLevel="1" x14ac:dyDescent="0.25">
      <c r="A209" s="221"/>
      <c r="B209" s="174" t="s">
        <v>37</v>
      </c>
      <c r="C209" s="175">
        <f t="shared" si="97"/>
        <v>5100.2400000000052</v>
      </c>
      <c r="D209" s="175">
        <v>51187.869999999995</v>
      </c>
      <c r="E209" s="175">
        <f t="shared" si="98"/>
        <v>101.33980817873132</v>
      </c>
      <c r="F209" s="175">
        <f t="shared" si="99"/>
        <v>102.3359768914812</v>
      </c>
      <c r="G209" s="175">
        <f t="shared" si="100"/>
        <v>99.026570378268602</v>
      </c>
      <c r="H209" s="175">
        <f t="shared" si="101"/>
        <v>128.46887421222081</v>
      </c>
      <c r="I209" s="175">
        <f t="shared" si="106"/>
        <v>102.60473295469681</v>
      </c>
      <c r="J209" s="175">
        <f t="shared" si="107"/>
        <v>125.20755184748037</v>
      </c>
      <c r="K209" s="175">
        <f t="shared" si="102"/>
        <v>204.54881303604387</v>
      </c>
      <c r="L209" s="175">
        <v>106.8</v>
      </c>
      <c r="M209" s="175">
        <f t="shared" si="82"/>
        <v>191.52510583899237</v>
      </c>
      <c r="N209" s="175">
        <f t="shared" si="105"/>
        <v>7881.5295345240593</v>
      </c>
      <c r="O209" s="175">
        <f t="shared" si="103"/>
        <v>94246.477872878109</v>
      </c>
      <c r="P209" s="172">
        <v>103.2</v>
      </c>
      <c r="Q209" s="172">
        <v>104.2</v>
      </c>
      <c r="R209" s="207">
        <f t="shared" si="104"/>
        <v>1.8928642592902114</v>
      </c>
    </row>
    <row r="210" spans="1:18" s="200" customFormat="1" ht="15.75" outlineLevel="1" x14ac:dyDescent="0.25">
      <c r="A210" s="221"/>
      <c r="B210" s="174" t="s">
        <v>40</v>
      </c>
      <c r="C210" s="175">
        <f t="shared" si="97"/>
        <v>5161.8899999999994</v>
      </c>
      <c r="D210" s="175">
        <v>56349.759999999995</v>
      </c>
      <c r="E210" s="175">
        <f t="shared" si="98"/>
        <v>101.20876664627536</v>
      </c>
      <c r="F210" s="175">
        <f t="shared" si="99"/>
        <v>116.23729426860731</v>
      </c>
      <c r="G210" s="175">
        <f t="shared" si="100"/>
        <v>87.070821187902709</v>
      </c>
      <c r="H210" s="175">
        <f t="shared" si="101"/>
        <v>109.42003179650237</v>
      </c>
      <c r="I210" s="175">
        <f t="shared" si="106"/>
        <v>101.41558473065</v>
      </c>
      <c r="J210" s="175">
        <f t="shared" si="107"/>
        <v>107.89271894168083</v>
      </c>
      <c r="K210" s="175">
        <f t="shared" si="102"/>
        <v>189.46018578945046</v>
      </c>
      <c r="L210" s="175">
        <v>106.3</v>
      </c>
      <c r="M210" s="175">
        <f t="shared" si="82"/>
        <v>178.23159528640684</v>
      </c>
      <c r="N210" s="175">
        <f t="shared" si="105"/>
        <v>9161.2766779119265</v>
      </c>
      <c r="O210" s="175">
        <f t="shared" si="103"/>
        <v>103407.75455079004</v>
      </c>
      <c r="P210" s="172">
        <v>101.3</v>
      </c>
      <c r="Q210" s="172">
        <v>101.9</v>
      </c>
      <c r="R210" s="207">
        <f t="shared" si="104"/>
        <v>2.200214199176457</v>
      </c>
    </row>
    <row r="211" spans="1:18" s="201" customFormat="1" ht="16.5" outlineLevel="1" thickBot="1" x14ac:dyDescent="0.3">
      <c r="A211" s="221"/>
      <c r="B211" s="184" t="s">
        <v>41</v>
      </c>
      <c r="C211" s="185">
        <f t="shared" si="97"/>
        <v>5236.4300000000076</v>
      </c>
      <c r="D211" s="185">
        <v>61586.19</v>
      </c>
      <c r="E211" s="185">
        <f t="shared" si="98"/>
        <v>101.44404472005424</v>
      </c>
      <c r="F211" s="185">
        <f t="shared" si="99"/>
        <v>106.46189818325134</v>
      </c>
      <c r="G211" s="185">
        <f t="shared" si="100"/>
        <v>95.286714262261285</v>
      </c>
      <c r="H211" s="185">
        <f t="shared" si="101"/>
        <v>104.2434509791432</v>
      </c>
      <c r="I211" s="185">
        <f t="shared" si="106"/>
        <v>100.77437856224149</v>
      </c>
      <c r="J211" s="185">
        <f t="shared" si="107"/>
        <v>103.44241509240277</v>
      </c>
      <c r="K211" s="185">
        <f t="shared" si="102"/>
        <v>177.14722682288266</v>
      </c>
      <c r="L211" s="185">
        <v>105.8</v>
      </c>
      <c r="M211" s="185">
        <f t="shared" si="82"/>
        <v>167.4359421766377</v>
      </c>
      <c r="N211" s="185">
        <f t="shared" si="105"/>
        <v>9753.2690491245448</v>
      </c>
      <c r="O211" s="185">
        <f t="shared" si="103"/>
        <v>113161.02359991458</v>
      </c>
      <c r="P211" s="172">
        <v>100.3</v>
      </c>
      <c r="Q211" s="172">
        <v>99.2</v>
      </c>
      <c r="R211" s="207">
        <f t="shared" si="104"/>
        <v>2.3423898005406785</v>
      </c>
    </row>
    <row r="212" spans="1:18" s="200" customFormat="1" ht="15.75" outlineLevel="1" x14ac:dyDescent="0.25">
      <c r="A212" s="221"/>
      <c r="B212" s="182" t="s">
        <v>42</v>
      </c>
      <c r="C212" s="183">
        <f>C200+C201+C202</f>
        <v>14920.529999999999</v>
      </c>
      <c r="D212" s="183">
        <f>C212</f>
        <v>14920.529999999999</v>
      </c>
      <c r="E212" s="183">
        <f>C212/C199*100</f>
        <v>108.823269848054</v>
      </c>
      <c r="F212" s="183">
        <f>N212/N199*100</f>
        <v>125.01381546511358</v>
      </c>
      <c r="G212" s="183">
        <f t="shared" si="100"/>
        <v>87.048994899625527</v>
      </c>
      <c r="H212" s="183">
        <f t="shared" si="101"/>
        <v>291.90006103859514</v>
      </c>
      <c r="I212" s="183">
        <f t="shared" si="106"/>
        <v>110.5</v>
      </c>
      <c r="J212" s="183">
        <f t="shared" si="107"/>
        <v>264.16295116614947</v>
      </c>
      <c r="K212" s="183">
        <f t="shared" si="102"/>
        <v>291.90006103859514</v>
      </c>
      <c r="L212" s="183">
        <f>O212/O196*100</f>
        <v>110.5</v>
      </c>
      <c r="M212" s="183">
        <f t="shared" si="82"/>
        <v>264.16295116614947</v>
      </c>
      <c r="N212" s="183">
        <f>SUM(N200:N202)</f>
        <v>32995.111020764954</v>
      </c>
      <c r="O212" s="183">
        <f>N212</f>
        <v>32995.111020764954</v>
      </c>
      <c r="P212" s="172">
        <v>110.5</v>
      </c>
      <c r="Q212" s="172">
        <v>94.1</v>
      </c>
    </row>
    <row r="213" spans="1:18" s="200" customFormat="1" ht="15.75" outlineLevel="1" x14ac:dyDescent="0.25">
      <c r="A213" s="221"/>
      <c r="B213" s="176" t="s">
        <v>43</v>
      </c>
      <c r="C213" s="177">
        <f>C203+C204+C205</f>
        <v>16045.359999999997</v>
      </c>
      <c r="D213" s="177">
        <f>D212+C213</f>
        <v>30965.889999999996</v>
      </c>
      <c r="E213" s="177">
        <f>C213/C212*100</f>
        <v>107.53880726757023</v>
      </c>
      <c r="F213" s="177">
        <f>N213/N212*100</f>
        <v>86.28535927707351</v>
      </c>
      <c r="G213" s="177">
        <f t="shared" si="100"/>
        <v>124.63158080184743</v>
      </c>
      <c r="H213" s="177">
        <f t="shared" si="101"/>
        <v>236.64919921595575</v>
      </c>
      <c r="I213" s="177">
        <f t="shared" si="106"/>
        <v>111.36721627843296</v>
      </c>
      <c r="J213" s="177">
        <f t="shared" si="107"/>
        <v>212.49449086012984</v>
      </c>
      <c r="K213" s="177">
        <f t="shared" si="102"/>
        <v>260.3980911135871</v>
      </c>
      <c r="L213" s="177">
        <f>O213/O197*100</f>
        <v>110.90000000000002</v>
      </c>
      <c r="M213" s="177">
        <f t="shared" si="82"/>
        <v>234.80441038195409</v>
      </c>
      <c r="N213" s="177">
        <f>SUM(N203:N205)</f>
        <v>28469.95008813632</v>
      </c>
      <c r="O213" s="177">
        <f>N213+O212</f>
        <v>61465.061108901275</v>
      </c>
      <c r="P213" s="172">
        <v>111.3</v>
      </c>
      <c r="Q213" s="172">
        <v>108</v>
      </c>
    </row>
    <row r="214" spans="1:18" s="200" customFormat="1" ht="15.75" outlineLevel="1" x14ac:dyDescent="0.25">
      <c r="A214" s="221"/>
      <c r="B214" s="176" t="s">
        <v>44</v>
      </c>
      <c r="C214" s="177">
        <f>C206+C207+C208</f>
        <v>15121.739999999994</v>
      </c>
      <c r="D214" s="177">
        <f>D213+C214</f>
        <v>46087.62999999999</v>
      </c>
      <c r="E214" s="177">
        <f>C214/C213*100</f>
        <v>94.24369412714951</v>
      </c>
      <c r="F214" s="177">
        <f>N214/N213*100</f>
        <v>87.460241947627367</v>
      </c>
      <c r="G214" s="177">
        <f t="shared" si="100"/>
        <v>107.75604094896534</v>
      </c>
      <c r="H214" s="177">
        <f t="shared" si="101"/>
        <v>165.03044854305347</v>
      </c>
      <c r="I214" s="177">
        <f t="shared" si="106"/>
        <v>99.043096486656069</v>
      </c>
      <c r="J214" s="177">
        <f t="shared" si="107"/>
        <v>166.62488794995193</v>
      </c>
      <c r="K214" s="177">
        <f t="shared" si="102"/>
        <v>218.8942162694878</v>
      </c>
      <c r="L214" s="177">
        <f>O214/O198*100</f>
        <v>107.2</v>
      </c>
      <c r="M214" s="177">
        <f t="shared" si="82"/>
        <v>204.19236592302968</v>
      </c>
      <c r="N214" s="177">
        <f>SUM(N206:N208)</f>
        <v>24899.887229452776</v>
      </c>
      <c r="O214" s="177">
        <f>N214+O213</f>
        <v>86364.94833835405</v>
      </c>
      <c r="P214" s="172">
        <v>99.8</v>
      </c>
      <c r="Q214" s="172">
        <v>97.7</v>
      </c>
    </row>
    <row r="215" spans="1:18" s="200" customFormat="1" ht="16.5" outlineLevel="1" thickBot="1" x14ac:dyDescent="0.3">
      <c r="A215" s="222"/>
      <c r="B215" s="188" t="s">
        <v>45</v>
      </c>
      <c r="C215" s="189">
        <f>C209+C210+C211</f>
        <v>15498.560000000012</v>
      </c>
      <c r="D215" s="189">
        <f>D214+C215</f>
        <v>61586.19</v>
      </c>
      <c r="E215" s="189">
        <f>C215/C214*100</f>
        <v>102.49190899989034</v>
      </c>
      <c r="F215" s="189">
        <f>N215/N214*100</f>
        <v>107.61524746933333</v>
      </c>
      <c r="G215" s="189">
        <f t="shared" si="100"/>
        <v>95.239207649545236</v>
      </c>
      <c r="H215" s="189">
        <f>C215/C199*100</f>
        <v>113.03914654079026</v>
      </c>
      <c r="I215" s="189">
        <f>N215/N199*100</f>
        <v>101.52654451836302</v>
      </c>
      <c r="J215" s="189">
        <f>H215/I215*100</f>
        <v>111.33949951418364</v>
      </c>
      <c r="K215" s="189">
        <f t="shared" si="102"/>
        <v>177.14722682288266</v>
      </c>
      <c r="L215" s="189">
        <f>O215/O199*100</f>
        <v>105.80000000000001</v>
      </c>
      <c r="M215" s="189">
        <f t="shared" si="82"/>
        <v>167.43594217663767</v>
      </c>
      <c r="N215" s="189">
        <f>SUM(N209:N211)</f>
        <v>26796.075261560531</v>
      </c>
      <c r="O215" s="189">
        <f>N215+O214</f>
        <v>113161.02359991458</v>
      </c>
      <c r="P215" s="172">
        <v>101.6</v>
      </c>
      <c r="Q215" s="172">
        <v>102.3</v>
      </c>
    </row>
    <row r="216" spans="1:18" s="200" customFormat="1" ht="16.149999999999999" customHeight="1" outlineLevel="1" x14ac:dyDescent="0.3">
      <c r="A216" s="231">
        <v>2013</v>
      </c>
      <c r="B216" s="194" t="s">
        <v>26</v>
      </c>
      <c r="C216" s="195">
        <f>D216</f>
        <v>4948.76</v>
      </c>
      <c r="D216" s="195">
        <v>4948.76</v>
      </c>
      <c r="E216" s="195">
        <f>C216/C211*100</f>
        <v>94.506371707441772</v>
      </c>
      <c r="F216" s="195">
        <f>N216/N211*100</f>
        <v>104.23911555746166</v>
      </c>
      <c r="G216" s="195">
        <f t="shared" si="100"/>
        <v>90.663059833182558</v>
      </c>
      <c r="H216" s="195">
        <f>C216/C200*100</f>
        <v>107.85841942373918</v>
      </c>
      <c r="I216" s="195">
        <f>N216/N200*100</f>
        <v>99.499999999999986</v>
      </c>
      <c r="J216" s="195">
        <f>H216/I216*100</f>
        <v>108.40042153139618</v>
      </c>
      <c r="K216" s="195">
        <f>D216/D200*100</f>
        <v>107.85841942373918</v>
      </c>
      <c r="L216" s="195">
        <v>99.5</v>
      </c>
      <c r="M216" s="195">
        <f t="shared" si="82"/>
        <v>108.40042153139615</v>
      </c>
      <c r="N216" s="195">
        <f>O216</f>
        <v>10166.721394747075</v>
      </c>
      <c r="O216" s="195">
        <f>O232/L232*100</f>
        <v>10166.721394747075</v>
      </c>
      <c r="P216" s="167">
        <v>99.5</v>
      </c>
      <c r="Q216" s="167">
        <v>99.8</v>
      </c>
      <c r="R216" s="207">
        <f>F216*R211/100</f>
        <v>2.4416864109917937</v>
      </c>
    </row>
    <row r="217" spans="1:18" s="200" customFormat="1" outlineLevel="1" x14ac:dyDescent="0.3">
      <c r="A217" s="232"/>
      <c r="B217" s="178" t="s">
        <v>27</v>
      </c>
      <c r="C217" s="179">
        <f t="shared" ref="C217:C227" si="108">D217-D216</f>
        <v>4787.8500000000004</v>
      </c>
      <c r="D217" s="179">
        <v>9736.61</v>
      </c>
      <c r="E217" s="179">
        <f t="shared" ref="E217:E225" si="109">C217/C216*100</f>
        <v>96.748478406711996</v>
      </c>
      <c r="F217" s="179">
        <f t="shared" ref="F217:F225" si="110">N217/N216*100</f>
        <v>104.92412942858628</v>
      </c>
      <c r="G217" s="179">
        <f t="shared" si="100"/>
        <v>92.208035400056559</v>
      </c>
      <c r="H217" s="179">
        <f t="shared" ref="H217:H247" si="111">C217/C201*100</f>
        <v>98.782306932102586</v>
      </c>
      <c r="I217" s="179">
        <f t="shared" ref="I217:I247" si="112">N217/N201*100</f>
        <v>96.992236582064322</v>
      </c>
      <c r="J217" s="179">
        <f t="shared" ref="J217:J247" si="113">H217/I217*100</f>
        <v>101.8455810620716</v>
      </c>
      <c r="K217" s="179">
        <f t="shared" ref="K217:K233" si="114">D217/D201*100</f>
        <v>103.19594873169993</v>
      </c>
      <c r="L217" s="179">
        <v>98.2</v>
      </c>
      <c r="M217" s="179">
        <f t="shared" si="82"/>
        <v>105.08752416670053</v>
      </c>
      <c r="N217" s="179">
        <f>O217-O216</f>
        <v>10667.343914868195</v>
      </c>
      <c r="O217" s="179">
        <f t="shared" ref="O217:O227" si="115">O233/L233*100</f>
        <v>20834.065309615271</v>
      </c>
      <c r="P217" s="167">
        <v>96.9</v>
      </c>
      <c r="Q217" s="167">
        <v>98.2</v>
      </c>
      <c r="R217" s="207">
        <f>F217*R216/100</f>
        <v>2.5619182101092326</v>
      </c>
    </row>
    <row r="218" spans="1:18" s="200" customFormat="1" outlineLevel="1" x14ac:dyDescent="0.3">
      <c r="A218" s="232"/>
      <c r="B218" s="178" t="s">
        <v>28</v>
      </c>
      <c r="C218" s="179">
        <f t="shared" si="108"/>
        <v>5149.5499999999993</v>
      </c>
      <c r="D218" s="179">
        <v>14886.16</v>
      </c>
      <c r="E218" s="179">
        <f t="shared" si="109"/>
        <v>107.55453909374771</v>
      </c>
      <c r="F218" s="179">
        <f t="shared" si="110"/>
        <v>106.88844616493249</v>
      </c>
      <c r="G218" s="179">
        <f t="shared" si="100"/>
        <v>100.62316644381508</v>
      </c>
      <c r="H218" s="179">
        <f t="shared" si="111"/>
        <v>93.876356768621051</v>
      </c>
      <c r="I218" s="179">
        <f t="shared" si="112"/>
        <v>96.799428353343771</v>
      </c>
      <c r="J218" s="179">
        <f t="shared" si="113"/>
        <v>96.980280116890015</v>
      </c>
      <c r="K218" s="179">
        <f t="shared" si="114"/>
        <v>99.769646252512487</v>
      </c>
      <c r="L218" s="179">
        <v>97.7</v>
      </c>
      <c r="M218" s="179">
        <f t="shared" si="82"/>
        <v>102.11836873338022</v>
      </c>
      <c r="N218" s="179">
        <f>O218-O217</f>
        <v>11402.158157672093</v>
      </c>
      <c r="O218" s="179">
        <f t="shared" si="115"/>
        <v>32236.223467287364</v>
      </c>
      <c r="P218" s="167">
        <v>96.7</v>
      </c>
      <c r="Q218" s="167">
        <v>106.2</v>
      </c>
      <c r="R218" s="207">
        <f t="shared" ref="R218:R227" si="116">F218*R217/100</f>
        <v>2.7383945668022092</v>
      </c>
    </row>
    <row r="219" spans="1:18" s="200" customFormat="1" outlineLevel="1" x14ac:dyDescent="0.3">
      <c r="A219" s="232"/>
      <c r="B219" s="178" t="s">
        <v>29</v>
      </c>
      <c r="C219" s="179">
        <f t="shared" si="108"/>
        <v>5057.380000000001</v>
      </c>
      <c r="D219" s="179">
        <v>19943.54</v>
      </c>
      <c r="E219" s="179">
        <f t="shared" si="109"/>
        <v>98.210134866153382</v>
      </c>
      <c r="F219" s="179">
        <f t="shared" si="110"/>
        <v>80.557544915167441</v>
      </c>
      <c r="G219" s="179">
        <f t="shared" si="100"/>
        <v>121.91301878622953</v>
      </c>
      <c r="H219" s="179">
        <f t="shared" si="111"/>
        <v>96.824761689605893</v>
      </c>
      <c r="I219" s="179">
        <f t="shared" si="112"/>
        <v>96.361560048403277</v>
      </c>
      <c r="J219" s="179">
        <f t="shared" si="113"/>
        <v>100.48069130571355</v>
      </c>
      <c r="K219" s="179">
        <f t="shared" si="114"/>
        <v>99.006044551761946</v>
      </c>
      <c r="L219" s="179">
        <v>97.4</v>
      </c>
      <c r="M219" s="179">
        <f t="shared" si="82"/>
        <v>101.648916377579</v>
      </c>
      <c r="N219" s="179">
        <f>O219-O218</f>
        <v>9185.2986791651238</v>
      </c>
      <c r="O219" s="179">
        <f t="shared" si="115"/>
        <v>41421.522146452488</v>
      </c>
      <c r="P219" s="167">
        <v>96.5</v>
      </c>
      <c r="Q219" s="167">
        <v>97.2</v>
      </c>
      <c r="R219" s="207">
        <f t="shared" si="116"/>
        <v>2.2059834331061943</v>
      </c>
    </row>
    <row r="220" spans="1:18" s="200" customFormat="1" outlineLevel="1" x14ac:dyDescent="0.3">
      <c r="A220" s="232"/>
      <c r="B220" s="178" t="s">
        <v>30</v>
      </c>
      <c r="C220" s="179">
        <f t="shared" si="108"/>
        <v>4950.5700000000033</v>
      </c>
      <c r="D220" s="179">
        <v>24894.110000000004</v>
      </c>
      <c r="E220" s="179">
        <f t="shared" si="109"/>
        <v>97.888036888665724</v>
      </c>
      <c r="F220" s="179">
        <f t="shared" si="110"/>
        <v>94.234367906437214</v>
      </c>
      <c r="G220" s="179">
        <f t="shared" si="100"/>
        <v>103.8772149306038</v>
      </c>
      <c r="H220" s="179">
        <f t="shared" si="111"/>
        <v>90.597103422529273</v>
      </c>
      <c r="I220" s="179">
        <f t="shared" si="112"/>
        <v>88.817916228471276</v>
      </c>
      <c r="J220" s="179">
        <f t="shared" si="113"/>
        <v>102.00318502123073</v>
      </c>
      <c r="K220" s="179">
        <f t="shared" si="114"/>
        <v>97.211706902570853</v>
      </c>
      <c r="L220" s="179">
        <v>95.8</v>
      </c>
      <c r="M220" s="179">
        <f t="shared" si="82"/>
        <v>101.47359801938502</v>
      </c>
      <c r="N220" s="179">
        <f>O220-O219</f>
        <v>8655.7081506295799</v>
      </c>
      <c r="O220" s="179">
        <f t="shared" si="115"/>
        <v>50077.230297082067</v>
      </c>
      <c r="P220" s="167">
        <v>89.4</v>
      </c>
      <c r="Q220" s="167">
        <v>96.5</v>
      </c>
      <c r="R220" s="207">
        <f t="shared" si="116"/>
        <v>2.0787945443083453</v>
      </c>
    </row>
    <row r="221" spans="1:18" s="200" customFormat="1" outlineLevel="1" x14ac:dyDescent="0.3">
      <c r="A221" s="232"/>
      <c r="B221" s="178" t="s">
        <v>31</v>
      </c>
      <c r="C221" s="179">
        <f t="shared" si="108"/>
        <v>5113.8099999999977</v>
      </c>
      <c r="D221" s="179">
        <v>30007.920000000002</v>
      </c>
      <c r="E221" s="179">
        <f t="shared" si="109"/>
        <v>103.297398077393</v>
      </c>
      <c r="F221" s="179">
        <f t="shared" si="110"/>
        <v>97.4791170376769</v>
      </c>
      <c r="G221" s="179">
        <f t="shared" si="100"/>
        <v>105.9687461443329</v>
      </c>
      <c r="H221" s="179">
        <f t="shared" si="111"/>
        <v>95.446969343474365</v>
      </c>
      <c r="I221" s="179">
        <f t="shared" si="112"/>
        <v>91.788085329216301</v>
      </c>
      <c r="J221" s="179">
        <f t="shared" si="113"/>
        <v>103.98622980437466</v>
      </c>
      <c r="K221" s="179">
        <f t="shared" si="114"/>
        <v>96.906370202826423</v>
      </c>
      <c r="L221" s="179">
        <v>95.2</v>
      </c>
      <c r="M221" s="179">
        <f t="shared" si="82"/>
        <v>101.79240567523784</v>
      </c>
      <c r="N221" s="179">
        <f t="shared" ref="N221:N227" si="117">O221-O220</f>
        <v>8437.5078785919468</v>
      </c>
      <c r="O221" s="179">
        <f t="shared" si="115"/>
        <v>58514.738175674014</v>
      </c>
      <c r="P221" s="167">
        <v>92.2</v>
      </c>
      <c r="Q221" s="167">
        <v>103.2</v>
      </c>
      <c r="R221" s="207">
        <f t="shared" si="116"/>
        <v>2.0263905668191744</v>
      </c>
    </row>
    <row r="222" spans="1:18" s="200" customFormat="1" outlineLevel="1" x14ac:dyDescent="0.3">
      <c r="A222" s="232"/>
      <c r="B222" s="178" t="s">
        <v>32</v>
      </c>
      <c r="C222" s="179">
        <f t="shared" si="108"/>
        <v>5119.4799999999996</v>
      </c>
      <c r="D222" s="179">
        <v>35127.4</v>
      </c>
      <c r="E222" s="179">
        <f t="shared" si="109"/>
        <v>100.11087623513588</v>
      </c>
      <c r="F222" s="179">
        <f t="shared" si="110"/>
        <v>97.904796101264623</v>
      </c>
      <c r="G222" s="179">
        <f t="shared" si="100"/>
        <v>102.25329117849289</v>
      </c>
      <c r="H222" s="179">
        <f t="shared" si="111"/>
        <v>100.53512901027644</v>
      </c>
      <c r="I222" s="179">
        <f t="shared" si="112"/>
        <v>95.200000000000102</v>
      </c>
      <c r="J222" s="179">
        <f t="shared" si="113"/>
        <v>105.60412711163481</v>
      </c>
      <c r="K222" s="179">
        <f t="shared" si="114"/>
        <v>97.418833816072521</v>
      </c>
      <c r="L222" s="179">
        <v>95.2</v>
      </c>
      <c r="M222" s="179">
        <f t="shared" ref="M222:M239" si="118">K222/L222*100</f>
        <v>102.33070778999213</v>
      </c>
      <c r="N222" s="179">
        <f t="shared" si="117"/>
        <v>8260.7248845635841</v>
      </c>
      <c r="O222" s="179">
        <f t="shared" si="115"/>
        <v>66775.463060237598</v>
      </c>
      <c r="P222" s="167">
        <v>95.2</v>
      </c>
      <c r="Q222" s="167">
        <v>97.8</v>
      </c>
      <c r="R222" s="207">
        <f t="shared" si="116"/>
        <v>1.9839335526595732</v>
      </c>
    </row>
    <row r="223" spans="1:18" s="200" customFormat="1" outlineLevel="1" x14ac:dyDescent="0.3">
      <c r="A223" s="232"/>
      <c r="B223" s="178" t="s">
        <v>33</v>
      </c>
      <c r="C223" s="179">
        <f t="shared" si="108"/>
        <v>5151.4799999999959</v>
      </c>
      <c r="D223" s="179">
        <v>40278.879999999997</v>
      </c>
      <c r="E223" s="179">
        <f t="shared" si="109"/>
        <v>100.62506348300992</v>
      </c>
      <c r="F223" s="179">
        <f t="shared" si="110"/>
        <v>98.199906942277536</v>
      </c>
      <c r="G223" s="179">
        <f t="shared" si="100"/>
        <v>102.46961185223719</v>
      </c>
      <c r="H223" s="179">
        <f t="shared" si="111"/>
        <v>103.09764444533388</v>
      </c>
      <c r="I223" s="179">
        <f t="shared" si="112"/>
        <v>95.19999999999996</v>
      </c>
      <c r="J223" s="179">
        <f t="shared" si="113"/>
        <v>108.29584500560287</v>
      </c>
      <c r="K223" s="179">
        <f t="shared" si="114"/>
        <v>98.109990495634875</v>
      </c>
      <c r="L223" s="179">
        <v>95.2</v>
      </c>
      <c r="M223" s="179">
        <f t="shared" si="118"/>
        <v>103.05671270549881</v>
      </c>
      <c r="N223" s="179">
        <f t="shared" si="117"/>
        <v>8112.0241493990034</v>
      </c>
      <c r="O223" s="179">
        <f t="shared" si="115"/>
        <v>74887.487209636602</v>
      </c>
      <c r="P223" s="167">
        <v>95.2</v>
      </c>
      <c r="Q223" s="167">
        <v>99.3</v>
      </c>
      <c r="R223" s="207">
        <f t="shared" si="116"/>
        <v>1.9482209025083217</v>
      </c>
    </row>
    <row r="224" spans="1:18" s="200" customFormat="1" outlineLevel="1" x14ac:dyDescent="0.3">
      <c r="A224" s="232"/>
      <c r="B224" s="178" t="s">
        <v>35</v>
      </c>
      <c r="C224" s="179">
        <f t="shared" si="108"/>
        <v>5093.4700000000012</v>
      </c>
      <c r="D224" s="179">
        <v>45372.35</v>
      </c>
      <c r="E224" s="179">
        <f t="shared" si="109"/>
        <v>98.873915845543507</v>
      </c>
      <c r="F224" s="179">
        <f t="shared" si="110"/>
        <v>92.512958133996335</v>
      </c>
      <c r="G224" s="179">
        <f t="shared" si="100"/>
        <v>106.87574783019468</v>
      </c>
      <c r="H224" s="179">
        <f t="shared" si="111"/>
        <v>101.2052908812374</v>
      </c>
      <c r="I224" s="179">
        <f t="shared" si="112"/>
        <v>97.442773136527137</v>
      </c>
      <c r="J224" s="179">
        <f t="shared" si="113"/>
        <v>103.86125889442678</v>
      </c>
      <c r="K224" s="179">
        <f t="shared" si="114"/>
        <v>98.448000038188141</v>
      </c>
      <c r="L224" s="179">
        <v>95.4</v>
      </c>
      <c r="M224" s="179">
        <f t="shared" si="118"/>
        <v>103.1949685934886</v>
      </c>
      <c r="N224" s="179">
        <f t="shared" si="117"/>
        <v>7504.6735051531723</v>
      </c>
      <c r="O224" s="179">
        <f t="shared" si="115"/>
        <v>82392.160714789774</v>
      </c>
      <c r="P224" s="167">
        <v>97</v>
      </c>
      <c r="Q224" s="167">
        <v>102.3</v>
      </c>
      <c r="R224" s="207">
        <f t="shared" si="116"/>
        <v>1.8023567878952891</v>
      </c>
    </row>
    <row r="225" spans="1:18" s="200" customFormat="1" outlineLevel="1" x14ac:dyDescent="0.3">
      <c r="A225" s="232"/>
      <c r="B225" s="178" t="s">
        <v>37</v>
      </c>
      <c r="C225" s="179">
        <f t="shared" si="108"/>
        <v>5046.9700000000012</v>
      </c>
      <c r="D225" s="179">
        <v>50419.32</v>
      </c>
      <c r="E225" s="179">
        <f t="shared" si="109"/>
        <v>99.087066381072233</v>
      </c>
      <c r="F225" s="179">
        <f t="shared" si="110"/>
        <v>98.934786343000539</v>
      </c>
      <c r="G225" s="179">
        <f t="shared" si="100"/>
        <v>100.15391961078659</v>
      </c>
      <c r="H225" s="179">
        <f t="shared" si="111"/>
        <v>98.9555393471679</v>
      </c>
      <c r="I225" s="179">
        <f t="shared" si="112"/>
        <v>94.204210813902847</v>
      </c>
      <c r="J225" s="179">
        <f t="shared" si="113"/>
        <v>105.04364772255366</v>
      </c>
      <c r="K225" s="179">
        <f t="shared" si="114"/>
        <v>98.498570071386055</v>
      </c>
      <c r="L225" s="179">
        <v>95.3</v>
      </c>
      <c r="M225" s="179">
        <f t="shared" si="118"/>
        <v>103.35631696892555</v>
      </c>
      <c r="N225" s="179">
        <f t="shared" si="117"/>
        <v>7424.7326980630605</v>
      </c>
      <c r="O225" s="179">
        <f t="shared" si="115"/>
        <v>89816.893412852834</v>
      </c>
      <c r="P225" s="167">
        <v>94.4</v>
      </c>
      <c r="Q225" s="167">
        <v>97.8</v>
      </c>
      <c r="R225" s="207">
        <f t="shared" si="116"/>
        <v>1.7831578372427717</v>
      </c>
    </row>
    <row r="226" spans="1:18" s="200" customFormat="1" outlineLevel="1" x14ac:dyDescent="0.3">
      <c r="A226" s="232"/>
      <c r="B226" s="178" t="s">
        <v>40</v>
      </c>
      <c r="C226" s="179">
        <f t="shared" si="108"/>
        <v>4972.8300000000017</v>
      </c>
      <c r="D226" s="179">
        <v>55392.15</v>
      </c>
      <c r="E226" s="179">
        <f>C226/C225*100</f>
        <v>98.530999787991618</v>
      </c>
      <c r="F226" s="179">
        <f>N226/N225*100</f>
        <v>114.80387929887586</v>
      </c>
      <c r="G226" s="179">
        <f t="shared" si="100"/>
        <v>85.825496829667173</v>
      </c>
      <c r="H226" s="179">
        <f t="shared" si="111"/>
        <v>96.337388049726016</v>
      </c>
      <c r="I226" s="179">
        <f t="shared" si="112"/>
        <v>93.042503404572216</v>
      </c>
      <c r="J226" s="179">
        <f t="shared" si="113"/>
        <v>103.5412682640608</v>
      </c>
      <c r="K226" s="179">
        <f t="shared" si="114"/>
        <v>98.300596133861092</v>
      </c>
      <c r="L226" s="179">
        <v>95.1</v>
      </c>
      <c r="M226" s="179">
        <f t="shared" si="118"/>
        <v>103.36550592414414</v>
      </c>
      <c r="N226" s="179">
        <f t="shared" si="117"/>
        <v>8523.8811649484851</v>
      </c>
      <c r="O226" s="179">
        <f t="shared" si="115"/>
        <v>98340.77457780132</v>
      </c>
      <c r="P226" s="167">
        <v>93.1</v>
      </c>
      <c r="Q226" s="167">
        <v>96.7</v>
      </c>
      <c r="R226" s="207">
        <f t="shared" si="116"/>
        <v>2.0471343711766368</v>
      </c>
    </row>
    <row r="227" spans="1:18" s="201" customFormat="1" ht="18" outlineLevel="1" thickBot="1" x14ac:dyDescent="0.35">
      <c r="A227" s="232"/>
      <c r="B227" s="192" t="s">
        <v>41</v>
      </c>
      <c r="C227" s="193">
        <f t="shared" si="108"/>
        <v>5171.3099999999977</v>
      </c>
      <c r="D227" s="193">
        <v>60563.46</v>
      </c>
      <c r="E227" s="193">
        <f>C227/C226*100</f>
        <v>103.99128866259244</v>
      </c>
      <c r="F227" s="193">
        <f>N227/N226*100</f>
        <v>108.81614473767107</v>
      </c>
      <c r="G227" s="193">
        <f>E227/F227*100</f>
        <v>95.566047587230585</v>
      </c>
      <c r="H227" s="193">
        <f t="shared" si="111"/>
        <v>98.756404649732559</v>
      </c>
      <c r="I227" s="193">
        <f t="shared" si="112"/>
        <v>95.099999999999824</v>
      </c>
      <c r="J227" s="193">
        <f t="shared" si="113"/>
        <v>103.84479984199027</v>
      </c>
      <c r="K227" s="193">
        <f t="shared" si="114"/>
        <v>98.339351728041621</v>
      </c>
      <c r="L227" s="193">
        <v>95.1</v>
      </c>
      <c r="M227" s="193">
        <f t="shared" si="118"/>
        <v>103.4062583891079</v>
      </c>
      <c r="N227" s="193">
        <f t="shared" si="117"/>
        <v>9275.3588657174259</v>
      </c>
      <c r="O227" s="193">
        <f t="shared" si="115"/>
        <v>107616.13344351875</v>
      </c>
      <c r="P227" s="167">
        <v>95.1</v>
      </c>
      <c r="Q227" s="167">
        <v>100.3</v>
      </c>
      <c r="R227" s="207">
        <f t="shared" si="116"/>
        <v>2.2276127003141815</v>
      </c>
    </row>
    <row r="228" spans="1:18" s="200" customFormat="1" outlineLevel="1" x14ac:dyDescent="0.3">
      <c r="A228" s="232"/>
      <c r="B228" s="190" t="s">
        <v>42</v>
      </c>
      <c r="C228" s="191">
        <f>C216+C217+C218</f>
        <v>14886.16</v>
      </c>
      <c r="D228" s="191">
        <f>C228</f>
        <v>14886.16</v>
      </c>
      <c r="E228" s="191">
        <f>C228/C215*100</f>
        <v>96.048665166312148</v>
      </c>
      <c r="F228" s="191">
        <f>N228/N215*100</f>
        <v>120.30203360986536</v>
      </c>
      <c r="G228" s="191">
        <f t="shared" si="100"/>
        <v>79.839602277875116</v>
      </c>
      <c r="H228" s="191">
        <f t="shared" si="111"/>
        <v>99.769646252512487</v>
      </c>
      <c r="I228" s="191">
        <f t="shared" si="112"/>
        <v>97.7</v>
      </c>
      <c r="J228" s="191">
        <f t="shared" si="113"/>
        <v>102.11836873338022</v>
      </c>
      <c r="K228" s="191">
        <f t="shared" si="114"/>
        <v>99.769646252512487</v>
      </c>
      <c r="L228" s="191">
        <f>O228/O212*100</f>
        <v>97.7</v>
      </c>
      <c r="M228" s="191">
        <f t="shared" si="118"/>
        <v>102.11836873338022</v>
      </c>
      <c r="N228" s="191">
        <f>SUM(N216:N218)</f>
        <v>32236.223467287364</v>
      </c>
      <c r="O228" s="191">
        <f>N228</f>
        <v>32236.223467287364</v>
      </c>
      <c r="P228" s="167">
        <v>97.7</v>
      </c>
      <c r="Q228" s="167">
        <v>98.8</v>
      </c>
    </row>
    <row r="229" spans="1:18" s="200" customFormat="1" outlineLevel="1" x14ac:dyDescent="0.3">
      <c r="A229" s="232"/>
      <c r="B229" s="180" t="s">
        <v>43</v>
      </c>
      <c r="C229" s="181">
        <f>C219+C220+C221</f>
        <v>15121.760000000002</v>
      </c>
      <c r="D229" s="181">
        <f>D228+C229</f>
        <v>30007.920000000002</v>
      </c>
      <c r="E229" s="181">
        <f>C229/C228*100</f>
        <v>101.58267813862005</v>
      </c>
      <c r="F229" s="181">
        <f>N229/N228*100</f>
        <v>81.518589592399152</v>
      </c>
      <c r="G229" s="181">
        <f t="shared" si="100"/>
        <v>124.61289951965962</v>
      </c>
      <c r="H229" s="181">
        <f t="shared" si="111"/>
        <v>94.243818773776383</v>
      </c>
      <c r="I229" s="181">
        <f t="shared" si="112"/>
        <v>92.302637085890566</v>
      </c>
      <c r="J229" s="181">
        <f t="shared" si="113"/>
        <v>102.10306200252923</v>
      </c>
      <c r="K229" s="181">
        <f t="shared" si="114"/>
        <v>96.906370202826423</v>
      </c>
      <c r="L229" s="181">
        <f>O229/O213*100</f>
        <v>95.2</v>
      </c>
      <c r="M229" s="181">
        <f t="shared" si="118"/>
        <v>101.79240567523784</v>
      </c>
      <c r="N229" s="181">
        <f>SUM(N219:N221)</f>
        <v>26278.51470838665</v>
      </c>
      <c r="O229" s="181">
        <f>N229+O228</f>
        <v>58514.738175674014</v>
      </c>
      <c r="P229" s="167">
        <v>92.7</v>
      </c>
      <c r="Q229" s="167">
        <v>99.3</v>
      </c>
    </row>
    <row r="230" spans="1:18" s="200" customFormat="1" outlineLevel="1" x14ac:dyDescent="0.3">
      <c r="A230" s="232"/>
      <c r="B230" s="180" t="s">
        <v>44</v>
      </c>
      <c r="C230" s="181">
        <f>C222+C223+C224</f>
        <v>15364.429999999997</v>
      </c>
      <c r="D230" s="181">
        <f>D229+C230</f>
        <v>45372.35</v>
      </c>
      <c r="E230" s="181">
        <f>C230/C229*100</f>
        <v>101.60477351842638</v>
      </c>
      <c r="F230" s="181">
        <f>N230/N229*100</f>
        <v>90.862907603736843</v>
      </c>
      <c r="G230" s="181">
        <f t="shared" si="100"/>
        <v>111.82205830517333</v>
      </c>
      <c r="H230" s="181">
        <f t="shared" si="111"/>
        <v>101.60490790081039</v>
      </c>
      <c r="I230" s="181">
        <f t="shared" si="112"/>
        <v>95.893697505876275</v>
      </c>
      <c r="J230" s="181">
        <f t="shared" si="113"/>
        <v>105.9557724266333</v>
      </c>
      <c r="K230" s="181">
        <f t="shared" si="114"/>
        <v>98.448000038188141</v>
      </c>
      <c r="L230" s="181">
        <f>O230/O214*100</f>
        <v>95.4</v>
      </c>
      <c r="M230" s="181">
        <f t="shared" si="118"/>
        <v>103.1949685934886</v>
      </c>
      <c r="N230" s="181">
        <f>SUM(N222:N224)</f>
        <v>23877.42253911576</v>
      </c>
      <c r="O230" s="181">
        <f>N230+O229</f>
        <v>82392.160714789774</v>
      </c>
      <c r="P230" s="167">
        <v>95.8</v>
      </c>
      <c r="Q230" s="167">
        <v>99</v>
      </c>
    </row>
    <row r="231" spans="1:18" s="200" customFormat="1" ht="18" outlineLevel="1" thickBot="1" x14ac:dyDescent="0.35">
      <c r="A231" s="233"/>
      <c r="B231" s="196" t="s">
        <v>45</v>
      </c>
      <c r="C231" s="197">
        <f>C225+C226+C227</f>
        <v>15191.11</v>
      </c>
      <c r="D231" s="197">
        <f>D230+C231</f>
        <v>60563.46</v>
      </c>
      <c r="E231" s="197">
        <f>C231/C230*100</f>
        <v>98.871939928783576</v>
      </c>
      <c r="F231" s="197">
        <f>N231/N230*100</f>
        <v>105.63942857486946</v>
      </c>
      <c r="G231" s="197">
        <f t="shared" si="100"/>
        <v>93.593785258607696</v>
      </c>
      <c r="H231" s="197">
        <f t="shared" si="111"/>
        <v>98.016267317737842</v>
      </c>
      <c r="I231" s="197">
        <f t="shared" si="112"/>
        <v>94.133086590159081</v>
      </c>
      <c r="J231" s="197">
        <f t="shared" si="113"/>
        <v>104.12520280407411</v>
      </c>
      <c r="K231" s="197">
        <f t="shared" si="114"/>
        <v>98.339351728041621</v>
      </c>
      <c r="L231" s="197">
        <f>O231/O215*100</f>
        <v>95.09999999999998</v>
      </c>
      <c r="M231" s="197">
        <f t="shared" si="118"/>
        <v>103.40625838910793</v>
      </c>
      <c r="N231" s="197">
        <f>SUM(N225:N227)</f>
        <v>25223.972728728972</v>
      </c>
      <c r="O231" s="197">
        <f>N231+O230</f>
        <v>107616.13344351875</v>
      </c>
      <c r="P231" s="167">
        <v>94.2</v>
      </c>
      <c r="Q231" s="167">
        <v>97</v>
      </c>
    </row>
    <row r="232" spans="1:18" s="200" customFormat="1" ht="16.7" customHeight="1" outlineLevel="1" x14ac:dyDescent="0.3">
      <c r="A232" s="220">
        <v>2014</v>
      </c>
      <c r="B232" s="186" t="s">
        <v>26</v>
      </c>
      <c r="C232" s="187">
        <f>D232</f>
        <v>5146.62</v>
      </c>
      <c r="D232" s="187">
        <v>5146.62</v>
      </c>
      <c r="E232" s="187">
        <f>C232/C227*100</f>
        <v>99.522558113901553</v>
      </c>
      <c r="F232" s="187">
        <f>N232/N227*100</f>
        <v>102.81418548149233</v>
      </c>
      <c r="G232" s="187">
        <f t="shared" si="100"/>
        <v>96.798469635123155</v>
      </c>
      <c r="H232" s="187">
        <f t="shared" si="111"/>
        <v>103.99817327977108</v>
      </c>
      <c r="I232" s="187">
        <f t="shared" si="112"/>
        <v>93.8</v>
      </c>
      <c r="J232" s="187">
        <f t="shared" si="113"/>
        <v>110.87225296350863</v>
      </c>
      <c r="K232" s="187">
        <f t="shared" si="114"/>
        <v>103.99817327977108</v>
      </c>
      <c r="L232" s="187">
        <v>93.8</v>
      </c>
      <c r="M232" s="187">
        <f t="shared" si="118"/>
        <v>110.87225296350863</v>
      </c>
      <c r="N232" s="187">
        <f>O232</f>
        <v>9536.3846682727562</v>
      </c>
      <c r="O232" s="187">
        <f>O248/L248*100</f>
        <v>9536.3846682727562</v>
      </c>
      <c r="P232" s="167">
        <v>93.8</v>
      </c>
      <c r="Q232" s="167">
        <v>99.6</v>
      </c>
      <c r="R232" s="207">
        <f>F232*R227/100</f>
        <v>2.2903018535103024</v>
      </c>
    </row>
    <row r="233" spans="1:18" s="200" customFormat="1" outlineLevel="1" x14ac:dyDescent="0.3">
      <c r="A233" s="221"/>
      <c r="B233" s="174" t="s">
        <v>27</v>
      </c>
      <c r="C233" s="175">
        <f t="shared" ref="C233:C240" si="119">D233-D232</f>
        <v>5059.97</v>
      </c>
      <c r="D233" s="175">
        <v>10206.59</v>
      </c>
      <c r="E233" s="175">
        <f t="shared" ref="E233:E239" si="120">C233/C232*100</f>
        <v>98.316370744294318</v>
      </c>
      <c r="F233" s="175">
        <f t="shared" ref="F233:F243" si="121">N233/N232*100</f>
        <v>108.41963696681383</v>
      </c>
      <c r="G233" s="175">
        <f t="shared" si="100"/>
        <v>90.681331809280991</v>
      </c>
      <c r="H233" s="175">
        <f t="shared" si="111"/>
        <v>105.68355316060445</v>
      </c>
      <c r="I233" s="175">
        <f t="shared" si="112"/>
        <v>96.924911389509333</v>
      </c>
      <c r="J233" s="175">
        <f t="shared" si="113"/>
        <v>109.03652285623147</v>
      </c>
      <c r="K233" s="175">
        <f t="shared" si="114"/>
        <v>104.82693668535556</v>
      </c>
      <c r="L233" s="175">
        <v>95.4</v>
      </c>
      <c r="M233" s="175">
        <f t="shared" si="118"/>
        <v>109.88148499513161</v>
      </c>
      <c r="N233" s="175">
        <f>O233-O232</f>
        <v>10339.313637100215</v>
      </c>
      <c r="O233" s="175">
        <f t="shared" ref="O233:O243" si="122">O249/L249*100</f>
        <v>19875.698305372971</v>
      </c>
      <c r="P233" s="167">
        <v>97</v>
      </c>
      <c r="Q233" s="167">
        <v>100.5</v>
      </c>
      <c r="R233" s="207">
        <f>F233*R232/100</f>
        <v>2.4831369550200777</v>
      </c>
    </row>
    <row r="234" spans="1:18" s="200" customFormat="1" outlineLevel="1" x14ac:dyDescent="0.3">
      <c r="A234" s="221"/>
      <c r="B234" s="174" t="s">
        <v>28</v>
      </c>
      <c r="C234" s="175">
        <f t="shared" si="119"/>
        <v>5655.4699999999975</v>
      </c>
      <c r="D234" s="175">
        <v>15862.059999999998</v>
      </c>
      <c r="E234" s="175">
        <f t="shared" si="120"/>
        <v>111.76884447931504</v>
      </c>
      <c r="F234" s="175">
        <f>N234/N233*100</f>
        <v>111.13065655603984</v>
      </c>
      <c r="G234" s="175">
        <f>E234/F234*100</f>
        <v>100.57426811201586</v>
      </c>
      <c r="H234" s="175">
        <f t="shared" si="111"/>
        <v>109.82454777601922</v>
      </c>
      <c r="I234" s="175">
        <f t="shared" si="112"/>
        <v>100.77168698599688</v>
      </c>
      <c r="J234" s="175">
        <f t="shared" si="113"/>
        <v>108.98353601173743</v>
      </c>
      <c r="K234" s="175">
        <f>D234/D218*100</f>
        <v>106.55575380084588</v>
      </c>
      <c r="L234" s="175">
        <v>97.3</v>
      </c>
      <c r="M234" s="175">
        <f>K234/L234*100</f>
        <v>109.51259383437397</v>
      </c>
      <c r="N234" s="175">
        <f t="shared" ref="N234:N243" si="123">O234-O233</f>
        <v>11490.147128297631</v>
      </c>
      <c r="O234" s="175">
        <f t="shared" si="122"/>
        <v>31365.845433670602</v>
      </c>
      <c r="P234" s="167">
        <v>101.1</v>
      </c>
      <c r="Q234" s="167">
        <v>111.8</v>
      </c>
      <c r="R234" s="207">
        <f t="shared" ref="R234:R243" si="124">F234*R233/100</f>
        <v>2.759526401299468</v>
      </c>
    </row>
    <row r="235" spans="1:18" s="200" customFormat="1" outlineLevel="1" x14ac:dyDescent="0.3">
      <c r="A235" s="221"/>
      <c r="B235" s="174" t="s">
        <v>29</v>
      </c>
      <c r="C235" s="175">
        <f t="shared" si="119"/>
        <v>5562.5600000000013</v>
      </c>
      <c r="D235" s="175">
        <v>21424.62</v>
      </c>
      <c r="E235" s="175">
        <f t="shared" si="120"/>
        <v>98.357165717438235</v>
      </c>
      <c r="F235" s="175">
        <f>N235/N234*100</f>
        <v>78.863743693502869</v>
      </c>
      <c r="G235" s="175">
        <f>E235/F235*100</f>
        <v>124.71785019450112</v>
      </c>
      <c r="H235" s="175">
        <f t="shared" si="111"/>
        <v>109.98896661907945</v>
      </c>
      <c r="I235" s="175">
        <f t="shared" si="112"/>
        <v>98.652863644175525</v>
      </c>
      <c r="J235" s="175">
        <f t="shared" si="113"/>
        <v>111.49090108097759</v>
      </c>
      <c r="K235" s="175">
        <f>D235/D219*100</f>
        <v>107.42636462734299</v>
      </c>
      <c r="L235" s="175">
        <v>97.6</v>
      </c>
      <c r="M235" s="175">
        <f>K235/L235*100</f>
        <v>110.06799654440881</v>
      </c>
      <c r="N235" s="175">
        <f>O235-O234</f>
        <v>9061.5601812670247</v>
      </c>
      <c r="O235" s="175">
        <f t="shared" si="122"/>
        <v>40427.405614937627</v>
      </c>
      <c r="P235" s="167">
        <v>98.5</v>
      </c>
      <c r="Q235" s="167">
        <v>95.1</v>
      </c>
      <c r="R235" s="207">
        <f t="shared" si="124"/>
        <v>2.1762658282753562</v>
      </c>
    </row>
    <row r="236" spans="1:18" s="200" customFormat="1" outlineLevel="1" x14ac:dyDescent="0.3">
      <c r="A236" s="221"/>
      <c r="B236" s="174" t="s">
        <v>30</v>
      </c>
      <c r="C236" s="175">
        <f t="shared" si="119"/>
        <v>5715.6999999999971</v>
      </c>
      <c r="D236" s="175">
        <v>27140.319999999996</v>
      </c>
      <c r="E236" s="175">
        <f t="shared" si="120"/>
        <v>102.75304895587635</v>
      </c>
      <c r="F236" s="175">
        <f>N236/N235*100</f>
        <v>99.860263989486683</v>
      </c>
      <c r="G236" s="175">
        <f>E236/F236*100</f>
        <v>102.89683288509454</v>
      </c>
      <c r="H236" s="175">
        <f t="shared" si="111"/>
        <v>115.4553920053649</v>
      </c>
      <c r="I236" s="175">
        <f t="shared" si="112"/>
        <v>104.54254881411731</v>
      </c>
      <c r="J236" s="175">
        <f t="shared" si="113"/>
        <v>110.43866187981628</v>
      </c>
      <c r="K236" s="175">
        <f>D236/D220*100</f>
        <v>109.02305806473898</v>
      </c>
      <c r="L236" s="175">
        <v>98.8</v>
      </c>
      <c r="M236" s="175">
        <f>K236/L236*100</f>
        <v>110.34722476188156</v>
      </c>
      <c r="N236" s="175">
        <f t="shared" si="123"/>
        <v>9048.8979185794597</v>
      </c>
      <c r="O236" s="175">
        <f t="shared" si="122"/>
        <v>49476.303533517086</v>
      </c>
      <c r="P236" s="167">
        <v>103.6</v>
      </c>
      <c r="Q236" s="167">
        <v>99.9</v>
      </c>
      <c r="R236" s="207">
        <f t="shared" si="124"/>
        <v>2.1732248012287596</v>
      </c>
    </row>
    <row r="237" spans="1:18" s="200" customFormat="1" outlineLevel="1" x14ac:dyDescent="0.3">
      <c r="A237" s="221"/>
      <c r="B237" s="174" t="s">
        <v>31</v>
      </c>
      <c r="C237" s="175">
        <f t="shared" si="119"/>
        <v>5783.8200000000033</v>
      </c>
      <c r="D237" s="175">
        <v>32924.14</v>
      </c>
      <c r="E237" s="175">
        <f t="shared" si="120"/>
        <v>101.19180502825562</v>
      </c>
      <c r="F237" s="175">
        <f>N237/N236*100</f>
        <v>92.771214768465128</v>
      </c>
      <c r="G237" s="175">
        <f>E237/F237*100</f>
        <v>109.0767273887771</v>
      </c>
      <c r="H237" s="175">
        <f t="shared" si="111"/>
        <v>113.10197289300943</v>
      </c>
      <c r="I237" s="175">
        <f t="shared" si="112"/>
        <v>99.493507360439253</v>
      </c>
      <c r="J237" s="175">
        <f t="shared" si="113"/>
        <v>113.67774229052981</v>
      </c>
      <c r="K237" s="175">
        <f>D237/D221*100</f>
        <v>109.71816773705075</v>
      </c>
      <c r="L237" s="175">
        <v>98.9</v>
      </c>
      <c r="M237" s="175">
        <f t="shared" si="118"/>
        <v>110.93849113958618</v>
      </c>
      <c r="N237" s="175">
        <f t="shared" si="123"/>
        <v>8394.7725222245208</v>
      </c>
      <c r="O237" s="175">
        <f t="shared" si="122"/>
        <v>57871.076055741607</v>
      </c>
      <c r="P237" s="167">
        <v>99.4</v>
      </c>
      <c r="Q237" s="167">
        <v>100.6</v>
      </c>
      <c r="R237" s="207">
        <f t="shared" si="124"/>
        <v>2.0161270477494817</v>
      </c>
    </row>
    <row r="238" spans="1:18" s="200" customFormat="1" outlineLevel="1" x14ac:dyDescent="0.3">
      <c r="A238" s="221"/>
      <c r="B238" s="174" t="s">
        <v>32</v>
      </c>
      <c r="C238" s="175">
        <f t="shared" si="119"/>
        <v>5861.2099999999919</v>
      </c>
      <c r="D238" s="175">
        <v>38785.349999999991</v>
      </c>
      <c r="E238" s="175">
        <f t="shared" si="120"/>
        <v>101.33804302346871</v>
      </c>
      <c r="F238" s="175">
        <f t="shared" si="121"/>
        <v>98.116206866687122</v>
      </c>
      <c r="G238" s="175">
        <f t="shared" si="100"/>
        <v>103.2836941619229</v>
      </c>
      <c r="H238" s="175">
        <f t="shared" si="111"/>
        <v>114.48838553915617</v>
      </c>
      <c r="I238" s="175">
        <f t="shared" si="112"/>
        <v>99.708348710232613</v>
      </c>
      <c r="J238" s="175">
        <f t="shared" si="113"/>
        <v>114.82326908439389</v>
      </c>
      <c r="K238" s="175">
        <f t="shared" ref="K238:K283" si="125">D238/D222*100</f>
        <v>110.41338100741869</v>
      </c>
      <c r="L238" s="175">
        <v>99</v>
      </c>
      <c r="M238" s="175">
        <f t="shared" si="118"/>
        <v>111.52866768426131</v>
      </c>
      <c r="N238" s="175">
        <f t="shared" si="123"/>
        <v>8236.6323738936189</v>
      </c>
      <c r="O238" s="175">
        <f t="shared" si="122"/>
        <v>66107.708429635226</v>
      </c>
      <c r="P238" s="167">
        <v>99.6</v>
      </c>
      <c r="Q238" s="167">
        <v>99.6</v>
      </c>
      <c r="R238" s="207">
        <f t="shared" si="124"/>
        <v>1.9781473848651134</v>
      </c>
    </row>
    <row r="239" spans="1:18" s="200" customFormat="1" outlineLevel="1" x14ac:dyDescent="0.3">
      <c r="A239" s="221"/>
      <c r="B239" s="174" t="s">
        <v>33</v>
      </c>
      <c r="C239" s="175">
        <f t="shared" si="119"/>
        <v>5727.7300000000032</v>
      </c>
      <c r="D239" s="175">
        <v>44513.079999999994</v>
      </c>
      <c r="E239" s="175">
        <f t="shared" si="120"/>
        <v>97.722654537203255</v>
      </c>
      <c r="F239" s="175">
        <f t="shared" si="121"/>
        <v>106.59427763013053</v>
      </c>
      <c r="G239" s="175">
        <f t="shared" si="100"/>
        <v>91.677205108785714</v>
      </c>
      <c r="H239" s="175">
        <f t="shared" si="111"/>
        <v>111.18610574048637</v>
      </c>
      <c r="I239" s="175">
        <f t="shared" si="112"/>
        <v>108.23166472762342</v>
      </c>
      <c r="J239" s="175">
        <f t="shared" si="113"/>
        <v>102.72973812266319</v>
      </c>
      <c r="K239" s="175">
        <f t="shared" si="125"/>
        <v>110.5122088796908</v>
      </c>
      <c r="L239" s="175">
        <v>100</v>
      </c>
      <c r="M239" s="175">
        <f t="shared" si="118"/>
        <v>110.5122088796908</v>
      </c>
      <c r="N239" s="175">
        <f>O239-O238</f>
        <v>8779.7787800013757</v>
      </c>
      <c r="O239" s="175">
        <f t="shared" si="122"/>
        <v>74887.487209636602</v>
      </c>
      <c r="P239" s="167">
        <v>107</v>
      </c>
      <c r="Q239" s="167">
        <v>101.1</v>
      </c>
      <c r="R239" s="207">
        <f t="shared" si="124"/>
        <v>2.108591915356286</v>
      </c>
    </row>
    <row r="240" spans="1:18" s="200" customFormat="1" outlineLevel="1" x14ac:dyDescent="0.3">
      <c r="A240" s="221"/>
      <c r="B240" s="174" t="s">
        <v>35</v>
      </c>
      <c r="C240" s="175">
        <f t="shared" si="119"/>
        <v>5867.9799999999959</v>
      </c>
      <c r="D240" s="175">
        <v>50381.05999999999</v>
      </c>
      <c r="E240" s="175">
        <f>C240/C239*100</f>
        <v>102.44861402335641</v>
      </c>
      <c r="F240" s="175">
        <f>N240/N239*100</f>
        <v>93.922673431926597</v>
      </c>
      <c r="G240" s="175">
        <f>E240/F240*100</f>
        <v>109.07761702248526</v>
      </c>
      <c r="H240" s="175">
        <f>C240/C224*100</f>
        <v>115.20594015474705</v>
      </c>
      <c r="I240" s="175">
        <f>N240/N224*100</f>
        <v>109.88090215948674</v>
      </c>
      <c r="J240" s="175">
        <f>H240/I240*100</f>
        <v>104.84619063969032</v>
      </c>
      <c r="K240" s="175">
        <f t="shared" si="125"/>
        <v>111.03912404801602</v>
      </c>
      <c r="L240" s="175">
        <v>100.9</v>
      </c>
      <c r="M240" s="175">
        <f>K240/L240*100</f>
        <v>110.04868587513977</v>
      </c>
      <c r="N240" s="175">
        <f t="shared" si="123"/>
        <v>8246.2029515862814</v>
      </c>
      <c r="O240" s="175">
        <f t="shared" si="122"/>
        <v>83133.690161222883</v>
      </c>
      <c r="P240" s="167">
        <v>108.1</v>
      </c>
      <c r="Q240" s="167">
        <v>101.5</v>
      </c>
      <c r="R240" s="207">
        <f t="shared" si="124"/>
        <v>1.9804458986720905</v>
      </c>
    </row>
    <row r="241" spans="1:18" s="200" customFormat="1" outlineLevel="1" x14ac:dyDescent="0.3">
      <c r="A241" s="221"/>
      <c r="B241" s="174" t="s">
        <v>37</v>
      </c>
      <c r="C241" s="175">
        <f>D241-D240</f>
        <v>5892.5899999999965</v>
      </c>
      <c r="D241" s="175">
        <v>56273.649999999987</v>
      </c>
      <c r="E241" s="175">
        <f>C241/C240*100</f>
        <v>100.41939474913005</v>
      </c>
      <c r="F241" s="175">
        <f t="shared" si="121"/>
        <v>97.38368919574026</v>
      </c>
      <c r="G241" s="175">
        <f t="shared" si="100"/>
        <v>103.11726283781266</v>
      </c>
      <c r="H241" s="175">
        <f t="shared" si="111"/>
        <v>116.7550034971477</v>
      </c>
      <c r="I241" s="175">
        <f t="shared" si="112"/>
        <v>108.15819207764481</v>
      </c>
      <c r="J241" s="175">
        <f t="shared" si="113"/>
        <v>107.9483682690733</v>
      </c>
      <c r="K241" s="175">
        <f t="shared" si="125"/>
        <v>111.61128313511564</v>
      </c>
      <c r="L241" s="175">
        <v>101.5</v>
      </c>
      <c r="M241" s="175">
        <f>K241/L241*100</f>
        <v>109.96185530553264</v>
      </c>
      <c r="N241" s="175">
        <f t="shared" si="123"/>
        <v>8030.4566528227442</v>
      </c>
      <c r="O241" s="175">
        <f t="shared" si="122"/>
        <v>91164.146814045627</v>
      </c>
      <c r="P241" s="167">
        <v>106.9</v>
      </c>
      <c r="Q241" s="167">
        <v>99.3</v>
      </c>
      <c r="R241" s="207">
        <f t="shared" si="124"/>
        <v>1.9286312786526136</v>
      </c>
    </row>
    <row r="242" spans="1:18" s="200" customFormat="1" outlineLevel="1" x14ac:dyDescent="0.3">
      <c r="A242" s="221"/>
      <c r="B242" s="174" t="s">
        <v>40</v>
      </c>
      <c r="C242" s="175">
        <f>D242-D241</f>
        <v>5611.9800000000032</v>
      </c>
      <c r="D242" s="175">
        <v>61885.62999999999</v>
      </c>
      <c r="E242" s="175">
        <f>C242/C241*100</f>
        <v>95.237917452257946</v>
      </c>
      <c r="F242" s="175">
        <f t="shared" si="121"/>
        <v>112.63497048520293</v>
      </c>
      <c r="G242" s="175">
        <f t="shared" si="100"/>
        <v>84.554483427302472</v>
      </c>
      <c r="H242" s="175">
        <f t="shared" si="111"/>
        <v>112.85284234530441</v>
      </c>
      <c r="I242" s="175">
        <f t="shared" si="112"/>
        <v>106.1148355508377</v>
      </c>
      <c r="J242" s="175">
        <f t="shared" si="113"/>
        <v>106.34973117518393</v>
      </c>
      <c r="K242" s="175">
        <f t="shared" si="125"/>
        <v>111.7227441072426</v>
      </c>
      <c r="L242" s="175">
        <v>101.9</v>
      </c>
      <c r="M242" s="175">
        <f t="shared" ref="M242:M291" si="126">K242/L242*100</f>
        <v>109.63959186186712</v>
      </c>
      <c r="N242" s="175">
        <f t="shared" si="123"/>
        <v>9045.1024807339127</v>
      </c>
      <c r="O242" s="175">
        <f t="shared" si="122"/>
        <v>100209.24929477954</v>
      </c>
      <c r="P242" s="167">
        <v>105.9</v>
      </c>
      <c r="Q242" s="167">
        <v>96.3</v>
      </c>
      <c r="R242" s="207">
        <f>F242*R241/100</f>
        <v>2.1723132714787634</v>
      </c>
    </row>
    <row r="243" spans="1:18" s="201" customFormat="1" ht="18" outlineLevel="1" thickBot="1" x14ac:dyDescent="0.35">
      <c r="A243" s="221"/>
      <c r="B243" s="184" t="s">
        <v>41</v>
      </c>
      <c r="C243" s="185">
        <f>D243-D242</f>
        <v>5499.3899999999994</v>
      </c>
      <c r="D243" s="185">
        <v>67385.01999999999</v>
      </c>
      <c r="E243" s="185">
        <f>C243/C242*100</f>
        <v>97.993756214384163</v>
      </c>
      <c r="F243" s="185">
        <f t="shared" si="121"/>
        <v>105.68378675610045</v>
      </c>
      <c r="G243" s="185">
        <f>E243/F243*100</f>
        <v>92.723547501696245</v>
      </c>
      <c r="H243" s="185">
        <f t="shared" si="111"/>
        <v>106.34423385950566</v>
      </c>
      <c r="I243" s="185">
        <f t="shared" si="112"/>
        <v>103.06023687063237</v>
      </c>
      <c r="J243" s="185">
        <f t="shared" si="113"/>
        <v>103.18648305941269</v>
      </c>
      <c r="K243" s="185">
        <f t="shared" si="125"/>
        <v>111.26349122061387</v>
      </c>
      <c r="L243" s="185">
        <v>102</v>
      </c>
      <c r="M243" s="185">
        <f t="shared" si="126"/>
        <v>109.08185413785674</v>
      </c>
      <c r="N243" s="185">
        <f t="shared" si="123"/>
        <v>9559.2068176095781</v>
      </c>
      <c r="O243" s="185">
        <f t="shared" si="122"/>
        <v>109768.45611238912</v>
      </c>
      <c r="P243" s="167">
        <v>103.1</v>
      </c>
      <c r="Q243" s="167">
        <v>98.7</v>
      </c>
      <c r="R243" s="207">
        <f t="shared" si="124"/>
        <v>2.2957829255040858</v>
      </c>
    </row>
    <row r="244" spans="1:18" s="200" customFormat="1" outlineLevel="1" x14ac:dyDescent="0.3">
      <c r="A244" s="221"/>
      <c r="B244" s="182" t="s">
        <v>42</v>
      </c>
      <c r="C244" s="183">
        <f>C232+C233+C234</f>
        <v>15862.059999999998</v>
      </c>
      <c r="D244" s="183">
        <f>C244</f>
        <v>15862.059999999998</v>
      </c>
      <c r="E244" s="183">
        <f>C244/C231*100</f>
        <v>104.41672794153946</v>
      </c>
      <c r="F244" s="183">
        <f>N244/N231*100</f>
        <v>124.34934723009081</v>
      </c>
      <c r="G244" s="183">
        <f t="shared" si="100"/>
        <v>83.970467290295574</v>
      </c>
      <c r="H244" s="183">
        <f t="shared" si="111"/>
        <v>106.55575380084588</v>
      </c>
      <c r="I244" s="183">
        <f t="shared" si="112"/>
        <v>97.299999999999983</v>
      </c>
      <c r="J244" s="183">
        <f t="shared" si="113"/>
        <v>109.512593834374</v>
      </c>
      <c r="K244" s="183">
        <f t="shared" si="125"/>
        <v>106.55575380084588</v>
      </c>
      <c r="L244" s="183">
        <f>O244/O228*100</f>
        <v>97.299999999999983</v>
      </c>
      <c r="M244" s="183">
        <f t="shared" si="126"/>
        <v>109.512593834374</v>
      </c>
      <c r="N244" s="183">
        <f>SUM(N232:N234)</f>
        <v>31365.845433670602</v>
      </c>
      <c r="O244" s="183">
        <f>N244</f>
        <v>31365.845433670602</v>
      </c>
      <c r="P244" s="167">
        <v>97.3</v>
      </c>
      <c r="Q244" s="167">
        <v>103.6</v>
      </c>
    </row>
    <row r="245" spans="1:18" s="200" customFormat="1" outlineLevel="1" x14ac:dyDescent="0.3">
      <c r="A245" s="221"/>
      <c r="B245" s="176" t="s">
        <v>43</v>
      </c>
      <c r="C245" s="177">
        <f>C235+C236+C237</f>
        <v>17062.080000000002</v>
      </c>
      <c r="D245" s="177">
        <f>D244+C245</f>
        <v>32924.14</v>
      </c>
      <c r="E245" s="177">
        <f>C245/C244*100</f>
        <v>107.56534775432702</v>
      </c>
      <c r="F245" s="177">
        <f>N245/N244*100</f>
        <v>84.503479040989518</v>
      </c>
      <c r="G245" s="177">
        <f t="shared" si="100"/>
        <v>127.2910286949855</v>
      </c>
      <c r="H245" s="177">
        <f t="shared" si="111"/>
        <v>112.8313106410894</v>
      </c>
      <c r="I245" s="177">
        <f t="shared" si="112"/>
        <v>100.86274249591436</v>
      </c>
      <c r="J245" s="177">
        <f t="shared" si="113"/>
        <v>111.8661934516205</v>
      </c>
      <c r="K245" s="177">
        <f t="shared" si="125"/>
        <v>109.71816773705075</v>
      </c>
      <c r="L245" s="177">
        <f>O245/O229*100</f>
        <v>98.9</v>
      </c>
      <c r="M245" s="177">
        <f t="shared" si="126"/>
        <v>110.93849113958618</v>
      </c>
      <c r="N245" s="177">
        <f>SUM(N235:N237)</f>
        <v>26505.230622071005</v>
      </c>
      <c r="O245" s="177">
        <f>N245+O244</f>
        <v>57871.076055741607</v>
      </c>
      <c r="P245" s="167">
        <v>100.5</v>
      </c>
      <c r="Q245" s="167">
        <v>102.7</v>
      </c>
    </row>
    <row r="246" spans="1:18" s="200" customFormat="1" outlineLevel="1" x14ac:dyDescent="0.3">
      <c r="A246" s="221"/>
      <c r="B246" s="176" t="s">
        <v>44</v>
      </c>
      <c r="C246" s="177">
        <f>C238+C239+C240</f>
        <v>17456.919999999991</v>
      </c>
      <c r="D246" s="177">
        <f>D245+C246</f>
        <v>50381.05999999999</v>
      </c>
      <c r="E246" s="177">
        <f>C246/C245*100</f>
        <v>102.31413754946637</v>
      </c>
      <c r="F246" s="177">
        <f>N246/N245*100</f>
        <v>95.311806434330748</v>
      </c>
      <c r="G246" s="177">
        <f t="shared" si="100"/>
        <v>107.34676151580464</v>
      </c>
      <c r="H246" s="177">
        <f t="shared" si="111"/>
        <v>113.61905387964275</v>
      </c>
      <c r="I246" s="177">
        <f t="shared" si="112"/>
        <v>105.80126085257446</v>
      </c>
      <c r="J246" s="177">
        <f t="shared" si="113"/>
        <v>107.38913030342971</v>
      </c>
      <c r="K246" s="177">
        <f t="shared" si="125"/>
        <v>111.03912404801602</v>
      </c>
      <c r="L246" s="177">
        <f>O246/O230*100</f>
        <v>100.9</v>
      </c>
      <c r="M246" s="177">
        <f t="shared" si="126"/>
        <v>110.04868587513977</v>
      </c>
      <c r="N246" s="177">
        <f>SUM(N238:N240)</f>
        <v>25262.614105481276</v>
      </c>
      <c r="O246" s="177">
        <f>N246+O245</f>
        <v>83133.690161222883</v>
      </c>
      <c r="P246" s="167">
        <v>104.9</v>
      </c>
      <c r="Q246" s="167">
        <v>101.2</v>
      </c>
    </row>
    <row r="247" spans="1:18" s="200" customFormat="1" ht="18" outlineLevel="1" thickBot="1" x14ac:dyDescent="0.35">
      <c r="A247" s="222"/>
      <c r="B247" s="188" t="s">
        <v>45</v>
      </c>
      <c r="C247" s="189">
        <f>C241+C242+C243</f>
        <v>17003.96</v>
      </c>
      <c r="D247" s="189">
        <f>D246+C247</f>
        <v>67385.01999999999</v>
      </c>
      <c r="E247" s="189">
        <f>C247/C246*100</f>
        <v>97.405269658106974</v>
      </c>
      <c r="F247" s="189">
        <f>N247/N246*100</f>
        <v>105.43155130326454</v>
      </c>
      <c r="G247" s="189">
        <f t="shared" si="100"/>
        <v>92.387210900396724</v>
      </c>
      <c r="H247" s="189">
        <f t="shared" si="111"/>
        <v>111.93362433686542</v>
      </c>
      <c r="I247" s="189">
        <f t="shared" si="112"/>
        <v>105.5930651274073</v>
      </c>
      <c r="J247" s="189">
        <f t="shared" si="113"/>
        <v>106.00471176947812</v>
      </c>
      <c r="K247" s="189">
        <f t="shared" si="125"/>
        <v>111.26349122061387</v>
      </c>
      <c r="L247" s="189">
        <f>O247/O231*100</f>
        <v>102</v>
      </c>
      <c r="M247" s="189">
        <f t="shared" si="126"/>
        <v>109.08185413785674</v>
      </c>
      <c r="N247" s="189">
        <f>SUM(N241:N243)</f>
        <v>26634.765951166235</v>
      </c>
      <c r="O247" s="189">
        <f>N247+O246</f>
        <v>109768.45611238912</v>
      </c>
      <c r="P247" s="167">
        <v>105.3</v>
      </c>
      <c r="Q247" s="167">
        <v>97.8</v>
      </c>
    </row>
    <row r="248" spans="1:18" s="200" customFormat="1" ht="16.149999999999999" customHeight="1" outlineLevel="1" x14ac:dyDescent="0.3">
      <c r="A248" s="231">
        <v>2015</v>
      </c>
      <c r="B248" s="194" t="s">
        <v>26</v>
      </c>
      <c r="C248" s="195">
        <f>D248</f>
        <v>5358.84</v>
      </c>
      <c r="D248" s="195">
        <v>5358.84</v>
      </c>
      <c r="E248" s="195">
        <f>C248/C243*100</f>
        <v>97.444261999967281</v>
      </c>
      <c r="F248" s="195">
        <f>N248/N243*100</f>
        <v>93.775579493299659</v>
      </c>
      <c r="G248" s="195">
        <f t="shared" si="100"/>
        <v>103.91219390644208</v>
      </c>
      <c r="H248" s="195">
        <f>C248/C232*100</f>
        <v>104.12348298494936</v>
      </c>
      <c r="I248" s="195">
        <f>N248/N232*100</f>
        <v>94</v>
      </c>
      <c r="J248" s="195">
        <f>H248/I248*100</f>
        <v>110.76966274994614</v>
      </c>
      <c r="K248" s="195">
        <f t="shared" si="125"/>
        <v>104.12348298494936</v>
      </c>
      <c r="L248" s="195">
        <v>94</v>
      </c>
      <c r="M248" s="195">
        <f t="shared" si="126"/>
        <v>110.76966274994614</v>
      </c>
      <c r="N248" s="195">
        <f>O248</f>
        <v>8964.2015881763909</v>
      </c>
      <c r="O248" s="195">
        <f>O264/L264*100</f>
        <v>8964.2015881763909</v>
      </c>
      <c r="P248" s="167">
        <v>94</v>
      </c>
      <c r="Q248" s="167">
        <v>90.6</v>
      </c>
      <c r="R248" s="207">
        <f>F248*R243/100</f>
        <v>2.1528837422996845</v>
      </c>
    </row>
    <row r="249" spans="1:18" s="200" customFormat="1" outlineLevel="1" x14ac:dyDescent="0.3">
      <c r="A249" s="232"/>
      <c r="B249" s="178" t="s">
        <v>27</v>
      </c>
      <c r="C249" s="179">
        <f t="shared" ref="C249:C258" si="127">D249-D248</f>
        <v>5621.76</v>
      </c>
      <c r="D249" s="179">
        <v>10980.6</v>
      </c>
      <c r="E249" s="179">
        <f t="shared" ref="E249:E255" si="128">C249/C248*100</f>
        <v>104.90628568869383</v>
      </c>
      <c r="F249" s="179">
        <f t="shared" ref="F249:F255" si="129">N249/N248*100</f>
        <v>109.30652903901306</v>
      </c>
      <c r="G249" s="179">
        <f t="shared" si="100"/>
        <v>95.974400258607858</v>
      </c>
      <c r="H249" s="179">
        <f t="shared" ref="H249:H290" si="130">C249/C233*100</f>
        <v>111.10263499585966</v>
      </c>
      <c r="I249" s="179">
        <f t="shared" ref="I249:I290" si="131">N249/N233*100</f>
        <v>94.768936856081197</v>
      </c>
      <c r="J249" s="179">
        <f t="shared" ref="J249:J290" si="132">H249/I249*100</f>
        <v>117.23528687947959</v>
      </c>
      <c r="K249" s="179">
        <f t="shared" si="125"/>
        <v>107.58343384029338</v>
      </c>
      <c r="L249" s="179">
        <v>94.4</v>
      </c>
      <c r="M249" s="179">
        <f t="shared" si="126"/>
        <v>113.96550194946332</v>
      </c>
      <c r="N249" s="179">
        <f>O249-O248</f>
        <v>9798.4576120956954</v>
      </c>
      <c r="O249" s="179">
        <f t="shared" ref="O249:O259" si="133">O265/L265*100</f>
        <v>18762.659200272086</v>
      </c>
      <c r="P249" s="167">
        <v>94.8</v>
      </c>
      <c r="Q249" s="167">
        <v>99.3</v>
      </c>
      <c r="R249" s="207">
        <f>F249*R248/100</f>
        <v>2.3532424929529956</v>
      </c>
    </row>
    <row r="250" spans="1:18" s="200" customFormat="1" outlineLevel="1" x14ac:dyDescent="0.3">
      <c r="A250" s="232"/>
      <c r="B250" s="178" t="s">
        <v>28</v>
      </c>
      <c r="C250" s="179">
        <f t="shared" si="127"/>
        <v>6041.2199999999993</v>
      </c>
      <c r="D250" s="179">
        <v>17021.82</v>
      </c>
      <c r="E250" s="179">
        <f t="shared" si="128"/>
        <v>107.46136441256829</v>
      </c>
      <c r="F250" s="179">
        <f t="shared" si="129"/>
        <v>106.53659291834772</v>
      </c>
      <c r="G250" s="179">
        <f t="shared" si="100"/>
        <v>100.86803178972443</v>
      </c>
      <c r="H250" s="179">
        <f t="shared" si="130"/>
        <v>106.82083009900154</v>
      </c>
      <c r="I250" s="179">
        <f t="shared" si="131"/>
        <v>90.851255270408956</v>
      </c>
      <c r="J250" s="179">
        <f t="shared" si="132"/>
        <v>117.57771511363366</v>
      </c>
      <c r="K250" s="179">
        <f t="shared" si="125"/>
        <v>107.31153456738912</v>
      </c>
      <c r="L250" s="179">
        <v>93.1</v>
      </c>
      <c r="M250" s="179">
        <f t="shared" si="126"/>
        <v>115.26480619483257</v>
      </c>
      <c r="N250" s="179">
        <f>O250-O249</f>
        <v>10438.942898475245</v>
      </c>
      <c r="O250" s="179">
        <f t="shared" si="133"/>
        <v>29201.602098747331</v>
      </c>
      <c r="P250" s="167">
        <v>90.5</v>
      </c>
      <c r="Q250" s="167">
        <v>105.6</v>
      </c>
      <c r="R250" s="207">
        <f t="shared" ref="R250:R259" si="134">F250*R249/100</f>
        <v>2.5070643750989108</v>
      </c>
    </row>
    <row r="251" spans="1:18" s="200" customFormat="1" outlineLevel="1" x14ac:dyDescent="0.3">
      <c r="A251" s="232"/>
      <c r="B251" s="178" t="s">
        <v>29</v>
      </c>
      <c r="C251" s="179">
        <f t="shared" si="127"/>
        <v>5913.8300000000017</v>
      </c>
      <c r="D251" s="179">
        <v>22935.65</v>
      </c>
      <c r="E251" s="179">
        <f t="shared" si="128"/>
        <v>97.891319965172642</v>
      </c>
      <c r="F251" s="179">
        <f t="shared" si="129"/>
        <v>78.879399770331432</v>
      </c>
      <c r="G251" s="179">
        <f t="shared" si="100"/>
        <v>124.10251630995812</v>
      </c>
      <c r="H251" s="179">
        <f t="shared" si="130"/>
        <v>106.31489817637923</v>
      </c>
      <c r="I251" s="179">
        <f t="shared" si="131"/>
        <v>90.869291115093347</v>
      </c>
      <c r="J251" s="179">
        <f t="shared" si="132"/>
        <v>116.99760928224119</v>
      </c>
      <c r="K251" s="179">
        <f t="shared" si="125"/>
        <v>107.05277386483402</v>
      </c>
      <c r="L251" s="179">
        <v>92.6</v>
      </c>
      <c r="M251" s="179">
        <f t="shared" si="126"/>
        <v>115.60774715424841</v>
      </c>
      <c r="N251" s="179">
        <f>O251-O250</f>
        <v>8234.1755006849125</v>
      </c>
      <c r="O251" s="179">
        <f t="shared" si="133"/>
        <v>37435.777599432244</v>
      </c>
      <c r="P251" s="167">
        <v>91.1</v>
      </c>
      <c r="Q251" s="167">
        <v>95.5</v>
      </c>
      <c r="R251" s="207">
        <f t="shared" si="134"/>
        <v>1.9775573309338312</v>
      </c>
    </row>
    <row r="252" spans="1:18" s="200" customFormat="1" outlineLevel="1" x14ac:dyDescent="0.3">
      <c r="A252" s="232"/>
      <c r="B252" s="178" t="s">
        <v>30</v>
      </c>
      <c r="C252" s="179">
        <f t="shared" si="127"/>
        <v>6054.4900000000016</v>
      </c>
      <c r="D252" s="179">
        <v>28990.140000000003</v>
      </c>
      <c r="E252" s="179">
        <f t="shared" si="128"/>
        <v>102.37849244905586</v>
      </c>
      <c r="F252" s="179">
        <f t="shared" si="129"/>
        <v>99.959620259725909</v>
      </c>
      <c r="G252" s="179">
        <f t="shared" si="100"/>
        <v>102.41984931819965</v>
      </c>
      <c r="H252" s="179">
        <f t="shared" si="130"/>
        <v>105.92735797890029</v>
      </c>
      <c r="I252" s="179">
        <f t="shared" si="131"/>
        <v>90.959701789808051</v>
      </c>
      <c r="J252" s="179">
        <f t="shared" si="132"/>
        <v>116.45526084032231</v>
      </c>
      <c r="K252" s="179">
        <f t="shared" si="125"/>
        <v>106.81576341030616</v>
      </c>
      <c r="L252" s="179">
        <v>92.3</v>
      </c>
      <c r="M252" s="179">
        <f t="shared" si="126"/>
        <v>115.72672092124179</v>
      </c>
      <c r="N252" s="179">
        <f>O252-O251</f>
        <v>8230.8505620040232</v>
      </c>
      <c r="O252" s="179">
        <f t="shared" si="133"/>
        <v>45666.628161436267</v>
      </c>
      <c r="P252" s="167">
        <v>91.1</v>
      </c>
      <c r="Q252" s="167">
        <v>99.9</v>
      </c>
      <c r="R252" s="207">
        <f t="shared" si="134"/>
        <v>1.9767587984198289</v>
      </c>
    </row>
    <row r="253" spans="1:18" s="200" customFormat="1" outlineLevel="1" x14ac:dyDescent="0.3">
      <c r="A253" s="232"/>
      <c r="B253" s="178" t="s">
        <v>31</v>
      </c>
      <c r="C253" s="179">
        <f t="shared" si="127"/>
        <v>6507.0700000000033</v>
      </c>
      <c r="D253" s="179">
        <v>35497.210000000006</v>
      </c>
      <c r="E253" s="179">
        <f t="shared" si="128"/>
        <v>107.47511351079946</v>
      </c>
      <c r="F253" s="179">
        <f t="shared" si="129"/>
        <v>96.247504513696782</v>
      </c>
      <c r="G253" s="179">
        <f t="shared" si="100"/>
        <v>111.66535075774864</v>
      </c>
      <c r="H253" s="179">
        <f t="shared" si="130"/>
        <v>112.50471141909671</v>
      </c>
      <c r="I253" s="179">
        <f t="shared" si="131"/>
        <v>94.368111169273476</v>
      </c>
      <c r="J253" s="179">
        <f t="shared" si="132"/>
        <v>119.21899254430406</v>
      </c>
      <c r="K253" s="179">
        <f t="shared" si="125"/>
        <v>107.8151471837989</v>
      </c>
      <c r="L253" s="179">
        <v>92.6</v>
      </c>
      <c r="M253" s="179">
        <f>K253/L253*100</f>
        <v>116.43104447494483</v>
      </c>
      <c r="N253" s="179">
        <f t="shared" ref="N253:N259" si="135">O253-O252</f>
        <v>7921.9882661804586</v>
      </c>
      <c r="O253" s="179">
        <f t="shared" si="133"/>
        <v>53588.616427616726</v>
      </c>
      <c r="P253" s="167">
        <v>94.1</v>
      </c>
      <c r="Q253" s="167">
        <v>103.7</v>
      </c>
      <c r="R253" s="207">
        <f t="shared" si="134"/>
        <v>1.9025810137340233</v>
      </c>
    </row>
    <row r="254" spans="1:18" s="200" customFormat="1" outlineLevel="1" x14ac:dyDescent="0.3">
      <c r="A254" s="232"/>
      <c r="B254" s="178" t="s">
        <v>32</v>
      </c>
      <c r="C254" s="179">
        <f t="shared" si="127"/>
        <v>6267.3999999999942</v>
      </c>
      <c r="D254" s="179">
        <v>41764.61</v>
      </c>
      <c r="E254" s="179">
        <f t="shared" si="128"/>
        <v>96.316775445784216</v>
      </c>
      <c r="F254" s="179">
        <f t="shared" si="129"/>
        <v>98.781321564458679</v>
      </c>
      <c r="G254" s="179">
        <f t="shared" si="100"/>
        <v>97.505048444744432</v>
      </c>
      <c r="H254" s="179">
        <f t="shared" si="130"/>
        <v>106.93013899860273</v>
      </c>
      <c r="I254" s="179">
        <f t="shared" si="131"/>
        <v>95.007818101940629</v>
      </c>
      <c r="J254" s="179">
        <f t="shared" si="132"/>
        <v>112.54877875825943</v>
      </c>
      <c r="K254" s="179">
        <f t="shared" si="125"/>
        <v>107.68140547913067</v>
      </c>
      <c r="L254" s="179">
        <v>92.9</v>
      </c>
      <c r="M254" s="179">
        <f t="shared" si="126"/>
        <v>115.91109308840761</v>
      </c>
      <c r="N254" s="179">
        <f t="shared" si="135"/>
        <v>7825.444703514404</v>
      </c>
      <c r="O254" s="179">
        <f t="shared" si="133"/>
        <v>61414.06113113113</v>
      </c>
      <c r="P254" s="167">
        <v>94.7</v>
      </c>
      <c r="Q254" s="167">
        <v>100.2</v>
      </c>
      <c r="R254" s="207">
        <f t="shared" si="134"/>
        <v>1.8793946692009433</v>
      </c>
    </row>
    <row r="255" spans="1:18" s="200" customFormat="1" outlineLevel="1" x14ac:dyDescent="0.3">
      <c r="A255" s="232"/>
      <c r="B255" s="178" t="s">
        <v>33</v>
      </c>
      <c r="C255" s="179">
        <f t="shared" si="127"/>
        <v>6304.0599999999977</v>
      </c>
      <c r="D255" s="179">
        <v>48068.67</v>
      </c>
      <c r="E255" s="179">
        <f t="shared" si="128"/>
        <v>100.5849315505633</v>
      </c>
      <c r="F255" s="179">
        <f t="shared" si="129"/>
        <v>104.22940542865537</v>
      </c>
      <c r="G255" s="179">
        <f t="shared" si="100"/>
        <v>96.503411044988923</v>
      </c>
      <c r="H255" s="179">
        <f t="shared" si="130"/>
        <v>110.06210139095234</v>
      </c>
      <c r="I255" s="179">
        <f t="shared" si="131"/>
        <v>92.899999999999878</v>
      </c>
      <c r="J255" s="179">
        <f t="shared" si="132"/>
        <v>118.47373669639664</v>
      </c>
      <c r="K255" s="179">
        <f t="shared" si="125"/>
        <v>107.98774202998311</v>
      </c>
      <c r="L255" s="179">
        <v>92.9</v>
      </c>
      <c r="M255" s="179">
        <f t="shared" si="126"/>
        <v>116.24084179761367</v>
      </c>
      <c r="N255" s="179">
        <f t="shared" si="135"/>
        <v>8156.4144866212664</v>
      </c>
      <c r="O255" s="179">
        <f t="shared" si="133"/>
        <v>69570.475617752396</v>
      </c>
      <c r="P255" s="167">
        <v>92.9</v>
      </c>
      <c r="Q255" s="167">
        <v>100.2</v>
      </c>
      <c r="R255" s="207">
        <f t="shared" si="134"/>
        <v>1.9588818893659876</v>
      </c>
    </row>
    <row r="256" spans="1:18" s="200" customFormat="1" outlineLevel="1" x14ac:dyDescent="0.3">
      <c r="A256" s="232"/>
      <c r="B256" s="178" t="s">
        <v>35</v>
      </c>
      <c r="C256" s="179">
        <f t="shared" si="127"/>
        <v>6452.4600000000064</v>
      </c>
      <c r="D256" s="179">
        <v>54521.130000000005</v>
      </c>
      <c r="E256" s="179">
        <f>C256/C255*100</f>
        <v>102.35403850851688</v>
      </c>
      <c r="F256" s="179">
        <f>N256/N255*100</f>
        <v>93.922673431926853</v>
      </c>
      <c r="G256" s="179">
        <f t="shared" si="100"/>
        <v>108.97692193855715</v>
      </c>
      <c r="H256" s="179">
        <f>C256/C240*100</f>
        <v>109.96049747954171</v>
      </c>
      <c r="I256" s="179">
        <f>N256/N240*100</f>
        <v>92.900000000000119</v>
      </c>
      <c r="J256" s="179">
        <f>H256/I256*100</f>
        <v>118.36436757754744</v>
      </c>
      <c r="K256" s="179">
        <f t="shared" si="125"/>
        <v>108.21751269226971</v>
      </c>
      <c r="L256" s="179">
        <v>92.9</v>
      </c>
      <c r="M256" s="179">
        <f t="shared" si="126"/>
        <v>116.48817297337966</v>
      </c>
      <c r="N256" s="179">
        <f t="shared" si="135"/>
        <v>7660.7225420236646</v>
      </c>
      <c r="O256" s="179">
        <f t="shared" si="133"/>
        <v>77231.19815977606</v>
      </c>
      <c r="P256" s="167">
        <v>92.9</v>
      </c>
      <c r="Q256" s="167">
        <v>102.1</v>
      </c>
      <c r="R256" s="207">
        <f t="shared" si="134"/>
        <v>1.8398342398663752</v>
      </c>
    </row>
    <row r="257" spans="1:18" s="200" customFormat="1" outlineLevel="1" x14ac:dyDescent="0.3">
      <c r="A257" s="232"/>
      <c r="B257" s="178" t="s">
        <v>37</v>
      </c>
      <c r="C257" s="179">
        <f t="shared" si="127"/>
        <v>6566.6999999999971</v>
      </c>
      <c r="D257" s="179">
        <v>61087.83</v>
      </c>
      <c r="E257" s="179">
        <f>C257/C256*100</f>
        <v>101.77048753498651</v>
      </c>
      <c r="F257" s="179">
        <f>N257/N256*100</f>
        <v>97.383689195740104</v>
      </c>
      <c r="G257" s="179">
        <f t="shared" si="100"/>
        <v>104.50465409092173</v>
      </c>
      <c r="H257" s="179">
        <f>C257/C241*100</f>
        <v>111.4399610358094</v>
      </c>
      <c r="I257" s="179">
        <f>N257/N241*100</f>
        <v>92.899999999999949</v>
      </c>
      <c r="J257" s="179">
        <f>H257/I257*100</f>
        <v>119.95690100732989</v>
      </c>
      <c r="K257" s="179">
        <f t="shared" si="125"/>
        <v>108.55494534298028</v>
      </c>
      <c r="L257" s="179">
        <v>92.9</v>
      </c>
      <c r="M257" s="179">
        <f t="shared" si="126"/>
        <v>116.85139434120589</v>
      </c>
      <c r="N257" s="179">
        <f t="shared" si="135"/>
        <v>7460.2942304723256</v>
      </c>
      <c r="O257" s="179">
        <f t="shared" si="133"/>
        <v>84691.492390248386</v>
      </c>
      <c r="P257" s="167">
        <v>92.9</v>
      </c>
      <c r="Q257" s="167">
        <v>101.7</v>
      </c>
      <c r="R257" s="207">
        <f t="shared" si="134"/>
        <v>1.7916984578682784</v>
      </c>
    </row>
    <row r="258" spans="1:18" s="200" customFormat="1" outlineLevel="1" x14ac:dyDescent="0.3">
      <c r="A258" s="232"/>
      <c r="B258" s="178" t="s">
        <v>40</v>
      </c>
      <c r="C258" s="179">
        <f t="shared" si="127"/>
        <v>6391.3400000000111</v>
      </c>
      <c r="D258" s="179">
        <v>67479.170000000013</v>
      </c>
      <c r="E258" s="179">
        <f>C258/C257*100</f>
        <v>97.329556702758069</v>
      </c>
      <c r="F258" s="179">
        <f>N258/N257*100</f>
        <v>112.6349704852031</v>
      </c>
      <c r="G258" s="179">
        <f t="shared" si="100"/>
        <v>86.411490395466743</v>
      </c>
      <c r="H258" s="179">
        <f>C258/C242*100</f>
        <v>113.88743366868748</v>
      </c>
      <c r="I258" s="179">
        <f>N258/N242*100</f>
        <v>92.900000000000105</v>
      </c>
      <c r="J258" s="179">
        <f>H258/I258*100</f>
        <v>122.59142483174095</v>
      </c>
      <c r="K258" s="179">
        <f t="shared" si="125"/>
        <v>109.03851184838875</v>
      </c>
      <c r="L258" s="179">
        <v>92.9</v>
      </c>
      <c r="M258" s="179">
        <f>K258/L258*100</f>
        <v>117.37191802840555</v>
      </c>
      <c r="N258" s="179">
        <f t="shared" si="135"/>
        <v>8402.900204601814</v>
      </c>
      <c r="O258" s="179">
        <f t="shared" si="133"/>
        <v>93094.3925948502</v>
      </c>
      <c r="P258" s="167">
        <v>92.9</v>
      </c>
      <c r="Q258" s="167">
        <v>96.6</v>
      </c>
      <c r="R258" s="207">
        <f>F258*R257/100</f>
        <v>2.0180790292037742</v>
      </c>
    </row>
    <row r="259" spans="1:18" s="201" customFormat="1" ht="18" outlineLevel="1" thickBot="1" x14ac:dyDescent="0.35">
      <c r="A259" s="232"/>
      <c r="B259" s="192" t="s">
        <v>41</v>
      </c>
      <c r="C259" s="193">
        <f>D259-D258</f>
        <v>6479.8499999999913</v>
      </c>
      <c r="D259" s="193">
        <v>73959.02</v>
      </c>
      <c r="E259" s="193">
        <f>C259/C258*100</f>
        <v>101.38484261516334</v>
      </c>
      <c r="F259" s="193">
        <f>N259/N258*100</f>
        <v>112.21536831958684</v>
      </c>
      <c r="G259" s="193">
        <f t="shared" si="100"/>
        <v>90.348447038396372</v>
      </c>
      <c r="H259" s="193">
        <f t="shared" si="130"/>
        <v>117.82852279980129</v>
      </c>
      <c r="I259" s="193">
        <f t="shared" si="131"/>
        <v>98.641504405479424</v>
      </c>
      <c r="J259" s="193">
        <f t="shared" si="132"/>
        <v>119.45126294450152</v>
      </c>
      <c r="K259" s="193">
        <f t="shared" si="125"/>
        <v>109.75587749324704</v>
      </c>
      <c r="L259" s="193">
        <v>93.4</v>
      </c>
      <c r="M259" s="193">
        <f>K259/L259*100</f>
        <v>117.51164613838012</v>
      </c>
      <c r="N259" s="193">
        <f t="shared" si="135"/>
        <v>9429.3454141212424</v>
      </c>
      <c r="O259" s="193">
        <f t="shared" si="133"/>
        <v>102523.73800897144</v>
      </c>
      <c r="P259" s="167">
        <v>98.9</v>
      </c>
      <c r="Q259" s="167">
        <v>104.4</v>
      </c>
      <c r="R259" s="207">
        <f t="shared" si="134"/>
        <v>2.2645948156013578</v>
      </c>
    </row>
    <row r="260" spans="1:18" s="200" customFormat="1" outlineLevel="1" x14ac:dyDescent="0.3">
      <c r="A260" s="232"/>
      <c r="B260" s="190" t="s">
        <v>42</v>
      </c>
      <c r="C260" s="191">
        <f>C248+C249+C250</f>
        <v>17021.82</v>
      </c>
      <c r="D260" s="191">
        <f>C260</f>
        <v>17021.82</v>
      </c>
      <c r="E260" s="191">
        <f>C260/C247*100</f>
        <v>100.10503435670279</v>
      </c>
      <c r="F260" s="191">
        <f>N260/N247*100</f>
        <v>109.63716426976413</v>
      </c>
      <c r="G260" s="191">
        <f t="shared" si="100"/>
        <v>91.305749308138459</v>
      </c>
      <c r="H260" s="191">
        <f t="shared" si="130"/>
        <v>107.31153456738912</v>
      </c>
      <c r="I260" s="191">
        <f t="shared" si="131"/>
        <v>93.100000000000009</v>
      </c>
      <c r="J260" s="191">
        <f t="shared" si="132"/>
        <v>115.26480619483254</v>
      </c>
      <c r="K260" s="191">
        <f t="shared" si="125"/>
        <v>107.31153456738912</v>
      </c>
      <c r="L260" s="191">
        <f>O260/O244*100</f>
        <v>93.100000000000009</v>
      </c>
      <c r="M260" s="191">
        <f t="shared" si="126"/>
        <v>115.26480619483254</v>
      </c>
      <c r="N260" s="191">
        <f>SUM(N248:N250)</f>
        <v>29201.602098747331</v>
      </c>
      <c r="O260" s="191">
        <f>N260</f>
        <v>29201.602098747331</v>
      </c>
      <c r="P260" s="167">
        <v>93.1</v>
      </c>
      <c r="Q260" s="167">
        <v>89.7</v>
      </c>
    </row>
    <row r="261" spans="1:18" s="200" customFormat="1" outlineLevel="1" x14ac:dyDescent="0.3">
      <c r="A261" s="232"/>
      <c r="B261" s="180" t="s">
        <v>43</v>
      </c>
      <c r="C261" s="181">
        <f>C251+C252+C253</f>
        <v>18475.390000000007</v>
      </c>
      <c r="D261" s="181">
        <f>D260+C261</f>
        <v>35497.210000000006</v>
      </c>
      <c r="E261" s="181">
        <f>C261/C260*100</f>
        <v>108.53945112802276</v>
      </c>
      <c r="F261" s="181">
        <f>N261/N260*100</f>
        <v>83.51259032433542</v>
      </c>
      <c r="G261" s="181">
        <f t="shared" si="100"/>
        <v>129.96776977757636</v>
      </c>
      <c r="H261" s="181">
        <f t="shared" si="130"/>
        <v>108.2833394287215</v>
      </c>
      <c r="I261" s="181">
        <f t="shared" si="131"/>
        <v>92.008308384844753</v>
      </c>
      <c r="J261" s="181">
        <f t="shared" si="132"/>
        <v>117.68865369831917</v>
      </c>
      <c r="K261" s="181">
        <f t="shared" si="125"/>
        <v>107.8151471837989</v>
      </c>
      <c r="L261" s="181">
        <f>O261/O245*100</f>
        <v>92.6</v>
      </c>
      <c r="M261" s="181">
        <f t="shared" si="126"/>
        <v>116.43104447494483</v>
      </c>
      <c r="N261" s="181">
        <f>SUM(N251:N253)</f>
        <v>24387.014328869394</v>
      </c>
      <c r="O261" s="181">
        <f>N261+O260</f>
        <v>53588.616427616726</v>
      </c>
      <c r="P261" s="167">
        <v>92.1</v>
      </c>
      <c r="Q261" s="167">
        <v>99.9</v>
      </c>
    </row>
    <row r="262" spans="1:18" s="200" customFormat="1" outlineLevel="1" x14ac:dyDescent="0.3">
      <c r="A262" s="232"/>
      <c r="B262" s="180" t="s">
        <v>44</v>
      </c>
      <c r="C262" s="181">
        <f>C254+C255+C256</f>
        <v>19023.919999999998</v>
      </c>
      <c r="D262" s="181">
        <f>D261+C262</f>
        <v>54521.130000000005</v>
      </c>
      <c r="E262" s="181">
        <f>C262/C261*100</f>
        <v>102.96897656828889</v>
      </c>
      <c r="F262" s="181">
        <f>N262/N261*100</f>
        <v>96.947422153974799</v>
      </c>
      <c r="G262" s="181">
        <f t="shared" si="100"/>
        <v>106.21115474813809</v>
      </c>
      <c r="H262" s="181">
        <f t="shared" si="130"/>
        <v>108.97638300456214</v>
      </c>
      <c r="I262" s="181">
        <f t="shared" si="131"/>
        <v>93.587233820864014</v>
      </c>
      <c r="J262" s="181">
        <f t="shared" si="132"/>
        <v>116.44364146199106</v>
      </c>
      <c r="K262" s="181">
        <f t="shared" si="125"/>
        <v>108.21751269226971</v>
      </c>
      <c r="L262" s="181">
        <f>O262/O246*100</f>
        <v>92.9</v>
      </c>
      <c r="M262" s="181">
        <f t="shared" si="126"/>
        <v>116.48817297337966</v>
      </c>
      <c r="N262" s="181">
        <f>SUM(N254:N256)</f>
        <v>23642.581732159335</v>
      </c>
      <c r="O262" s="181">
        <f>N262+O261</f>
        <v>77231.19815977606</v>
      </c>
      <c r="P262" s="167">
        <v>93.5</v>
      </c>
      <c r="Q262" s="167">
        <v>103.5</v>
      </c>
    </row>
    <row r="263" spans="1:18" s="200" customFormat="1" ht="18" outlineLevel="1" thickBot="1" x14ac:dyDescent="0.35">
      <c r="A263" s="233"/>
      <c r="B263" s="196" t="s">
        <v>45</v>
      </c>
      <c r="C263" s="197">
        <f>C257+C258+C259</f>
        <v>19437.89</v>
      </c>
      <c r="D263" s="197">
        <f>D262+C263</f>
        <v>73959.02</v>
      </c>
      <c r="E263" s="197">
        <f>C263/C262*100</f>
        <v>102.17604994133703</v>
      </c>
      <c r="F263" s="197">
        <f>N263/N262*100</f>
        <v>106.97875610932847</v>
      </c>
      <c r="G263" s="197">
        <f t="shared" si="100"/>
        <v>95.510598232154393</v>
      </c>
      <c r="H263" s="197">
        <f>C263/C247*100</f>
        <v>114.31390099717949</v>
      </c>
      <c r="I263" s="197">
        <f t="shared" si="131"/>
        <v>94.960623628411938</v>
      </c>
      <c r="J263" s="197">
        <f t="shared" si="132"/>
        <v>120.38031831435563</v>
      </c>
      <c r="K263" s="197">
        <f t="shared" si="125"/>
        <v>109.75587749324704</v>
      </c>
      <c r="L263" s="197">
        <f>O263/O247*100</f>
        <v>93.4</v>
      </c>
      <c r="M263" s="197">
        <f t="shared" si="126"/>
        <v>117.51164613838012</v>
      </c>
      <c r="N263" s="197">
        <f>SUM(N257:N259)</f>
        <v>25292.539849195382</v>
      </c>
      <c r="O263" s="197">
        <f>N263+O262</f>
        <v>102523.73800897144</v>
      </c>
      <c r="P263" s="167">
        <v>94.9</v>
      </c>
      <c r="Q263" s="167">
        <v>102.3</v>
      </c>
    </row>
    <row r="264" spans="1:18" s="200" customFormat="1" ht="16.7" customHeight="1" outlineLevel="1" x14ac:dyDescent="0.3">
      <c r="A264" s="220">
        <v>2016</v>
      </c>
      <c r="B264" s="186" t="s">
        <v>26</v>
      </c>
      <c r="C264" s="187">
        <f>D264</f>
        <v>5774.3</v>
      </c>
      <c r="D264" s="187">
        <v>5774.3</v>
      </c>
      <c r="E264" s="187">
        <f>C264/C259*100</f>
        <v>89.111630670463171</v>
      </c>
      <c r="F264" s="187">
        <f>N264/N259*100</f>
        <v>89.933440021352339</v>
      </c>
      <c r="G264" s="187">
        <f>E264/F264*100</f>
        <v>99.086202695355524</v>
      </c>
      <c r="H264" s="187">
        <f>C264/C248*100</f>
        <v>107.75279724716542</v>
      </c>
      <c r="I264" s="187">
        <f>N264/N248*100</f>
        <v>94.6</v>
      </c>
      <c r="J264" s="187">
        <f>H264/I264*100</f>
        <v>113.90359117036515</v>
      </c>
      <c r="K264" s="187">
        <f t="shared" si="125"/>
        <v>107.75279724716542</v>
      </c>
      <c r="L264" s="187">
        <v>94.6</v>
      </c>
      <c r="M264" s="187">
        <f>K264/L264*100</f>
        <v>113.90359117036515</v>
      </c>
      <c r="N264" s="187">
        <f>O264</f>
        <v>8480.1347024148654</v>
      </c>
      <c r="O264" s="187">
        <f>O280/L280*100</f>
        <v>8480.1347024148654</v>
      </c>
      <c r="P264" s="167">
        <v>94.6</v>
      </c>
      <c r="Q264" s="167">
        <v>89.2</v>
      </c>
      <c r="R264" s="207">
        <f>F264*R259/100</f>
        <v>2.0366280202155016</v>
      </c>
    </row>
    <row r="265" spans="1:18" s="200" customFormat="1" outlineLevel="1" x14ac:dyDescent="0.3">
      <c r="A265" s="221"/>
      <c r="B265" s="174" t="s">
        <v>27</v>
      </c>
      <c r="C265" s="175">
        <f>D265-D264</f>
        <v>6237.4000000000005</v>
      </c>
      <c r="D265" s="175">
        <v>12011.7</v>
      </c>
      <c r="E265" s="175">
        <f t="shared" ref="E265:E275" si="136">C265/C264*100</f>
        <v>108.02001974265278</v>
      </c>
      <c r="F265" s="175">
        <f>N265/N264*100</f>
        <v>112.18283440635682</v>
      </c>
      <c r="G265" s="175">
        <f t="shared" ref="G265:G290" si="137">E265/F265*100</f>
        <v>96.289258792815673</v>
      </c>
      <c r="H265" s="175">
        <f>C265/C249*100</f>
        <v>110.95101889799636</v>
      </c>
      <c r="I265" s="175">
        <f>N265/N249*100</f>
        <v>97.089315964406879</v>
      </c>
      <c r="J265" s="175">
        <f>H265/I265*100</f>
        <v>114.27726912678138</v>
      </c>
      <c r="K265" s="175">
        <f t="shared" si="125"/>
        <v>109.39019725698049</v>
      </c>
      <c r="L265" s="175">
        <v>95.9</v>
      </c>
      <c r="M265" s="175">
        <f t="shared" si="126"/>
        <v>114.06694187380654</v>
      </c>
      <c r="N265" s="175">
        <f>O265-O264</f>
        <v>9513.2554706460669</v>
      </c>
      <c r="O265" s="175">
        <f t="shared" ref="O265:O275" si="138">O281/L281*100</f>
        <v>17993.390173060932</v>
      </c>
      <c r="P265" s="167">
        <v>97.2</v>
      </c>
      <c r="Q265" s="167">
        <v>101.7</v>
      </c>
      <c r="R265" s="207">
        <f>F265*R264/100</f>
        <v>2.2847470393918194</v>
      </c>
    </row>
    <row r="266" spans="1:18" s="200" customFormat="1" outlineLevel="1" x14ac:dyDescent="0.3">
      <c r="A266" s="221"/>
      <c r="B266" s="174" t="s">
        <v>28</v>
      </c>
      <c r="C266" s="175">
        <f>D266-D265</f>
        <v>6658</v>
      </c>
      <c r="D266" s="175">
        <v>18669.7</v>
      </c>
      <c r="E266" s="175">
        <f t="shared" si="136"/>
        <v>106.7431942796678</v>
      </c>
      <c r="F266" s="175">
        <f>N266/N265*100</f>
        <v>107.99416340943453</v>
      </c>
      <c r="G266" s="175">
        <f t="shared" si="137"/>
        <v>98.841632649142369</v>
      </c>
      <c r="H266" s="175">
        <f>C266/C250*100</f>
        <v>110.20952721470168</v>
      </c>
      <c r="I266" s="175">
        <f>N266/N250*100</f>
        <v>98.41763441418108</v>
      </c>
      <c r="J266" s="175">
        <f>H266/I266*100</f>
        <v>111.98148367486213</v>
      </c>
      <c r="K266" s="175">
        <f t="shared" si="125"/>
        <v>109.68098593452405</v>
      </c>
      <c r="L266" s="175">
        <v>96.8</v>
      </c>
      <c r="M266" s="175">
        <f t="shared" si="126"/>
        <v>113.30680365136783</v>
      </c>
      <c r="N266" s="175">
        <f>O266-O265</f>
        <v>10273.760658526484</v>
      </c>
      <c r="O266" s="175">
        <f t="shared" si="138"/>
        <v>28267.150831587416</v>
      </c>
      <c r="P266" s="167">
        <v>98.6</v>
      </c>
      <c r="Q266" s="167">
        <v>107.6</v>
      </c>
      <c r="R266" s="207">
        <f t="shared" ref="R266:R275" si="139">F266*R265/100</f>
        <v>2.4673934512130189</v>
      </c>
    </row>
    <row r="267" spans="1:18" s="200" customFormat="1" outlineLevel="1" x14ac:dyDescent="0.3">
      <c r="A267" s="221"/>
      <c r="B267" s="174" t="s">
        <v>29</v>
      </c>
      <c r="C267" s="175">
        <f t="shared" ref="C267:C273" si="140">D267-D266</f>
        <v>6593.3999999999978</v>
      </c>
      <c r="D267" s="175">
        <v>25263.1</v>
      </c>
      <c r="E267" s="175">
        <f t="shared" si="136"/>
        <v>99.029738660258303</v>
      </c>
      <c r="F267" s="175">
        <f t="shared" ref="F267:F273" si="141">N267/N266*100</f>
        <v>80.497963504676378</v>
      </c>
      <c r="G267" s="175">
        <f t="shared" si="137"/>
        <v>123.02142110030567</v>
      </c>
      <c r="H267" s="175">
        <f t="shared" si="130"/>
        <v>111.49119944266231</v>
      </c>
      <c r="I267" s="175">
        <f t="shared" si="131"/>
        <v>100.4371124318463</v>
      </c>
      <c r="J267" s="175">
        <f t="shared" si="132"/>
        <v>111.00597851050027</v>
      </c>
      <c r="K267" s="175">
        <f t="shared" si="125"/>
        <v>110.1477394362052</v>
      </c>
      <c r="L267" s="175">
        <v>97.6</v>
      </c>
      <c r="M267" s="175">
        <f t="shared" si="126"/>
        <v>112.85629040594796</v>
      </c>
      <c r="N267" s="175">
        <f>O267-O266</f>
        <v>8270.1681054584478</v>
      </c>
      <c r="O267" s="175">
        <f t="shared" si="138"/>
        <v>36537.318937045864</v>
      </c>
      <c r="P267" s="167">
        <v>100</v>
      </c>
      <c r="Q267" s="167">
        <v>98.1</v>
      </c>
      <c r="R267" s="207">
        <f t="shared" si="139"/>
        <v>1.9862014798742309</v>
      </c>
    </row>
    <row r="268" spans="1:18" s="200" customFormat="1" outlineLevel="1" x14ac:dyDescent="0.3">
      <c r="A268" s="221"/>
      <c r="B268" s="174" t="s">
        <v>30</v>
      </c>
      <c r="C268" s="175">
        <f t="shared" si="140"/>
        <v>6590.5</v>
      </c>
      <c r="D268" s="175">
        <v>31853.599999999999</v>
      </c>
      <c r="E268" s="175">
        <f t="shared" si="136"/>
        <v>99.956016622683322</v>
      </c>
      <c r="F268" s="175">
        <f t="shared" si="141"/>
        <v>101.00129089435174</v>
      </c>
      <c r="G268" s="175">
        <f t="shared" si="137"/>
        <v>98.965088205890567</v>
      </c>
      <c r="H268" s="175">
        <f t="shared" si="130"/>
        <v>108.85309910496174</v>
      </c>
      <c r="I268" s="175">
        <f t="shared" si="131"/>
        <v>101.48375897146926</v>
      </c>
      <c r="J268" s="175">
        <f t="shared" si="132"/>
        <v>107.26159555792989</v>
      </c>
      <c r="K268" s="175">
        <f t="shared" si="125"/>
        <v>109.87735830182261</v>
      </c>
      <c r="L268" s="175">
        <v>98.3</v>
      </c>
      <c r="M268" s="175">
        <f t="shared" si="126"/>
        <v>111.77757711273919</v>
      </c>
      <c r="N268" s="175">
        <f>O268-O267</f>
        <v>8352.9765456459863</v>
      </c>
      <c r="O268" s="175">
        <f t="shared" si="138"/>
        <v>44890.29548269185</v>
      </c>
      <c r="P268" s="167">
        <v>101.1</v>
      </c>
      <c r="Q268" s="167">
        <v>99.7</v>
      </c>
      <c r="R268" s="207">
        <f t="shared" si="139"/>
        <v>2.0060891344356913</v>
      </c>
    </row>
    <row r="269" spans="1:18" s="200" customFormat="1" outlineLevel="1" x14ac:dyDescent="0.3">
      <c r="A269" s="221"/>
      <c r="B269" s="174" t="s">
        <v>31</v>
      </c>
      <c r="C269" s="175">
        <f t="shared" si="140"/>
        <v>7031.4000000000015</v>
      </c>
      <c r="D269" s="175">
        <v>38885</v>
      </c>
      <c r="E269" s="175">
        <f t="shared" si="136"/>
        <v>106.68993247856766</v>
      </c>
      <c r="F269" s="175">
        <f t="shared" si="141"/>
        <v>95.152671284360324</v>
      </c>
      <c r="G269" s="175">
        <f t="shared" si="137"/>
        <v>112.12499979083996</v>
      </c>
      <c r="H269" s="175">
        <f t="shared" si="130"/>
        <v>108.05785092215079</v>
      </c>
      <c r="I269" s="175">
        <f t="shared" si="131"/>
        <v>100.32936237572039</v>
      </c>
      <c r="J269" s="175">
        <f t="shared" si="132"/>
        <v>107.70311737603615</v>
      </c>
      <c r="K269" s="175">
        <f t="shared" si="125"/>
        <v>109.54382048617339</v>
      </c>
      <c r="L269" s="175">
        <v>98.6</v>
      </c>
      <c r="M269" s="175">
        <f t="shared" si="126"/>
        <v>111.09920941802575</v>
      </c>
      <c r="N269" s="175">
        <f t="shared" ref="N269:N275" si="142">O269-O268</f>
        <v>7948.0803149382409</v>
      </c>
      <c r="O269" s="175">
        <f t="shared" si="138"/>
        <v>52838.375797630091</v>
      </c>
      <c r="P269" s="167">
        <v>100.1</v>
      </c>
      <c r="Q269" s="167">
        <v>102.5</v>
      </c>
      <c r="R269" s="207">
        <f t="shared" si="139"/>
        <v>1.9088473997608626</v>
      </c>
    </row>
    <row r="270" spans="1:18" s="200" customFormat="1" outlineLevel="1" x14ac:dyDescent="0.3">
      <c r="A270" s="221"/>
      <c r="B270" s="174" t="s">
        <v>32</v>
      </c>
      <c r="C270" s="175">
        <f t="shared" si="140"/>
        <v>6442.5</v>
      </c>
      <c r="D270" s="175">
        <v>45327.5</v>
      </c>
      <c r="E270" s="175">
        <f t="shared" si="136"/>
        <v>91.624712006143852</v>
      </c>
      <c r="F270" s="175">
        <f t="shared" si="141"/>
        <v>93.215190064006208</v>
      </c>
      <c r="G270" s="175">
        <f t="shared" si="137"/>
        <v>98.293756568247886</v>
      </c>
      <c r="H270" s="175">
        <f t="shared" si="130"/>
        <v>102.79382199955333</v>
      </c>
      <c r="I270" s="175">
        <f t="shared" si="131"/>
        <v>94.676001846671383</v>
      </c>
      <c r="J270" s="175">
        <f t="shared" si="132"/>
        <v>108.57431661090719</v>
      </c>
      <c r="K270" s="175">
        <f t="shared" si="125"/>
        <v>108.53088296526651</v>
      </c>
      <c r="L270" s="175">
        <v>98.1</v>
      </c>
      <c r="M270" s="175">
        <f t="shared" si="126"/>
        <v>110.63290822147454</v>
      </c>
      <c r="N270" s="175">
        <f t="shared" si="142"/>
        <v>7408.8181720095454</v>
      </c>
      <c r="O270" s="175">
        <f t="shared" si="138"/>
        <v>60247.193969639637</v>
      </c>
      <c r="P270" s="167">
        <v>95.1</v>
      </c>
      <c r="Q270" s="167">
        <v>95</v>
      </c>
      <c r="R270" s="207">
        <f t="shared" si="139"/>
        <v>1.7793357317189284</v>
      </c>
    </row>
    <row r="271" spans="1:18" s="200" customFormat="1" outlineLevel="1" x14ac:dyDescent="0.3">
      <c r="A271" s="221"/>
      <c r="B271" s="174" t="s">
        <v>33</v>
      </c>
      <c r="C271" s="175">
        <f t="shared" si="140"/>
        <v>6529.6999999999971</v>
      </c>
      <c r="D271" s="175">
        <v>51857.2</v>
      </c>
      <c r="E271" s="175">
        <f t="shared" si="136"/>
        <v>101.35351183546754</v>
      </c>
      <c r="F271" s="175">
        <f t="shared" si="141"/>
        <v>109.87695167585605</v>
      </c>
      <c r="G271" s="175">
        <f t="shared" si="137"/>
        <v>92.242740892982553</v>
      </c>
      <c r="H271" s="175">
        <f t="shared" si="130"/>
        <v>103.57928065405468</v>
      </c>
      <c r="I271" s="175">
        <f t="shared" si="131"/>
        <v>99.805908294186565</v>
      </c>
      <c r="J271" s="175">
        <f t="shared" si="132"/>
        <v>103.78071040518542</v>
      </c>
      <c r="K271" s="175">
        <f t="shared" si="125"/>
        <v>107.88149536902102</v>
      </c>
      <c r="L271" s="175">
        <v>98.3</v>
      </c>
      <c r="M271" s="175">
        <f t="shared" si="126"/>
        <v>109.74719773043849</v>
      </c>
      <c r="N271" s="175">
        <f t="shared" si="142"/>
        <v>8140.5835626109692</v>
      </c>
      <c r="O271" s="175">
        <f t="shared" si="138"/>
        <v>68387.777532250606</v>
      </c>
      <c r="P271" s="167">
        <v>99.7</v>
      </c>
      <c r="Q271" s="167">
        <v>105.6</v>
      </c>
      <c r="R271" s="207">
        <f t="shared" si="139"/>
        <v>1.9550798620920466</v>
      </c>
    </row>
    <row r="272" spans="1:18" s="200" customFormat="1" outlineLevel="1" x14ac:dyDescent="0.3">
      <c r="A272" s="221"/>
      <c r="B272" s="174" t="s">
        <v>35</v>
      </c>
      <c r="C272" s="175">
        <f t="shared" si="140"/>
        <v>6662.5</v>
      </c>
      <c r="D272" s="175">
        <v>58519.7</v>
      </c>
      <c r="E272" s="175">
        <f t="shared" si="136"/>
        <v>102.0337840942157</v>
      </c>
      <c r="F272" s="175">
        <f t="shared" si="141"/>
        <v>92.505533551626129</v>
      </c>
      <c r="G272" s="175">
        <f t="shared" si="137"/>
        <v>110.30019521726446</v>
      </c>
      <c r="H272" s="175">
        <f t="shared" si="130"/>
        <v>103.25519259321241</v>
      </c>
      <c r="I272" s="175">
        <f t="shared" si="131"/>
        <v>98.299999999999869</v>
      </c>
      <c r="J272" s="175">
        <f t="shared" si="132"/>
        <v>105.04088768383779</v>
      </c>
      <c r="K272" s="175">
        <f t="shared" si="125"/>
        <v>107.33398225605374</v>
      </c>
      <c r="L272" s="175">
        <v>98.3</v>
      </c>
      <c r="M272" s="175">
        <f t="shared" si="126"/>
        <v>109.19021592680951</v>
      </c>
      <c r="N272" s="175">
        <f t="shared" si="142"/>
        <v>7530.4902588092518</v>
      </c>
      <c r="O272" s="175">
        <f t="shared" si="138"/>
        <v>75918.267791059858</v>
      </c>
      <c r="P272" s="167">
        <v>98.3</v>
      </c>
      <c r="Q272" s="167">
        <v>99.7</v>
      </c>
      <c r="R272" s="207">
        <f t="shared" si="139"/>
        <v>1.8085570577886441</v>
      </c>
    </row>
    <row r="273" spans="1:18" s="200" customFormat="1" outlineLevel="1" x14ac:dyDescent="0.3">
      <c r="A273" s="221"/>
      <c r="B273" s="174" t="s">
        <v>37</v>
      </c>
      <c r="C273" s="175">
        <f t="shared" si="140"/>
        <v>6849.1000000000058</v>
      </c>
      <c r="D273" s="175">
        <v>65368.800000000003</v>
      </c>
      <c r="E273" s="175">
        <f t="shared" si="136"/>
        <v>102.80075046904325</v>
      </c>
      <c r="F273" s="175">
        <f t="shared" si="141"/>
        <v>100.75763257045642</v>
      </c>
      <c r="G273" s="175">
        <f t="shared" si="137"/>
        <v>102.02775496651148</v>
      </c>
      <c r="H273" s="175">
        <f t="shared" si="130"/>
        <v>104.30048578433626</v>
      </c>
      <c r="I273" s="175">
        <f t="shared" si="131"/>
        <v>101.70568976667099</v>
      </c>
      <c r="J273" s="175">
        <f t="shared" si="132"/>
        <v>102.55127911095056</v>
      </c>
      <c r="K273" s="175">
        <f t="shared" si="125"/>
        <v>107.00789338891232</v>
      </c>
      <c r="L273" s="175">
        <v>98.6</v>
      </c>
      <c r="M273" s="175">
        <f t="shared" si="126"/>
        <v>108.52727524230458</v>
      </c>
      <c r="N273" s="175">
        <f t="shared" si="142"/>
        <v>7587.5437057250383</v>
      </c>
      <c r="O273" s="175">
        <f t="shared" si="138"/>
        <v>83505.811496784896</v>
      </c>
      <c r="P273" s="167">
        <v>101.3</v>
      </c>
      <c r="Q273" s="167">
        <v>102.9</v>
      </c>
      <c r="R273" s="207">
        <f t="shared" si="139"/>
        <v>1.8222592751137392</v>
      </c>
    </row>
    <row r="274" spans="1:18" s="200" customFormat="1" outlineLevel="1" x14ac:dyDescent="0.3">
      <c r="A274" s="221"/>
      <c r="B274" s="174" t="s">
        <v>40</v>
      </c>
      <c r="C274" s="175">
        <f>D274-D273</f>
        <v>6881</v>
      </c>
      <c r="D274" s="175">
        <v>72249.8</v>
      </c>
      <c r="E274" s="175">
        <f t="shared" si="136"/>
        <v>100.46575462469514</v>
      </c>
      <c r="F274" s="175">
        <f>N274/N273*100</f>
        <v>116.55716659178611</v>
      </c>
      <c r="G274" s="175">
        <f t="shared" si="137"/>
        <v>86.194403623890977</v>
      </c>
      <c r="H274" s="175">
        <f t="shared" si="130"/>
        <v>107.66130420224849</v>
      </c>
      <c r="I274" s="175">
        <f t="shared" si="131"/>
        <v>105.2473044064385</v>
      </c>
      <c r="J274" s="175">
        <f t="shared" si="132"/>
        <v>102.29364524766137</v>
      </c>
      <c r="K274" s="175">
        <f t="shared" si="125"/>
        <v>107.06978168225838</v>
      </c>
      <c r="L274" s="175">
        <v>99.2</v>
      </c>
      <c r="M274" s="175">
        <f t="shared" si="126"/>
        <v>107.93324766356692</v>
      </c>
      <c r="N274" s="175">
        <f t="shared" si="142"/>
        <v>8843.8259573065152</v>
      </c>
      <c r="O274" s="175">
        <f t="shared" si="138"/>
        <v>92349.637454091411</v>
      </c>
      <c r="P274" s="167">
        <v>105.2</v>
      </c>
      <c r="Q274" s="167">
        <v>101.9</v>
      </c>
      <c r="R274" s="207">
        <f>F274*R273/100</f>
        <v>2.1239737790285953</v>
      </c>
    </row>
    <row r="275" spans="1:18" s="201" customFormat="1" ht="18" outlineLevel="1" thickBot="1" x14ac:dyDescent="0.35">
      <c r="A275" s="221"/>
      <c r="B275" s="184" t="s">
        <v>41</v>
      </c>
      <c r="C275" s="185">
        <f>D275-D274</f>
        <v>7165</v>
      </c>
      <c r="D275" s="185">
        <v>79414.8</v>
      </c>
      <c r="E275" s="185">
        <f t="shared" si="136"/>
        <v>104.12730707745968</v>
      </c>
      <c r="F275" s="185">
        <f>N275/N274*100</f>
        <v>110.40476881815393</v>
      </c>
      <c r="G275" s="185">
        <f t="shared" si="137"/>
        <v>94.314138956231346</v>
      </c>
      <c r="H275" s="185">
        <f t="shared" si="130"/>
        <v>110.57354722717361</v>
      </c>
      <c r="I275" s="185">
        <f t="shared" si="131"/>
        <v>103.54913489775994</v>
      </c>
      <c r="J275" s="185">
        <f t="shared" si="132"/>
        <v>106.78365139056862</v>
      </c>
      <c r="K275" s="185">
        <f t="shared" si="125"/>
        <v>107.37676080618699</v>
      </c>
      <c r="L275" s="185">
        <v>99.6</v>
      </c>
      <c r="M275" s="185">
        <f t="shared" si="126"/>
        <v>107.80799277729618</v>
      </c>
      <c r="N275" s="185">
        <f t="shared" si="142"/>
        <v>9764.0056028441468</v>
      </c>
      <c r="O275" s="185">
        <f t="shared" si="138"/>
        <v>102113.64305693556</v>
      </c>
      <c r="P275" s="167">
        <v>104</v>
      </c>
      <c r="Q275" s="167">
        <v>101.5</v>
      </c>
      <c r="R275" s="207">
        <f t="shared" si="139"/>
        <v>2.3449683404947281</v>
      </c>
    </row>
    <row r="276" spans="1:18" s="200" customFormat="1" outlineLevel="1" x14ac:dyDescent="0.3">
      <c r="A276" s="221"/>
      <c r="B276" s="182" t="s">
        <v>42</v>
      </c>
      <c r="C276" s="183">
        <f>C264+C265+C266</f>
        <v>18669.7</v>
      </c>
      <c r="D276" s="183">
        <f>C276</f>
        <v>18669.7</v>
      </c>
      <c r="E276" s="183">
        <f>C276/C263*100</f>
        <v>96.047976400730732</v>
      </c>
      <c r="F276" s="183">
        <f>N276/N263*100</f>
        <v>111.76082354768599</v>
      </c>
      <c r="G276" s="183">
        <f t="shared" si="137"/>
        <v>85.940648388072304</v>
      </c>
      <c r="H276" s="183">
        <f t="shared" si="130"/>
        <v>109.68098593452405</v>
      </c>
      <c r="I276" s="183">
        <f t="shared" si="131"/>
        <v>96.8</v>
      </c>
      <c r="J276" s="183">
        <f t="shared" si="132"/>
        <v>113.30680365136783</v>
      </c>
      <c r="K276" s="183">
        <f t="shared" si="125"/>
        <v>109.68098593452405</v>
      </c>
      <c r="L276" s="183">
        <f>O276/O260*100</f>
        <v>96.8</v>
      </c>
      <c r="M276" s="183">
        <f t="shared" si="126"/>
        <v>113.30680365136783</v>
      </c>
      <c r="N276" s="183">
        <f>SUM(N264:N266)</f>
        <v>28267.150831587416</v>
      </c>
      <c r="O276" s="183">
        <f>N276</f>
        <v>28267.150831587416</v>
      </c>
      <c r="P276" s="167">
        <v>96.8</v>
      </c>
      <c r="Q276" s="167">
        <v>93.5</v>
      </c>
    </row>
    <row r="277" spans="1:18" s="200" customFormat="1" outlineLevel="1" x14ac:dyDescent="0.3">
      <c r="A277" s="221"/>
      <c r="B277" s="176" t="s">
        <v>43</v>
      </c>
      <c r="C277" s="177">
        <f>C267+C268+C269</f>
        <v>20215.3</v>
      </c>
      <c r="D277" s="177">
        <f>D276+C277</f>
        <v>38885</v>
      </c>
      <c r="E277" s="177">
        <f>C277/C276*100</f>
        <v>108.27865471860822</v>
      </c>
      <c r="F277" s="177">
        <f>N277/N276*100</f>
        <v>86.925014524581329</v>
      </c>
      <c r="G277" s="177">
        <f t="shared" si="137"/>
        <v>124.56558714521509</v>
      </c>
      <c r="H277" s="177">
        <f t="shared" si="130"/>
        <v>109.41744666824349</v>
      </c>
      <c r="I277" s="177">
        <f t="shared" si="131"/>
        <v>100.75536363200972</v>
      </c>
      <c r="J277" s="177">
        <f t="shared" si="132"/>
        <v>108.59714334203628</v>
      </c>
      <c r="K277" s="177">
        <f t="shared" si="125"/>
        <v>109.54382048617339</v>
      </c>
      <c r="L277" s="177">
        <f>O277/O261*100</f>
        <v>98.6</v>
      </c>
      <c r="M277" s="177">
        <f t="shared" si="126"/>
        <v>111.09920941802575</v>
      </c>
      <c r="N277" s="177">
        <f>SUM(N267:N269)</f>
        <v>24571.224966042675</v>
      </c>
      <c r="O277" s="177">
        <f>N277+O276</f>
        <v>52838.375797630091</v>
      </c>
      <c r="P277" s="167">
        <v>100.4</v>
      </c>
      <c r="Q277" s="167">
        <v>104.1</v>
      </c>
    </row>
    <row r="278" spans="1:18" s="200" customFormat="1" outlineLevel="1" x14ac:dyDescent="0.3">
      <c r="A278" s="221"/>
      <c r="B278" s="176" t="s">
        <v>44</v>
      </c>
      <c r="C278" s="177">
        <f>C270+C271+C272</f>
        <v>19634.699999999997</v>
      </c>
      <c r="D278" s="177">
        <f>D277+C278</f>
        <v>58519.7</v>
      </c>
      <c r="E278" s="177">
        <f>C278/C277*100</f>
        <v>97.127917963126933</v>
      </c>
      <c r="F278" s="177">
        <f>N278/N277*100</f>
        <v>93.930571330188357</v>
      </c>
      <c r="G278" s="177">
        <f t="shared" si="137"/>
        <v>103.40394675307482</v>
      </c>
      <c r="H278" s="177">
        <f t="shared" si="130"/>
        <v>103.21058961559973</v>
      </c>
      <c r="I278" s="177">
        <f t="shared" si="131"/>
        <v>97.620015677204236</v>
      </c>
      <c r="J278" s="177">
        <f t="shared" si="132"/>
        <v>105.72687260866829</v>
      </c>
      <c r="K278" s="177">
        <f t="shared" si="125"/>
        <v>107.33398225605374</v>
      </c>
      <c r="L278" s="177">
        <f>O278/O262*100</f>
        <v>98.299999999999983</v>
      </c>
      <c r="M278" s="177">
        <f t="shared" si="126"/>
        <v>109.19021592680953</v>
      </c>
      <c r="N278" s="177">
        <f>SUM(N270:N272)</f>
        <v>23079.891993429766</v>
      </c>
      <c r="O278" s="177">
        <f>N278+O277</f>
        <v>75918.267791059858</v>
      </c>
      <c r="P278" s="167">
        <v>97.7</v>
      </c>
      <c r="Q278" s="167">
        <v>100</v>
      </c>
    </row>
    <row r="279" spans="1:18" s="200" customFormat="1" ht="18" outlineLevel="1" thickBot="1" x14ac:dyDescent="0.35">
      <c r="A279" s="222"/>
      <c r="B279" s="188" t="s">
        <v>45</v>
      </c>
      <c r="C279" s="189">
        <f>C273+C274+C275</f>
        <v>20895.100000000006</v>
      </c>
      <c r="D279" s="189">
        <f>D278+C279</f>
        <v>79414.8</v>
      </c>
      <c r="E279" s="189">
        <f>C279/C278*100</f>
        <v>106.41924755662173</v>
      </c>
      <c r="F279" s="189">
        <f>N279/N278*100</f>
        <v>113.49869086620001</v>
      </c>
      <c r="G279" s="189">
        <f t="shared" si="137"/>
        <v>93.762533069280934</v>
      </c>
      <c r="H279" s="189">
        <f t="shared" si="130"/>
        <v>107.49674990443924</v>
      </c>
      <c r="I279" s="189">
        <f t="shared" si="131"/>
        <v>103.56957198471723</v>
      </c>
      <c r="J279" s="189">
        <f t="shared" si="132"/>
        <v>103.79182596245691</v>
      </c>
      <c r="K279" s="189">
        <f t="shared" si="125"/>
        <v>107.37676080618699</v>
      </c>
      <c r="L279" s="189">
        <f>O279/O263*100</f>
        <v>99.6</v>
      </c>
      <c r="M279" s="189">
        <f t="shared" si="126"/>
        <v>107.80799277729618</v>
      </c>
      <c r="N279" s="189">
        <f>SUM(N273:N275)</f>
        <v>26195.3752658757</v>
      </c>
      <c r="O279" s="189">
        <f>N279+O278</f>
        <v>102113.64305693556</v>
      </c>
      <c r="P279" s="167">
        <v>103.5</v>
      </c>
      <c r="Q279" s="167">
        <v>106.3</v>
      </c>
    </row>
    <row r="280" spans="1:18" s="200" customFormat="1" ht="16.149999999999999" customHeight="1" outlineLevel="1" x14ac:dyDescent="0.3">
      <c r="A280" s="231">
        <v>2017</v>
      </c>
      <c r="B280" s="194" t="s">
        <v>26</v>
      </c>
      <c r="C280" s="195">
        <f>D280</f>
        <v>6850.3</v>
      </c>
      <c r="D280" s="195">
        <v>6850.3</v>
      </c>
      <c r="E280" s="195">
        <f>C280/C275*100</f>
        <v>95.607815771109557</v>
      </c>
      <c r="F280" s="195">
        <f>N280/N275*100</f>
        <v>91.888338455495017</v>
      </c>
      <c r="G280" s="195">
        <f>E280/F280*100</f>
        <v>104.04782301882194</v>
      </c>
      <c r="H280" s="195">
        <f>C280/C264*100</f>
        <v>118.63429333425697</v>
      </c>
      <c r="I280" s="195">
        <f>N280/N264*100</f>
        <v>105.79999999999998</v>
      </c>
      <c r="J280" s="195">
        <f>H280/I280*100</f>
        <v>112.13071203615972</v>
      </c>
      <c r="K280" s="195">
        <f>D280/D264*100</f>
        <v>118.63429333425697</v>
      </c>
      <c r="L280" s="195">
        <v>105.8</v>
      </c>
      <c r="M280" s="195">
        <f>K280/L280*100</f>
        <v>112.13071203615969</v>
      </c>
      <c r="N280" s="195">
        <f>O280</f>
        <v>8971.9825151549267</v>
      </c>
      <c r="O280" s="195">
        <f>O296/L296*100</f>
        <v>8971.9825151549267</v>
      </c>
      <c r="P280" s="167">
        <v>105.8</v>
      </c>
      <c r="Q280" s="167">
        <v>89.1</v>
      </c>
      <c r="R280" s="207">
        <f>F280*R275/100</f>
        <v>2.1547524453880005</v>
      </c>
    </row>
    <row r="281" spans="1:18" s="200" customFormat="1" outlineLevel="1" x14ac:dyDescent="0.3">
      <c r="A281" s="232"/>
      <c r="B281" s="178" t="s">
        <v>27</v>
      </c>
      <c r="C281" s="179">
        <f>D281-D280</f>
        <v>6671.0999999999995</v>
      </c>
      <c r="D281" s="179">
        <v>13521.4</v>
      </c>
      <c r="E281" s="179">
        <f t="shared" ref="E281:E291" si="143">C281/C280*100</f>
        <v>97.384056172722353</v>
      </c>
      <c r="F281" s="179">
        <f t="shared" ref="F281:F291" si="144">N281/N280*100</f>
        <v>106.96851144362971</v>
      </c>
      <c r="G281" s="179">
        <f>E281/F281*100</f>
        <v>91.039928347550983</v>
      </c>
      <c r="H281" s="179">
        <f>C281/C265*100</f>
        <v>106.95321768685669</v>
      </c>
      <c r="I281" s="179">
        <f t="shared" si="131"/>
        <v>100.88235486849788</v>
      </c>
      <c r="J281" s="179">
        <f t="shared" si="132"/>
        <v>106.01776477786655</v>
      </c>
      <c r="K281" s="179">
        <f t="shared" si="125"/>
        <v>112.56857896883869</v>
      </c>
      <c r="L281" s="179">
        <v>103.2</v>
      </c>
      <c r="M281" s="179">
        <f>K281/L281*100</f>
        <v>109.07808039616151</v>
      </c>
      <c r="N281" s="179">
        <f>O281-O280</f>
        <v>9597.1961434439545</v>
      </c>
      <c r="O281" s="179">
        <f t="shared" ref="O281:O290" si="145">O297/L297*100</f>
        <v>18569.178658598881</v>
      </c>
      <c r="P281" s="167">
        <v>100.6</v>
      </c>
      <c r="Q281" s="167">
        <v>96.1</v>
      </c>
      <c r="R281" s="207">
        <f>F281*R280/100</f>
        <v>2.3049066161267544</v>
      </c>
    </row>
    <row r="282" spans="1:18" s="200" customFormat="1" outlineLevel="1" x14ac:dyDescent="0.3">
      <c r="A282" s="232"/>
      <c r="B282" s="178" t="s">
        <v>28</v>
      </c>
      <c r="C282" s="179">
        <f t="shared" ref="C282:C291" si="146">D282-D281</f>
        <v>7537.6999999999989</v>
      </c>
      <c r="D282" s="179">
        <v>21059.1</v>
      </c>
      <c r="E282" s="179">
        <f t="shared" si="143"/>
        <v>112.99036140966257</v>
      </c>
      <c r="F282" s="179">
        <f t="shared" si="144"/>
        <v>114.0096195392746</v>
      </c>
      <c r="G282" s="179">
        <f t="shared" si="137"/>
        <v>99.105989359730387</v>
      </c>
      <c r="H282" s="179">
        <f t="shared" si="130"/>
        <v>113.21267647942324</v>
      </c>
      <c r="I282" s="179">
        <f t="shared" si="131"/>
        <v>106.50167132808899</v>
      </c>
      <c r="J282" s="179">
        <f t="shared" si="132"/>
        <v>106.30131439971522</v>
      </c>
      <c r="K282" s="179">
        <f t="shared" si="125"/>
        <v>112.79827742277593</v>
      </c>
      <c r="L282" s="179">
        <v>104.4</v>
      </c>
      <c r="M282" s="179">
        <f t="shared" si="126"/>
        <v>108.04432703331027</v>
      </c>
      <c r="N282" s="179">
        <f>O282-O281</f>
        <v>10941.726809578387</v>
      </c>
      <c r="O282" s="179">
        <f t="shared" si="145"/>
        <v>29510.905468177269</v>
      </c>
      <c r="P282" s="167">
        <v>106.8</v>
      </c>
      <c r="Q282" s="167">
        <v>113.7</v>
      </c>
      <c r="R282" s="207">
        <f t="shared" ref="R282:R291" si="147">F282*R281/100</f>
        <v>2.627815263781681</v>
      </c>
    </row>
    <row r="283" spans="1:18" s="200" customFormat="1" outlineLevel="1" x14ac:dyDescent="0.3">
      <c r="A283" s="232"/>
      <c r="B283" s="178" t="s">
        <v>29</v>
      </c>
      <c r="C283" s="179">
        <f t="shared" si="146"/>
        <v>7145.5</v>
      </c>
      <c r="D283" s="179">
        <v>28204.6</v>
      </c>
      <c r="E283" s="179">
        <f t="shared" si="143"/>
        <v>94.796821311540668</v>
      </c>
      <c r="F283" s="179">
        <f t="shared" si="144"/>
        <v>81.914779344389302</v>
      </c>
      <c r="G283" s="179">
        <f t="shared" si="137"/>
        <v>115.72615109294524</v>
      </c>
      <c r="H283" s="179">
        <f t="shared" si="130"/>
        <v>108.37352504019175</v>
      </c>
      <c r="I283" s="179">
        <f t="shared" si="131"/>
        <v>108.37616912062968</v>
      </c>
      <c r="J283" s="179">
        <f t="shared" si="132"/>
        <v>99.997560275049963</v>
      </c>
      <c r="K283" s="179">
        <f t="shared" si="125"/>
        <v>111.64346418293876</v>
      </c>
      <c r="L283" s="179">
        <v>105.3</v>
      </c>
      <c r="M283" s="179">
        <f>K283/L283*100</f>
        <v>106.02418250991335</v>
      </c>
      <c r="N283" s="179">
        <f>O283-O282</f>
        <v>8962.8913725320235</v>
      </c>
      <c r="O283" s="179">
        <f t="shared" si="145"/>
        <v>38473.796840709292</v>
      </c>
      <c r="P283" s="167">
        <v>108</v>
      </c>
      <c r="Q283" s="167">
        <v>95.5</v>
      </c>
      <c r="R283" s="207">
        <f t="shared" si="147"/>
        <v>2.1525690749049455</v>
      </c>
    </row>
    <row r="284" spans="1:18" s="200" customFormat="1" outlineLevel="1" x14ac:dyDescent="0.3">
      <c r="A284" s="232"/>
      <c r="B284" s="178" t="s">
        <v>30</v>
      </c>
      <c r="C284" s="179">
        <f t="shared" si="146"/>
        <v>7442.0999999999985</v>
      </c>
      <c r="D284" s="179">
        <v>35646.699999999997</v>
      </c>
      <c r="E284" s="179">
        <f t="shared" si="143"/>
        <v>104.15086418025328</v>
      </c>
      <c r="F284" s="179">
        <f t="shared" si="144"/>
        <v>102.14122079491989</v>
      </c>
      <c r="G284" s="179">
        <f>E284/F284*100</f>
        <v>101.96751455454833</v>
      </c>
      <c r="H284" s="179">
        <f t="shared" si="130"/>
        <v>112.9216296183901</v>
      </c>
      <c r="I284" s="179">
        <f t="shared" si="131"/>
        <v>109.59933403857971</v>
      </c>
      <c r="J284" s="179">
        <f t="shared" si="132"/>
        <v>103.03131000653791</v>
      </c>
      <c r="K284" s="179">
        <f>D284/D268*100</f>
        <v>111.90791621669136</v>
      </c>
      <c r="L284" s="179">
        <v>106.1</v>
      </c>
      <c r="M284" s="179">
        <f>K284/L284*100</f>
        <v>105.47400208924729</v>
      </c>
      <c r="N284" s="179">
        <f>O284-O283</f>
        <v>9154.8066664267608</v>
      </c>
      <c r="O284" s="179">
        <f t="shared" si="145"/>
        <v>47628.603507136053</v>
      </c>
      <c r="P284" s="167">
        <v>109.3</v>
      </c>
      <c r="Q284" s="167">
        <v>100.2</v>
      </c>
      <c r="R284" s="207">
        <f t="shared" si="147"/>
        <v>2.1986603315618249</v>
      </c>
    </row>
    <row r="285" spans="1:18" s="200" customFormat="1" outlineLevel="1" x14ac:dyDescent="0.3">
      <c r="A285" s="232"/>
      <c r="B285" s="178" t="s">
        <v>31</v>
      </c>
      <c r="C285" s="179">
        <f t="shared" si="146"/>
        <v>7605</v>
      </c>
      <c r="D285" s="179">
        <v>43251.7</v>
      </c>
      <c r="E285" s="179">
        <f t="shared" si="143"/>
        <v>102.18889829483615</v>
      </c>
      <c r="F285" s="179">
        <f t="shared" si="144"/>
        <v>92.114596423705194</v>
      </c>
      <c r="G285" s="179">
        <f t="shared" si="137"/>
        <v>110.93670521530765</v>
      </c>
      <c r="H285" s="179">
        <f t="shared" si="130"/>
        <v>108.15769263589041</v>
      </c>
      <c r="I285" s="179">
        <f t="shared" si="131"/>
        <v>106.09999999999995</v>
      </c>
      <c r="J285" s="179">
        <f t="shared" si="132"/>
        <v>101.93938985475066</v>
      </c>
      <c r="K285" s="179">
        <f t="shared" ref="K285:K295" si="148">D285/D269*100</f>
        <v>111.22978012086921</v>
      </c>
      <c r="L285" s="179">
        <v>106.1</v>
      </c>
      <c r="M285" s="179">
        <f t="shared" si="126"/>
        <v>104.83485402532442</v>
      </c>
      <c r="N285" s="179">
        <f t="shared" ref="N285:N290" si="149">O285-O284</f>
        <v>8432.9132141494702</v>
      </c>
      <c r="O285" s="179">
        <f t="shared" si="145"/>
        <v>56061.516721285523</v>
      </c>
      <c r="P285" s="167">
        <v>106.1</v>
      </c>
      <c r="Q285" s="167">
        <v>100.5</v>
      </c>
      <c r="R285" s="207">
        <f t="shared" si="147"/>
        <v>2.0252870911462737</v>
      </c>
    </row>
    <row r="286" spans="1:18" s="200" customFormat="1" outlineLevel="1" x14ac:dyDescent="0.3">
      <c r="A286" s="232"/>
      <c r="B286" s="178" t="s">
        <v>32</v>
      </c>
      <c r="C286" s="179">
        <f t="shared" si="146"/>
        <v>7520.3000000000029</v>
      </c>
      <c r="D286" s="179">
        <v>50772</v>
      </c>
      <c r="E286" s="179">
        <f t="shared" si="143"/>
        <v>98.88625904010523</v>
      </c>
      <c r="F286" s="179">
        <f t="shared" si="144"/>
        <v>93.215190064006265</v>
      </c>
      <c r="G286" s="179">
        <f t="shared" si="137"/>
        <v>106.08384639049164</v>
      </c>
      <c r="H286" s="179">
        <f t="shared" si="130"/>
        <v>116.7295304617773</v>
      </c>
      <c r="I286" s="179">
        <f t="shared" si="131"/>
        <v>106.1</v>
      </c>
      <c r="J286" s="179">
        <f t="shared" si="132"/>
        <v>110.0184075982821</v>
      </c>
      <c r="K286" s="179">
        <f t="shared" si="148"/>
        <v>112.01147206442006</v>
      </c>
      <c r="L286" s="179">
        <v>106.1</v>
      </c>
      <c r="M286" s="179">
        <f t="shared" si="126"/>
        <v>105.57160420774747</v>
      </c>
      <c r="N286" s="179">
        <f t="shared" si="149"/>
        <v>7860.7560805021276</v>
      </c>
      <c r="O286" s="179">
        <f t="shared" si="145"/>
        <v>63922.272801787651</v>
      </c>
      <c r="P286" s="167">
        <v>106.1</v>
      </c>
      <c r="Q286" s="167">
        <v>96.7</v>
      </c>
      <c r="R286" s="207">
        <f t="shared" si="147"/>
        <v>1.8878752113537829</v>
      </c>
    </row>
    <row r="287" spans="1:18" s="200" customFormat="1" outlineLevel="1" x14ac:dyDescent="0.3">
      <c r="A287" s="232"/>
      <c r="B287" s="178" t="s">
        <v>33</v>
      </c>
      <c r="C287" s="179">
        <f t="shared" si="146"/>
        <v>7813.5</v>
      </c>
      <c r="D287" s="179">
        <v>58585.5</v>
      </c>
      <c r="E287" s="179">
        <f t="shared" si="143"/>
        <v>103.89878063375126</v>
      </c>
      <c r="F287" s="179">
        <f t="shared" si="144"/>
        <v>110.74694149403508</v>
      </c>
      <c r="G287" s="179">
        <f t="shared" si="137"/>
        <v>93.816388274115297</v>
      </c>
      <c r="H287" s="179">
        <f t="shared" si="130"/>
        <v>119.66093388670235</v>
      </c>
      <c r="I287" s="179">
        <f t="shared" si="131"/>
        <v>106.9400844608531</v>
      </c>
      <c r="J287" s="179">
        <f t="shared" si="132"/>
        <v>111.89530519821676</v>
      </c>
      <c r="K287" s="179">
        <f t="shared" si="148"/>
        <v>112.97466889843648</v>
      </c>
      <c r="L287" s="179">
        <v>106.2</v>
      </c>
      <c r="M287" s="179">
        <f>K287/L287*100</f>
        <v>106.37916092131493</v>
      </c>
      <c r="N287" s="179">
        <f t="shared" si="149"/>
        <v>8705.5469374624954</v>
      </c>
      <c r="O287" s="179">
        <f t="shared" si="145"/>
        <v>72627.819739250146</v>
      </c>
      <c r="P287" s="167">
        <v>106.9</v>
      </c>
      <c r="Q287" s="167">
        <v>105.8</v>
      </c>
      <c r="R287" s="207">
        <f t="shared" si="147"/>
        <v>2.0907640557983651</v>
      </c>
    </row>
    <row r="288" spans="1:18" s="200" customFormat="1" outlineLevel="1" x14ac:dyDescent="0.3">
      <c r="A288" s="232"/>
      <c r="B288" s="178" t="s">
        <v>35</v>
      </c>
      <c r="C288" s="179">
        <f t="shared" si="146"/>
        <v>7845.3000000000029</v>
      </c>
      <c r="D288" s="179">
        <v>66430.8</v>
      </c>
      <c r="E288" s="179">
        <f t="shared" si="143"/>
        <v>100.40698790554812</v>
      </c>
      <c r="F288" s="179">
        <f t="shared" si="144"/>
        <v>91.865344157072741</v>
      </c>
      <c r="G288" s="179">
        <f t="shared" si="137"/>
        <v>109.29800440726673</v>
      </c>
      <c r="H288" s="179">
        <f t="shared" si="130"/>
        <v>117.75309568480306</v>
      </c>
      <c r="I288" s="179">
        <f t="shared" si="131"/>
        <v>106.20000000000003</v>
      </c>
      <c r="J288" s="179">
        <f t="shared" si="132"/>
        <v>110.87862117213089</v>
      </c>
      <c r="K288" s="179">
        <f t="shared" si="148"/>
        <v>113.51869541368123</v>
      </c>
      <c r="L288" s="179">
        <v>106.2</v>
      </c>
      <c r="M288" s="179">
        <f t="shared" si="126"/>
        <v>106.89142694320266</v>
      </c>
      <c r="N288" s="179">
        <f t="shared" si="149"/>
        <v>7997.3806548554276</v>
      </c>
      <c r="O288" s="179">
        <f t="shared" si="145"/>
        <v>80625.200394105574</v>
      </c>
      <c r="P288" s="167">
        <v>106.2</v>
      </c>
      <c r="Q288" s="167">
        <v>98.6</v>
      </c>
      <c r="R288" s="207">
        <f t="shared" si="147"/>
        <v>1.9206875953715405</v>
      </c>
    </row>
    <row r="289" spans="1:33" s="200" customFormat="1" outlineLevel="1" x14ac:dyDescent="0.3">
      <c r="A289" s="232"/>
      <c r="B289" s="178" t="s">
        <v>37</v>
      </c>
      <c r="C289" s="179">
        <f t="shared" si="146"/>
        <v>8272.3999999999942</v>
      </c>
      <c r="D289" s="179">
        <v>74703.199999999997</v>
      </c>
      <c r="E289" s="179">
        <f t="shared" si="143"/>
        <v>105.44402381043416</v>
      </c>
      <c r="F289" s="179">
        <f t="shared" si="144"/>
        <v>102.84596161469372</v>
      </c>
      <c r="G289" s="179">
        <f t="shared" si="137"/>
        <v>102.52616841240099</v>
      </c>
      <c r="H289" s="179">
        <f t="shared" si="130"/>
        <v>120.7808325181409</v>
      </c>
      <c r="I289" s="179">
        <f t="shared" si="131"/>
        <v>108.40112897494809</v>
      </c>
      <c r="J289" s="179">
        <f t="shared" si="132"/>
        <v>111.42027178153633</v>
      </c>
      <c r="K289" s="179">
        <f t="shared" si="148"/>
        <v>114.27959515854657</v>
      </c>
      <c r="L289" s="179">
        <v>106.4</v>
      </c>
      <c r="M289" s="179">
        <f t="shared" si="126"/>
        <v>107.40563454750618</v>
      </c>
      <c r="N289" s="179">
        <f>O289-O288</f>
        <v>8224.9830384735542</v>
      </c>
      <c r="O289" s="179">
        <f t="shared" si="145"/>
        <v>88850.183432579128</v>
      </c>
      <c r="P289" s="167">
        <v>108.2</v>
      </c>
      <c r="Q289" s="167">
        <v>106.4</v>
      </c>
      <c r="R289" s="207">
        <f t="shared" si="147"/>
        <v>1.9753496270739985</v>
      </c>
    </row>
    <row r="290" spans="1:33" s="200" customFormat="1" outlineLevel="1" x14ac:dyDescent="0.3">
      <c r="A290" s="232"/>
      <c r="B290" s="178" t="s">
        <v>40</v>
      </c>
      <c r="C290" s="179">
        <f t="shared" si="146"/>
        <v>8754.8000000000029</v>
      </c>
      <c r="D290" s="179">
        <v>83458</v>
      </c>
      <c r="E290" s="179">
        <f t="shared" si="143"/>
        <v>105.8314394855182</v>
      </c>
      <c r="F290" s="179">
        <f t="shared" si="144"/>
        <v>114.40547384180955</v>
      </c>
      <c r="G290" s="179">
        <f t="shared" si="137"/>
        <v>92.505573318854644</v>
      </c>
      <c r="H290" s="179">
        <f t="shared" si="130"/>
        <v>127.23150704839416</v>
      </c>
      <c r="I290" s="179">
        <f t="shared" si="131"/>
        <v>106.4</v>
      </c>
      <c r="J290" s="179">
        <f t="shared" si="132"/>
        <v>119.57848406803961</v>
      </c>
      <c r="K290" s="179">
        <f t="shared" si="148"/>
        <v>115.51312252767481</v>
      </c>
      <c r="L290" s="179">
        <v>106.4</v>
      </c>
      <c r="M290" s="179">
        <f>K290/L290*100</f>
        <v>108.56496478164925</v>
      </c>
      <c r="N290" s="179">
        <f t="shared" si="149"/>
        <v>9409.8308185741334</v>
      </c>
      <c r="O290" s="179">
        <f t="shared" si="145"/>
        <v>98260.014251153261</v>
      </c>
      <c r="P290" s="167">
        <v>106.4</v>
      </c>
      <c r="Q290" s="167">
        <v>101.3</v>
      </c>
      <c r="R290" s="207">
        <f>F290*R289/100</f>
        <v>2.2599081008864261</v>
      </c>
    </row>
    <row r="291" spans="1:33" s="201" customFormat="1" ht="18" outlineLevel="1" thickBot="1" x14ac:dyDescent="0.35">
      <c r="A291" s="232"/>
      <c r="B291" s="192" t="s">
        <v>41</v>
      </c>
      <c r="C291" s="193">
        <f t="shared" si="146"/>
        <v>9583.8000000000029</v>
      </c>
      <c r="D291" s="193">
        <v>93041.8</v>
      </c>
      <c r="E291" s="193">
        <f t="shared" si="143"/>
        <v>109.46909124137616</v>
      </c>
      <c r="F291" s="193">
        <f t="shared" si="144"/>
        <v>107.14922751165015</v>
      </c>
      <c r="G291" s="193">
        <f t="shared" ref="G291:G296" si="150">E291/F291*100</f>
        <v>102.16507741922243</v>
      </c>
      <c r="H291" s="193">
        <f>C291/C275*100</f>
        <v>133.75854849965111</v>
      </c>
      <c r="I291" s="193">
        <f>N291/N275*100</f>
        <v>103.26254861343413</v>
      </c>
      <c r="J291" s="193">
        <f t="shared" ref="J291:J296" si="151">H291/I291*100</f>
        <v>129.53248810503359</v>
      </c>
      <c r="K291" s="193">
        <f t="shared" si="148"/>
        <v>117.15927006049249</v>
      </c>
      <c r="L291" s="193">
        <v>106.1</v>
      </c>
      <c r="M291" s="193">
        <f t="shared" si="126"/>
        <v>110.42344020781573</v>
      </c>
      <c r="N291" s="193">
        <f>O291-O290</f>
        <v>10082.561032255369</v>
      </c>
      <c r="O291" s="193">
        <f>O307/L307*100</f>
        <v>108342.57528340863</v>
      </c>
      <c r="P291" s="167">
        <v>102.8</v>
      </c>
      <c r="Q291" s="167">
        <v>101.1</v>
      </c>
      <c r="R291" s="207">
        <f t="shared" si="147"/>
        <v>2.4214740725730088</v>
      </c>
    </row>
    <row r="292" spans="1:33" s="200" customFormat="1" outlineLevel="1" x14ac:dyDescent="0.3">
      <c r="A292" s="232"/>
      <c r="B292" s="190" t="s">
        <v>42</v>
      </c>
      <c r="C292" s="191">
        <f>C280+C281+C282</f>
        <v>21059.1</v>
      </c>
      <c r="D292" s="191">
        <f>C292</f>
        <v>21059.1</v>
      </c>
      <c r="E292" s="191">
        <f>C292/C279*100</f>
        <v>100.78487300850436</v>
      </c>
      <c r="F292" s="191">
        <f>N292/N279*100</f>
        <v>112.6569295864246</v>
      </c>
      <c r="G292" s="191">
        <f t="shared" si="150"/>
        <v>89.461760921850271</v>
      </c>
      <c r="H292" s="191">
        <f>C292/C276*100</f>
        <v>112.79827742277593</v>
      </c>
      <c r="I292" s="191">
        <f>N292/N276*100</f>
        <v>104.40000000000002</v>
      </c>
      <c r="J292" s="191">
        <f t="shared" si="151"/>
        <v>108.04432703331027</v>
      </c>
      <c r="K292" s="191">
        <f t="shared" si="148"/>
        <v>112.79827742277593</v>
      </c>
      <c r="L292" s="191">
        <f>O292/O276*100</f>
        <v>104.40000000000002</v>
      </c>
      <c r="M292" s="191">
        <f t="shared" ref="M292:M306" si="152">K292/L292*100</f>
        <v>108.04432703331027</v>
      </c>
      <c r="N292" s="191">
        <f>SUM(N280:N282)</f>
        <v>29510.905468177269</v>
      </c>
      <c r="O292" s="191">
        <f>N292</f>
        <v>29510.905468177269</v>
      </c>
      <c r="P292" s="167">
        <v>104.4</v>
      </c>
      <c r="Q292" s="167">
        <v>94.3</v>
      </c>
    </row>
    <row r="293" spans="1:33" s="200" customFormat="1" outlineLevel="1" x14ac:dyDescent="0.3">
      <c r="A293" s="232"/>
      <c r="B293" s="180" t="s">
        <v>43</v>
      </c>
      <c r="C293" s="181">
        <f>C283+C284+C285</f>
        <v>22192.6</v>
      </c>
      <c r="D293" s="181">
        <f>D292+C293</f>
        <v>43251.7</v>
      </c>
      <c r="E293" s="181">
        <f>C293/C292*100</f>
        <v>105.38247123571283</v>
      </c>
      <c r="F293" s="181">
        <f>N293/N292*100</f>
        <v>89.968812653812975</v>
      </c>
      <c r="G293" s="181">
        <f t="shared" si="150"/>
        <v>117.13222407547978</v>
      </c>
      <c r="H293" s="181">
        <f>C293/C277*100</f>
        <v>109.7812053246798</v>
      </c>
      <c r="I293" s="181">
        <f>N293/N277*100</f>
        <v>108.05570861770661</v>
      </c>
      <c r="J293" s="181">
        <f t="shared" si="151"/>
        <v>101.59685844371063</v>
      </c>
      <c r="K293" s="181">
        <f t="shared" si="148"/>
        <v>111.22978012086921</v>
      </c>
      <c r="L293" s="181">
        <f>O293/O277*100</f>
        <v>106.1</v>
      </c>
      <c r="M293" s="181">
        <f t="shared" si="152"/>
        <v>104.83485402532442</v>
      </c>
      <c r="N293" s="181">
        <f>SUM(N283:N285)</f>
        <v>26550.611253108254</v>
      </c>
      <c r="O293" s="181">
        <f>N293+O292</f>
        <v>56061.516721285523</v>
      </c>
      <c r="P293" s="167">
        <v>107.8</v>
      </c>
      <c r="Q293" s="167">
        <v>102.8</v>
      </c>
    </row>
    <row r="294" spans="1:33" s="200" customFormat="1" outlineLevel="1" x14ac:dyDescent="0.3">
      <c r="A294" s="232"/>
      <c r="B294" s="180" t="s">
        <v>44</v>
      </c>
      <c r="C294" s="181">
        <v>28569.200000000001</v>
      </c>
      <c r="D294" s="181">
        <f>D293+C294</f>
        <v>71820.899999999994</v>
      </c>
      <c r="E294" s="181">
        <f>C294/C293*100</f>
        <v>128.73300109045357</v>
      </c>
      <c r="F294" s="181">
        <f>N294/N293*100</f>
        <v>92.516452591818961</v>
      </c>
      <c r="G294" s="181">
        <f t="shared" si="150"/>
        <v>139.14606265592718</v>
      </c>
      <c r="H294" s="181">
        <f>C294/C278*100</f>
        <v>145.50362368663642</v>
      </c>
      <c r="I294" s="181">
        <f>N294/N278*100</f>
        <v>106.42893684170048</v>
      </c>
      <c r="J294" s="181">
        <f t="shared" si="151"/>
        <v>136.71434480554342</v>
      </c>
      <c r="K294" s="181">
        <f t="shared" si="148"/>
        <v>122.7294398296642</v>
      </c>
      <c r="L294" s="181">
        <f>O294/O278*100</f>
        <v>106.2</v>
      </c>
      <c r="M294" s="181">
        <f t="shared" si="152"/>
        <v>115.56444428405293</v>
      </c>
      <c r="N294" s="181">
        <f>SUM(N286:N288)</f>
        <v>24563.683672820051</v>
      </c>
      <c r="O294" s="181">
        <f>N294+O293</f>
        <v>80625.200394105574</v>
      </c>
      <c r="P294" s="167">
        <v>106.4</v>
      </c>
      <c r="Q294" s="167">
        <v>100.4</v>
      </c>
    </row>
    <row r="295" spans="1:33" s="200" customFormat="1" ht="18" outlineLevel="1" thickBot="1" x14ac:dyDescent="0.35">
      <c r="A295" s="233"/>
      <c r="B295" s="196" t="s">
        <v>45</v>
      </c>
      <c r="C295" s="197">
        <v>29185.4</v>
      </c>
      <c r="D295" s="197">
        <f>D294+C295</f>
        <v>101006.29999999999</v>
      </c>
      <c r="E295" s="197">
        <f>C295/C294*100</f>
        <v>102.15686823572238</v>
      </c>
      <c r="F295" s="197">
        <f>N295/N294*100</f>
        <v>112.83883662763739</v>
      </c>
      <c r="G295" s="197">
        <f t="shared" si="150"/>
        <v>90.533429171053072</v>
      </c>
      <c r="H295" s="197">
        <f>C295/C279*100</f>
        <v>139.67580916099945</v>
      </c>
      <c r="I295" s="197">
        <f>N295/N279*100</f>
        <v>105.81018446187346</v>
      </c>
      <c r="J295" s="197">
        <f t="shared" si="151"/>
        <v>132.00601612345622</v>
      </c>
      <c r="K295" s="197">
        <f t="shared" si="148"/>
        <v>127.18825710069154</v>
      </c>
      <c r="L295" s="197">
        <f>O295/O279*100</f>
        <v>106.1</v>
      </c>
      <c r="M295" s="197">
        <f t="shared" si="152"/>
        <v>119.87583138613718</v>
      </c>
      <c r="N295" s="197">
        <f>SUM(N289:N291)</f>
        <v>27717.374889303057</v>
      </c>
      <c r="O295" s="197">
        <f>N295+O294</f>
        <v>108342.57528340863</v>
      </c>
      <c r="P295" s="167">
        <v>105.8</v>
      </c>
      <c r="Q295" s="167">
        <v>108.7</v>
      </c>
    </row>
    <row r="296" spans="1:33" s="200" customFormat="1" ht="16.7" customHeight="1" outlineLevel="1" x14ac:dyDescent="0.3">
      <c r="A296" s="220">
        <v>2018</v>
      </c>
      <c r="B296" s="186" t="s">
        <v>26</v>
      </c>
      <c r="C296" s="187">
        <f>D296</f>
        <v>8724.4</v>
      </c>
      <c r="D296" s="187">
        <v>8724.4</v>
      </c>
      <c r="E296" s="187">
        <f>C296/C291*100</f>
        <v>91.03278449049435</v>
      </c>
      <c r="F296" s="187">
        <f>N296/N291*100</f>
        <v>97.61671451963764</v>
      </c>
      <c r="G296" s="187">
        <f t="shared" si="150"/>
        <v>93.255325113591283</v>
      </c>
      <c r="H296" s="187">
        <f t="shared" ref="H296:H307" si="153">C296/C280*100</f>
        <v>127.35792593025121</v>
      </c>
      <c r="I296" s="187">
        <f t="shared" ref="I296:I307" si="154">N296/N280*100</f>
        <v>109.7</v>
      </c>
      <c r="J296" s="187">
        <f t="shared" si="151"/>
        <v>116.09655964471395</v>
      </c>
      <c r="K296" s="187">
        <f>ROUND(D296/D280*100,1)</f>
        <v>127.4</v>
      </c>
      <c r="L296" s="187">
        <v>109.7</v>
      </c>
      <c r="M296" s="187">
        <f t="shared" si="152"/>
        <v>116.13491340018231</v>
      </c>
      <c r="N296" s="187">
        <v>9842.2648191249536</v>
      </c>
      <c r="O296" s="187">
        <f>SUM(N296)</f>
        <v>9842.2648191249536</v>
      </c>
      <c r="P296" s="167">
        <v>109.7</v>
      </c>
      <c r="Q296" s="167">
        <v>96.6</v>
      </c>
      <c r="R296" s="207">
        <f>F296*R291/100</f>
        <v>2.3637634325906371</v>
      </c>
      <c r="AE296" s="203">
        <f>H296/P296*100</f>
        <v>116.09655964471395</v>
      </c>
      <c r="AF296" s="234">
        <f>AVERAGE(AE296:AE307)</f>
        <v>112.41490720837307</v>
      </c>
      <c r="AG296" s="171">
        <f>AE296/$AF$296</f>
        <v>1.0327505713233971</v>
      </c>
    </row>
    <row r="297" spans="1:33" s="200" customFormat="1" outlineLevel="1" x14ac:dyDescent="0.3">
      <c r="A297" s="221"/>
      <c r="B297" s="174" t="s">
        <v>27</v>
      </c>
      <c r="C297" s="175">
        <f t="shared" ref="C297:C307" si="155">D297-D296</f>
        <v>8512.5000000000018</v>
      </c>
      <c r="D297" s="175">
        <v>17236.900000000001</v>
      </c>
      <c r="E297" s="175">
        <f t="shared" ref="E297:E311" si="156">C297/C296*100</f>
        <v>97.571179679978016</v>
      </c>
      <c r="F297" s="175">
        <f>N297/N296*100</f>
        <v>108.10051788725946</v>
      </c>
      <c r="G297" s="175">
        <f t="shared" ref="G297:G306" si="157">E297/F297*100</f>
        <v>90.259678294730534</v>
      </c>
      <c r="H297" s="175">
        <f t="shared" si="153"/>
        <v>127.60264424157938</v>
      </c>
      <c r="I297" s="175">
        <f t="shared" si="154"/>
        <v>110.8609127320765</v>
      </c>
      <c r="J297" s="175">
        <f t="shared" ref="J297:J307" si="158">H297/I297*100</f>
        <v>115.1015638396948</v>
      </c>
      <c r="K297" s="175">
        <f t="shared" ref="K297:K307" si="159">ROUND(D297/D281*100,1)</f>
        <v>127.5</v>
      </c>
      <c r="L297" s="175">
        <v>110.3</v>
      </c>
      <c r="M297" s="175">
        <f t="shared" si="152"/>
        <v>115.59383499546692</v>
      </c>
      <c r="N297" s="175">
        <v>10639.539241309614</v>
      </c>
      <c r="O297" s="175">
        <f>SUM($N$296:N297)</f>
        <v>20481.804060434566</v>
      </c>
      <c r="P297" s="167">
        <v>110.9</v>
      </c>
      <c r="Q297" s="167">
        <v>97.6</v>
      </c>
      <c r="R297" s="207">
        <f>F297*R296/100</f>
        <v>2.55524051226014</v>
      </c>
      <c r="AE297" s="203">
        <f t="shared" ref="AE297:AE306" si="160">H297/P297*100</f>
        <v>115.06099570926904</v>
      </c>
      <c r="AF297" s="235"/>
      <c r="AG297" s="171">
        <f t="shared" ref="AG297:AG307" si="161">AE297/$AF$296</f>
        <v>1.0235385908026517</v>
      </c>
    </row>
    <row r="298" spans="1:33" s="200" customFormat="1" outlineLevel="1" x14ac:dyDescent="0.3">
      <c r="A298" s="221"/>
      <c r="B298" s="174" t="s">
        <v>28</v>
      </c>
      <c r="C298" s="175">
        <f t="shared" si="155"/>
        <v>9093.0999999999985</v>
      </c>
      <c r="D298" s="175">
        <v>26330</v>
      </c>
      <c r="E298" s="175">
        <f t="shared" si="156"/>
        <v>106.82055800293682</v>
      </c>
      <c r="F298" s="175">
        <f>N298/N297*100</f>
        <v>110.936444276872</v>
      </c>
      <c r="G298" s="175">
        <f t="shared" si="157"/>
        <v>96.289870023539905</v>
      </c>
      <c r="H298" s="175">
        <f t="shared" si="153"/>
        <v>120.63494169308939</v>
      </c>
      <c r="I298" s="175">
        <f t="shared" si="154"/>
        <v>107.87261213119406</v>
      </c>
      <c r="J298" s="175">
        <f t="shared" si="158"/>
        <v>111.83092659921302</v>
      </c>
      <c r="K298" s="175">
        <f t="shared" si="159"/>
        <v>125</v>
      </c>
      <c r="L298" s="175">
        <v>109.4</v>
      </c>
      <c r="M298" s="175">
        <f t="shared" si="152"/>
        <v>114.25959780621571</v>
      </c>
      <c r="N298" s="175">
        <v>11803.126521751368</v>
      </c>
      <c r="O298" s="175">
        <f>SUM($N$296:N298)</f>
        <v>32284.930582185934</v>
      </c>
      <c r="P298" s="167">
        <v>107.6</v>
      </c>
      <c r="Q298" s="167">
        <v>108.2</v>
      </c>
      <c r="R298" s="207">
        <f t="shared" ref="R298:R307" si="162">F298*R297/100</f>
        <v>2.8346929670235288</v>
      </c>
      <c r="AE298" s="203">
        <f t="shared" si="160"/>
        <v>112.11425807907935</v>
      </c>
      <c r="AF298" s="235"/>
      <c r="AG298" s="171">
        <f t="shared" si="161"/>
        <v>0.99732554038641485</v>
      </c>
    </row>
    <row r="299" spans="1:33" s="200" customFormat="1" outlineLevel="1" x14ac:dyDescent="0.3">
      <c r="A299" s="221"/>
      <c r="B299" s="174" t="s">
        <v>29</v>
      </c>
      <c r="C299" s="175">
        <f t="shared" si="155"/>
        <v>8861.9000000000015</v>
      </c>
      <c r="D299" s="175">
        <v>35191.9</v>
      </c>
      <c r="E299" s="175">
        <f t="shared" si="156"/>
        <v>97.457412763524019</v>
      </c>
      <c r="F299" s="175">
        <f t="shared" ref="F299:F311" si="163">N299/N298*100</f>
        <v>81.118849000400957</v>
      </c>
      <c r="G299" s="175">
        <f t="shared" si="157"/>
        <v>120.14151330357548</v>
      </c>
      <c r="H299" s="175">
        <f t="shared" si="153"/>
        <v>124.02071233643555</v>
      </c>
      <c r="I299" s="175">
        <f t="shared" si="154"/>
        <v>106.82446079675012</v>
      </c>
      <c r="J299" s="175">
        <f t="shared" si="158"/>
        <v>116.09767221049113</v>
      </c>
      <c r="K299" s="175">
        <f t="shared" si="159"/>
        <v>124.8</v>
      </c>
      <c r="L299" s="175">
        <v>108.8</v>
      </c>
      <c r="M299" s="175">
        <f t="shared" si="152"/>
        <v>114.70588235294117</v>
      </c>
      <c r="N299" s="175">
        <v>9574.5603805057708</v>
      </c>
      <c r="O299" s="175">
        <f>SUM($N$296:N299)</f>
        <v>41859.490962691707</v>
      </c>
      <c r="P299" s="167">
        <v>107</v>
      </c>
      <c r="Q299" s="167">
        <v>91.1</v>
      </c>
      <c r="R299" s="207">
        <f t="shared" si="162"/>
        <v>2.299470307544802</v>
      </c>
      <c r="AE299" s="203">
        <f t="shared" si="160"/>
        <v>115.90720779106127</v>
      </c>
      <c r="AF299" s="235"/>
      <c r="AG299" s="171">
        <f t="shared" si="161"/>
        <v>1.0310661696870402</v>
      </c>
    </row>
    <row r="300" spans="1:33" s="200" customFormat="1" outlineLevel="1" x14ac:dyDescent="0.3">
      <c r="A300" s="221"/>
      <c r="B300" s="174" t="s">
        <v>30</v>
      </c>
      <c r="C300" s="175">
        <f t="shared" si="155"/>
        <v>8975.0999999999985</v>
      </c>
      <c r="D300" s="175">
        <v>44167</v>
      </c>
      <c r="E300" s="175">
        <f t="shared" si="156"/>
        <v>101.2773784402893</v>
      </c>
      <c r="F300" s="175">
        <f t="shared" si="163"/>
        <v>101.54290379046169</v>
      </c>
      <c r="G300" s="175">
        <f t="shared" si="157"/>
        <v>99.738509201272876</v>
      </c>
      <c r="H300" s="175">
        <f t="shared" si="153"/>
        <v>120.59902446889991</v>
      </c>
      <c r="I300" s="175">
        <f t="shared" si="154"/>
        <v>106.19871057671794</v>
      </c>
      <c r="J300" s="175">
        <f t="shared" si="158"/>
        <v>113.55978223650764</v>
      </c>
      <c r="K300" s="175">
        <f t="shared" si="159"/>
        <v>123.9</v>
      </c>
      <c r="L300" s="175">
        <v>108.3</v>
      </c>
      <c r="M300" s="175">
        <f t="shared" si="152"/>
        <v>114.404432132964</v>
      </c>
      <c r="N300" s="175">
        <v>9722.2866355366368</v>
      </c>
      <c r="O300" s="175">
        <f>SUM($N$296:N300)</f>
        <v>51581.777598228342</v>
      </c>
      <c r="P300" s="167">
        <v>106.3</v>
      </c>
      <c r="Q300" s="167">
        <v>100</v>
      </c>
      <c r="R300" s="207">
        <f t="shared" si="162"/>
        <v>2.3349489220804518</v>
      </c>
      <c r="AE300" s="203">
        <f t="shared" si="160"/>
        <v>113.45157522944488</v>
      </c>
      <c r="AF300" s="235"/>
      <c r="AG300" s="171">
        <f t="shared" si="161"/>
        <v>1.009221802044014</v>
      </c>
    </row>
    <row r="301" spans="1:33" s="200" customFormat="1" outlineLevel="1" x14ac:dyDescent="0.3">
      <c r="A301" s="221"/>
      <c r="B301" s="174" t="s">
        <v>31</v>
      </c>
      <c r="C301" s="175">
        <f t="shared" si="155"/>
        <v>8805</v>
      </c>
      <c r="D301" s="175">
        <v>52972</v>
      </c>
      <c r="E301" s="175">
        <f t="shared" si="156"/>
        <v>98.104756492963887</v>
      </c>
      <c r="F301" s="175">
        <f t="shared" si="163"/>
        <v>91.05406741413988</v>
      </c>
      <c r="G301" s="175">
        <f t="shared" si="157"/>
        <v>107.74340925019359</v>
      </c>
      <c r="H301" s="175">
        <f t="shared" si="153"/>
        <v>115.77909270216962</v>
      </c>
      <c r="I301" s="175">
        <f t="shared" si="154"/>
        <v>104.9760290721822</v>
      </c>
      <c r="J301" s="175">
        <f t="shared" si="158"/>
        <v>110.29098140353466</v>
      </c>
      <c r="K301" s="175">
        <f t="shared" si="159"/>
        <v>122.5</v>
      </c>
      <c r="L301" s="175">
        <v>107.8</v>
      </c>
      <c r="M301" s="175">
        <f t="shared" si="152"/>
        <v>113.63636363636364</v>
      </c>
      <c r="N301" s="175">
        <v>8852.5374273174421</v>
      </c>
      <c r="O301" s="175">
        <f>SUM($N$296:N301)</f>
        <v>60434.315025545788</v>
      </c>
      <c r="P301" s="167">
        <v>105.3</v>
      </c>
      <c r="Q301" s="167">
        <v>99.2</v>
      </c>
      <c r="R301" s="207">
        <f t="shared" si="162"/>
        <v>2.126065965596867</v>
      </c>
      <c r="AE301" s="203">
        <f t="shared" si="160"/>
        <v>109.9516549878154</v>
      </c>
      <c r="AF301" s="235"/>
      <c r="AG301" s="171">
        <f t="shared" si="161"/>
        <v>0.97808785078662419</v>
      </c>
    </row>
    <row r="302" spans="1:33" s="200" customFormat="1" outlineLevel="1" x14ac:dyDescent="0.3">
      <c r="A302" s="221"/>
      <c r="B302" s="174" t="s">
        <v>32</v>
      </c>
      <c r="C302" s="175">
        <f t="shared" si="155"/>
        <v>8877.6999999999971</v>
      </c>
      <c r="D302" s="175">
        <v>61849.7</v>
      </c>
      <c r="E302" s="175">
        <f t="shared" si="156"/>
        <v>100.8256672345258</v>
      </c>
      <c r="F302" s="175">
        <f t="shared" si="163"/>
        <v>93.556545842084674</v>
      </c>
      <c r="G302" s="175">
        <f t="shared" si="157"/>
        <v>107.76976247574464</v>
      </c>
      <c r="H302" s="175">
        <f t="shared" si="153"/>
        <v>118.04981184261258</v>
      </c>
      <c r="I302" s="175">
        <f t="shared" si="154"/>
        <v>105.36045326376417</v>
      </c>
      <c r="J302" s="175">
        <f t="shared" si="158"/>
        <v>112.04375853156334</v>
      </c>
      <c r="K302" s="175">
        <f t="shared" si="159"/>
        <v>121.8</v>
      </c>
      <c r="L302" s="175">
        <v>107.5</v>
      </c>
      <c r="M302" s="175">
        <f t="shared" si="152"/>
        <v>113.30232558139535</v>
      </c>
      <c r="N302" s="175">
        <v>8282.1282363759456</v>
      </c>
      <c r="O302" s="175">
        <f>SUM($N$296:N302)</f>
        <v>68716.443261921726</v>
      </c>
      <c r="P302" s="167">
        <v>105.7</v>
      </c>
      <c r="Q302" s="167">
        <v>97.4</v>
      </c>
      <c r="R302" s="207">
        <f t="shared" si="162"/>
        <v>1.989073879736593</v>
      </c>
      <c r="AE302" s="203">
        <f t="shared" si="160"/>
        <v>111.68383334211218</v>
      </c>
      <c r="AF302" s="235"/>
      <c r="AG302" s="171">
        <f t="shared" si="161"/>
        <v>0.99349664662440396</v>
      </c>
    </row>
    <row r="303" spans="1:33" s="200" customFormat="1" outlineLevel="1" x14ac:dyDescent="0.3">
      <c r="A303" s="221"/>
      <c r="B303" s="174" t="s">
        <v>33</v>
      </c>
      <c r="C303" s="175">
        <f t="shared" si="155"/>
        <v>9255</v>
      </c>
      <c r="D303" s="175">
        <v>71104.7</v>
      </c>
      <c r="E303" s="175">
        <f t="shared" si="156"/>
        <v>104.24997465559778</v>
      </c>
      <c r="F303" s="175">
        <f t="shared" si="163"/>
        <v>109.48818250589032</v>
      </c>
      <c r="G303" s="175">
        <f t="shared" si="157"/>
        <v>95.215732209263109</v>
      </c>
      <c r="H303" s="175">
        <f t="shared" si="153"/>
        <v>118.44883854866578</v>
      </c>
      <c r="I303" s="175">
        <f t="shared" si="154"/>
        <v>104.16291755079905</v>
      </c>
      <c r="J303" s="175">
        <f t="shared" si="158"/>
        <v>113.71497778074395</v>
      </c>
      <c r="K303" s="175">
        <f t="shared" si="159"/>
        <v>121.4</v>
      </c>
      <c r="L303" s="175">
        <v>107.1</v>
      </c>
      <c r="M303" s="175">
        <f t="shared" si="152"/>
        <v>113.35200746965455</v>
      </c>
      <c r="N303" s="175">
        <v>9067.9516788151705</v>
      </c>
      <c r="O303" s="175">
        <f>SUM($N$296:N303)</f>
        <v>77784.394940736893</v>
      </c>
      <c r="P303" s="167">
        <v>104.3</v>
      </c>
      <c r="Q303" s="167">
        <v>105.2</v>
      </c>
      <c r="R303" s="207">
        <f t="shared" si="162"/>
        <v>2.1778008396229946</v>
      </c>
      <c r="AE303" s="203">
        <f t="shared" si="160"/>
        <v>113.56552113966039</v>
      </c>
      <c r="AF303" s="235"/>
      <c r="AG303" s="171">
        <f t="shared" si="161"/>
        <v>1.0102354212609412</v>
      </c>
    </row>
    <row r="304" spans="1:33" s="200" customFormat="1" outlineLevel="1" x14ac:dyDescent="0.3">
      <c r="A304" s="221"/>
      <c r="B304" s="174" t="s">
        <v>35</v>
      </c>
      <c r="C304" s="175">
        <f t="shared" si="155"/>
        <v>9345.9000000000087</v>
      </c>
      <c r="D304" s="175">
        <v>80450.600000000006</v>
      </c>
      <c r="E304" s="175">
        <f t="shared" si="156"/>
        <v>100.98217179902764</v>
      </c>
      <c r="F304" s="175">
        <f t="shared" si="163"/>
        <v>91.78830429382478</v>
      </c>
      <c r="G304" s="175">
        <f t="shared" si="157"/>
        <v>110.0163823440645</v>
      </c>
      <c r="H304" s="175">
        <f t="shared" si="153"/>
        <v>119.12737562617114</v>
      </c>
      <c r="I304" s="175">
        <f t="shared" si="154"/>
        <v>104.07556473024135</v>
      </c>
      <c r="J304" s="175">
        <f t="shared" si="158"/>
        <v>114.46238695407835</v>
      </c>
      <c r="K304" s="175">
        <f t="shared" si="159"/>
        <v>121.1</v>
      </c>
      <c r="L304" s="175">
        <v>106.8</v>
      </c>
      <c r="M304" s="175">
        <f t="shared" si="152"/>
        <v>113.38951310861422</v>
      </c>
      <c r="N304" s="175">
        <v>8323.3190801678611</v>
      </c>
      <c r="O304" s="175">
        <f>SUM($N$296:N304)</f>
        <v>86107.71402090475</v>
      </c>
      <c r="P304" s="167">
        <v>104.4</v>
      </c>
      <c r="Q304" s="167">
        <v>99.2</v>
      </c>
      <c r="R304" s="207">
        <f t="shared" si="162"/>
        <v>1.9989664615866252</v>
      </c>
      <c r="AE304" s="203">
        <f t="shared" si="160"/>
        <v>114.10668163426354</v>
      </c>
      <c r="AF304" s="235"/>
      <c r="AG304" s="171">
        <f t="shared" si="161"/>
        <v>1.0150493779508671</v>
      </c>
    </row>
    <row r="305" spans="1:33" s="200" customFormat="1" outlineLevel="1" x14ac:dyDescent="0.3">
      <c r="A305" s="221"/>
      <c r="B305" s="174" t="s">
        <v>37</v>
      </c>
      <c r="C305" s="175">
        <f t="shared" si="155"/>
        <v>9864.5</v>
      </c>
      <c r="D305" s="175">
        <v>90315.1</v>
      </c>
      <c r="E305" s="175">
        <f t="shared" si="156"/>
        <v>105.54895729678245</v>
      </c>
      <c r="F305" s="175">
        <f t="shared" si="163"/>
        <v>101.26826894625609</v>
      </c>
      <c r="G305" s="175">
        <f t="shared" si="157"/>
        <v>104.22707763751562</v>
      </c>
      <c r="H305" s="175">
        <f t="shared" si="153"/>
        <v>119.24592621246563</v>
      </c>
      <c r="I305" s="175">
        <f t="shared" si="154"/>
        <v>102.4790095241792</v>
      </c>
      <c r="J305" s="175">
        <f t="shared" si="158"/>
        <v>116.36131805541152</v>
      </c>
      <c r="K305" s="175">
        <f t="shared" si="159"/>
        <v>120.9</v>
      </c>
      <c r="L305" s="175">
        <v>106.4</v>
      </c>
      <c r="M305" s="175">
        <f t="shared" si="152"/>
        <v>113.62781954887218</v>
      </c>
      <c r="N305" s="175">
        <v>8428.8811513594374</v>
      </c>
      <c r="O305" s="175">
        <f>SUM($N$296:N305)</f>
        <v>94536.595172264191</v>
      </c>
      <c r="P305" s="167">
        <v>102.8</v>
      </c>
      <c r="Q305" s="167">
        <v>106.4</v>
      </c>
      <c r="R305" s="207">
        <f t="shared" si="162"/>
        <v>2.0243187324650025</v>
      </c>
      <c r="AE305" s="203">
        <f t="shared" si="160"/>
        <v>115.99798269695101</v>
      </c>
      <c r="AF305" s="235"/>
      <c r="AG305" s="171">
        <f t="shared" si="161"/>
        <v>1.0318736685156564</v>
      </c>
    </row>
    <row r="306" spans="1:33" s="200" customFormat="1" outlineLevel="1" x14ac:dyDescent="0.3">
      <c r="A306" s="221"/>
      <c r="B306" s="174" t="s">
        <v>40</v>
      </c>
      <c r="C306" s="175">
        <f t="shared" si="155"/>
        <v>9722.7999999999884</v>
      </c>
      <c r="D306" s="175">
        <v>100037.9</v>
      </c>
      <c r="E306" s="175">
        <f t="shared" si="156"/>
        <v>98.563535911602102</v>
      </c>
      <c r="F306" s="175">
        <f>N306/N305*100</f>
        <v>115.28552572653348</v>
      </c>
      <c r="G306" s="175">
        <f t="shared" si="157"/>
        <v>85.495152397017065</v>
      </c>
      <c r="H306" s="175">
        <f t="shared" si="153"/>
        <v>111.05679170283713</v>
      </c>
      <c r="I306" s="175">
        <f t="shared" si="154"/>
        <v>103.26731835633439</v>
      </c>
      <c r="J306" s="175">
        <f t="shared" si="158"/>
        <v>107.54301890519164</v>
      </c>
      <c r="K306" s="175">
        <f t="shared" si="159"/>
        <v>119.9</v>
      </c>
      <c r="L306" s="175">
        <v>106.1</v>
      </c>
      <c r="M306" s="175">
        <f t="shared" si="152"/>
        <v>113.00659754948164</v>
      </c>
      <c r="N306" s="175">
        <v>9717.279948209416</v>
      </c>
      <c r="O306" s="175">
        <f>SUM($N$296:N306)</f>
        <v>104253.8751204736</v>
      </c>
      <c r="P306" s="167">
        <v>103.1</v>
      </c>
      <c r="Q306" s="167">
        <v>100.4</v>
      </c>
      <c r="R306" s="207">
        <f>F306*R305/100</f>
        <v>2.3337464931029768</v>
      </c>
      <c r="AE306" s="203">
        <f t="shared" si="160"/>
        <v>107.71754772341137</v>
      </c>
      <c r="AF306" s="235"/>
      <c r="AG306" s="171">
        <f t="shared" si="161"/>
        <v>0.95821408742299063</v>
      </c>
    </row>
    <row r="307" spans="1:33" s="201" customFormat="1" ht="18" outlineLevel="1" thickBot="1" x14ac:dyDescent="0.35">
      <c r="A307" s="221"/>
      <c r="B307" s="184" t="s">
        <v>41</v>
      </c>
      <c r="C307" s="185">
        <f t="shared" si="155"/>
        <v>10031.200000000012</v>
      </c>
      <c r="D307" s="185">
        <v>110069.1</v>
      </c>
      <c r="E307" s="185">
        <f t="shared" si="156"/>
        <v>103.17192578269658</v>
      </c>
      <c r="F307" s="185">
        <f t="shared" si="163"/>
        <v>105.6286019214738</v>
      </c>
      <c r="G307" s="185">
        <f>E307/F307*100</f>
        <v>97.674232079107171</v>
      </c>
      <c r="H307" s="185">
        <f t="shared" si="153"/>
        <v>104.66829441348952</v>
      </c>
      <c r="I307" s="185">
        <f t="shared" si="154"/>
        <v>101.80178350770979</v>
      </c>
      <c r="J307" s="185">
        <f t="shared" si="158"/>
        <v>102.81577670548634</v>
      </c>
      <c r="K307" s="185">
        <f t="shared" si="159"/>
        <v>118.3</v>
      </c>
      <c r="L307" s="185">
        <v>105.7</v>
      </c>
      <c r="M307" s="185">
        <v>111.6</v>
      </c>
      <c r="N307" s="185">
        <v>10264.226954089321</v>
      </c>
      <c r="O307" s="185">
        <f>SUM($N$296:N307)</f>
        <v>114518.10207456292</v>
      </c>
      <c r="P307" s="167">
        <v>101.3</v>
      </c>
      <c r="Q307" s="167">
        <v>101.2</v>
      </c>
      <c r="R307" s="207">
        <f t="shared" si="162"/>
        <v>2.4651037930560982</v>
      </c>
      <c r="AE307" s="203">
        <f>H307/P307*100</f>
        <v>103.32506852269449</v>
      </c>
      <c r="AF307" s="235"/>
      <c r="AG307" s="171">
        <f t="shared" si="161"/>
        <v>0.91914027319499914</v>
      </c>
    </row>
    <row r="308" spans="1:33" s="200" customFormat="1" outlineLevel="1" x14ac:dyDescent="0.3">
      <c r="A308" s="221"/>
      <c r="B308" s="182" t="s">
        <v>42</v>
      </c>
      <c r="C308" s="183">
        <f>C296+C297+C298</f>
        <v>26330</v>
      </c>
      <c r="D308" s="183">
        <f>C308</f>
        <v>26330</v>
      </c>
      <c r="E308" s="183">
        <f>C308/C295*100</f>
        <v>90.216341047235943</v>
      </c>
      <c r="F308" s="183">
        <f>N308/N295*100</f>
        <v>116.47903421996008</v>
      </c>
      <c r="G308" s="183">
        <f>E308/F308*100</f>
        <v>77.452858062739921</v>
      </c>
      <c r="H308" s="183">
        <f>C308/C292*100</f>
        <v>125.029084813691</v>
      </c>
      <c r="I308" s="183">
        <f>N308/N292*100</f>
        <v>109.4</v>
      </c>
      <c r="J308" s="183">
        <f>H308/I308*100</f>
        <v>114.28618355913254</v>
      </c>
      <c r="K308" s="183">
        <f>D308/D292*100</f>
        <v>125.029084813691</v>
      </c>
      <c r="L308" s="183">
        <f>O308/O292*100</f>
        <v>109.4</v>
      </c>
      <c r="M308" s="183">
        <f t="shared" ref="M308:M314" si="164">K308/L308*100</f>
        <v>114.28618355913254</v>
      </c>
      <c r="N308" s="183">
        <f>SUM(N296:N298)</f>
        <v>32284.930582185934</v>
      </c>
      <c r="O308" s="183">
        <f>N308</f>
        <v>32284.930582185934</v>
      </c>
      <c r="P308" s="167">
        <v>109.4</v>
      </c>
      <c r="Q308" s="167">
        <v>101.5</v>
      </c>
    </row>
    <row r="309" spans="1:33" s="200" customFormat="1" outlineLevel="1" x14ac:dyDescent="0.3">
      <c r="A309" s="221"/>
      <c r="B309" s="176" t="s">
        <v>43</v>
      </c>
      <c r="C309" s="177">
        <f>C299+C300+C301</f>
        <v>26642</v>
      </c>
      <c r="D309" s="177">
        <f>D308+C309</f>
        <v>52972</v>
      </c>
      <c r="E309" s="177">
        <f t="shared" si="156"/>
        <v>101.18496012153437</v>
      </c>
      <c r="F309" s="177">
        <f t="shared" si="163"/>
        <v>87.190475357230653</v>
      </c>
      <c r="G309" s="177">
        <f>E309/F309*100</f>
        <v>116.05047421403141</v>
      </c>
      <c r="H309" s="177">
        <f>C309/C293*100</f>
        <v>120.0490253507926</v>
      </c>
      <c r="I309" s="177">
        <f>N309/N293*100</f>
        <v>106.02160596232761</v>
      </c>
      <c r="J309" s="177">
        <f>H309/I309*100</f>
        <v>113.23071770243635</v>
      </c>
      <c r="K309" s="177">
        <f>D309/D293*100</f>
        <v>122.47379871773828</v>
      </c>
      <c r="L309" s="177">
        <f>O309/O293*100</f>
        <v>107.79999999999998</v>
      </c>
      <c r="M309" s="177">
        <f t="shared" si="164"/>
        <v>113.61205817972014</v>
      </c>
      <c r="N309" s="177">
        <f>SUM(N299:N301)</f>
        <v>28149.38444335985</v>
      </c>
      <c r="O309" s="177">
        <f>N309+O308</f>
        <v>60434.315025545788</v>
      </c>
      <c r="P309" s="167">
        <v>106.2</v>
      </c>
      <c r="Q309" s="167">
        <v>94.9</v>
      </c>
    </row>
    <row r="310" spans="1:33" s="200" customFormat="1" outlineLevel="1" x14ac:dyDescent="0.3">
      <c r="A310" s="221"/>
      <c r="B310" s="176" t="s">
        <v>44</v>
      </c>
      <c r="C310" s="177">
        <f>C302+C303+C304</f>
        <v>27478.600000000006</v>
      </c>
      <c r="D310" s="177">
        <f>D309+C310</f>
        <v>80450.600000000006</v>
      </c>
      <c r="E310" s="177">
        <f t="shared" si="156"/>
        <v>103.14015464304485</v>
      </c>
      <c r="F310" s="177">
        <f t="shared" si="163"/>
        <v>91.204122232289407</v>
      </c>
      <c r="G310" s="177">
        <f>E310/F310*100</f>
        <v>113.08716329768006</v>
      </c>
      <c r="H310" s="177">
        <f>C310/C294*100</f>
        <v>96.182602242974966</v>
      </c>
      <c r="I310" s="177">
        <f>N310/N294*100</f>
        <v>104.51770726785101</v>
      </c>
      <c r="J310" s="177">
        <f>H310/I310*100</f>
        <v>92.025174257300364</v>
      </c>
      <c r="K310" s="177">
        <f>D310/D294*100</f>
        <v>112.01558320767356</v>
      </c>
      <c r="L310" s="177">
        <f>O310/O294*100</f>
        <v>106.80000000000001</v>
      </c>
      <c r="M310" s="177">
        <f t="shared" si="164"/>
        <v>104.88350487609883</v>
      </c>
      <c r="N310" s="177">
        <f>SUM(N302:N304)</f>
        <v>25673.398995358977</v>
      </c>
      <c r="O310" s="177">
        <f>N310+O309</f>
        <v>86107.714020904765</v>
      </c>
      <c r="P310" s="167">
        <v>104.8</v>
      </c>
      <c r="Q310" s="167">
        <v>98.2</v>
      </c>
    </row>
    <row r="311" spans="1:33" s="200" customFormat="1" ht="18" outlineLevel="1" thickBot="1" x14ac:dyDescent="0.35">
      <c r="A311" s="222"/>
      <c r="B311" s="188" t="s">
        <v>45</v>
      </c>
      <c r="C311" s="189">
        <f>C305+C306+C307</f>
        <v>29618.5</v>
      </c>
      <c r="D311" s="189">
        <f>D310+C311</f>
        <v>110069.1</v>
      </c>
      <c r="E311" s="189">
        <f t="shared" si="156"/>
        <v>107.78751464776224</v>
      </c>
      <c r="F311" s="189">
        <f t="shared" si="163"/>
        <v>110.66079742224224</v>
      </c>
      <c r="G311" s="189">
        <f>E311/F311*100</f>
        <v>97.403522438468812</v>
      </c>
      <c r="H311" s="189">
        <f>C311/C295*100</f>
        <v>101.48396115866151</v>
      </c>
      <c r="I311" s="189">
        <f>N311/N295*100</f>
        <v>102.50028426978692</v>
      </c>
      <c r="J311" s="189">
        <f>H311/I311*100</f>
        <v>99.008468007317546</v>
      </c>
      <c r="K311" s="189">
        <f>D311/D295*100</f>
        <v>108.97250963553759</v>
      </c>
      <c r="L311" s="189">
        <f>O311/O295*100</f>
        <v>105.70000000000002</v>
      </c>
      <c r="M311" s="189">
        <f t="shared" si="164"/>
        <v>103.09603560599581</v>
      </c>
      <c r="N311" s="189">
        <f>SUM(N305:N307)</f>
        <v>28410.388053658175</v>
      </c>
      <c r="O311" s="189">
        <f>N311+O310</f>
        <v>114518.10207456294</v>
      </c>
      <c r="P311" s="167">
        <v>102.4</v>
      </c>
      <c r="Q311" s="167">
        <v>108.3</v>
      </c>
    </row>
    <row r="312" spans="1:33" s="200" customFormat="1" ht="16.149999999999999" customHeight="1" outlineLevel="1" x14ac:dyDescent="0.3">
      <c r="A312" s="231">
        <v>2019</v>
      </c>
      <c r="B312" s="194" t="s">
        <v>26</v>
      </c>
      <c r="C312" s="195">
        <f>D312</f>
        <v>8975.5</v>
      </c>
      <c r="D312" s="195">
        <v>8975.5</v>
      </c>
      <c r="E312" s="195">
        <f>C312/C307*100</f>
        <v>89.475835393571955</v>
      </c>
      <c r="F312" s="195">
        <f>N312/N307*100</f>
        <v>96.752003311273043</v>
      </c>
      <c r="G312" s="195">
        <f t="shared" ref="G312:G338" si="165">E312/F312*100</f>
        <v>92.479568723458868</v>
      </c>
      <c r="H312" s="195">
        <f t="shared" ref="H312:H323" si="166">C312/C296*100</f>
        <v>102.87813488606668</v>
      </c>
      <c r="I312" s="195">
        <f>N312/N296*100</f>
        <v>100.9</v>
      </c>
      <c r="J312" s="195">
        <f>H312/I312*100</f>
        <v>101.96049047182029</v>
      </c>
      <c r="K312" s="195">
        <f t="shared" ref="K312:K323" si="167">ROUND(D312/D296*100,1)</f>
        <v>102.9</v>
      </c>
      <c r="L312" s="195">
        <v>100.9</v>
      </c>
      <c r="M312" s="195">
        <f>K312/L312*100</f>
        <v>101.98216055500495</v>
      </c>
      <c r="N312" s="195">
        <f>O312</f>
        <v>9930.8452024970793</v>
      </c>
      <c r="O312" s="195">
        <f>O296*L312/100</f>
        <v>9930.8452024970793</v>
      </c>
      <c r="P312" s="167">
        <v>100.9</v>
      </c>
      <c r="Q312" s="167">
        <v>95</v>
      </c>
      <c r="R312" s="207">
        <f>F312*R307/100</f>
        <v>2.3850373034839536</v>
      </c>
    </row>
    <row r="313" spans="1:33" s="200" customFormat="1" outlineLevel="1" x14ac:dyDescent="0.3">
      <c r="A313" s="232"/>
      <c r="B313" s="178" t="s">
        <v>27</v>
      </c>
      <c r="C313" s="179">
        <f>D313-D312</f>
        <v>8784.5</v>
      </c>
      <c r="D313" s="179">
        <v>17760</v>
      </c>
      <c r="E313" s="179">
        <f t="shared" ref="E313:E318" si="168">C313/C312*100</f>
        <v>97.871984847640803</v>
      </c>
      <c r="F313" s="179">
        <f t="shared" ref="F313:F323" si="169">N313/N312*100</f>
        <v>108.10051788725943</v>
      </c>
      <c r="G313" s="179">
        <f t="shared" si="165"/>
        <v>90.537942611629106</v>
      </c>
      <c r="H313" s="179">
        <f t="shared" si="166"/>
        <v>103.19530102790013</v>
      </c>
      <c r="I313" s="179">
        <f t="shared" ref="I313:I323" si="170">N313/N297*100</f>
        <v>100.89999999999999</v>
      </c>
      <c r="J313" s="179">
        <f t="shared" ref="J313:J339" si="171">H313/I313*100</f>
        <v>102.27482757968298</v>
      </c>
      <c r="K313" s="179">
        <f t="shared" si="167"/>
        <v>103</v>
      </c>
      <c r="L313" s="179">
        <v>100.9</v>
      </c>
      <c r="M313" s="179">
        <f t="shared" si="164"/>
        <v>102.08126858275519</v>
      </c>
      <c r="N313" s="179">
        <f>O313-O312</f>
        <v>10735.2950944814</v>
      </c>
      <c r="O313" s="179">
        <f>O297*L313/100</f>
        <v>20666.140296978479</v>
      </c>
      <c r="P313" s="167">
        <v>100.9</v>
      </c>
      <c r="Q313" s="167">
        <v>97.2</v>
      </c>
      <c r="R313" s="207">
        <f>F313*R312/100</f>
        <v>2.5782376768704811</v>
      </c>
    </row>
    <row r="314" spans="1:33" s="200" customFormat="1" outlineLevel="1" x14ac:dyDescent="0.3">
      <c r="A314" s="232"/>
      <c r="B314" s="178" t="s">
        <v>28</v>
      </c>
      <c r="C314" s="179">
        <f>D314-D313</f>
        <v>9917.2000000000007</v>
      </c>
      <c r="D314" s="179">
        <v>27677.200000000001</v>
      </c>
      <c r="E314" s="179">
        <f t="shared" si="168"/>
        <v>112.89430246456828</v>
      </c>
      <c r="F314" s="179">
        <f t="shared" si="169"/>
        <v>110.936444276872</v>
      </c>
      <c r="G314" s="179">
        <f t="shared" si="165"/>
        <v>101.76484671061741</v>
      </c>
      <c r="H314" s="179">
        <f t="shared" si="166"/>
        <v>109.06291583728324</v>
      </c>
      <c r="I314" s="179">
        <f>N314/N298*100</f>
        <v>100.89999999999999</v>
      </c>
      <c r="J314" s="179">
        <f t="shared" si="171"/>
        <v>108.09010489324406</v>
      </c>
      <c r="K314" s="179">
        <f t="shared" si="167"/>
        <v>105.1</v>
      </c>
      <c r="L314" s="179">
        <v>100.9</v>
      </c>
      <c r="M314" s="179">
        <f t="shared" si="164"/>
        <v>104.1625371655104</v>
      </c>
      <c r="N314" s="179">
        <f>O314-O313</f>
        <v>11909.35466044713</v>
      </c>
      <c r="O314" s="179">
        <f>O298*L314/100</f>
        <v>32575.49495742561</v>
      </c>
      <c r="P314" s="167">
        <v>100.9</v>
      </c>
      <c r="Q314" s="167">
        <v>109.6</v>
      </c>
      <c r="R314" s="207">
        <f t="shared" ref="R314:R323" si="172">F314*R313/100</f>
        <v>2.86020520372674</v>
      </c>
    </row>
    <row r="315" spans="1:33" s="200" customFormat="1" outlineLevel="1" x14ac:dyDescent="0.3">
      <c r="A315" s="232"/>
      <c r="B315" s="178" t="s">
        <v>29</v>
      </c>
      <c r="C315" s="179">
        <f t="shared" ref="C315:C320" si="173">D315-D314</f>
        <v>9470.8999999999978</v>
      </c>
      <c r="D315" s="179">
        <v>37148.1</v>
      </c>
      <c r="E315" s="179">
        <f t="shared" si="168"/>
        <v>95.499737829225964</v>
      </c>
      <c r="F315" s="179">
        <f t="shared" si="169"/>
        <v>82.173301373921674</v>
      </c>
      <c r="G315" s="179">
        <f t="shared" si="165"/>
        <v>116.21747724928761</v>
      </c>
      <c r="H315" s="179">
        <f t="shared" si="166"/>
        <v>106.8721154605671</v>
      </c>
      <c r="I315" s="179">
        <f>N315/N299*100</f>
        <v>102.21158474015964</v>
      </c>
      <c r="J315" s="179">
        <f t="shared" si="171"/>
        <v>104.55968932705171</v>
      </c>
      <c r="K315" s="179">
        <f>ROUND(D315/D299*100,1)</f>
        <v>105.6</v>
      </c>
      <c r="L315" s="179">
        <v>101.2</v>
      </c>
      <c r="M315" s="179">
        <f>K315/L315*100</f>
        <v>104.34782608695652</v>
      </c>
      <c r="N315" s="179">
        <f>O315-O314</f>
        <v>9786.3098968184058</v>
      </c>
      <c r="O315" s="179">
        <f>O299*L315/100</f>
        <v>42361.804854244016</v>
      </c>
      <c r="P315" s="167">
        <v>102.1</v>
      </c>
      <c r="Q315" s="167">
        <v>95.4</v>
      </c>
      <c r="R315" s="207">
        <f t="shared" si="172"/>
        <v>2.3503250419709643</v>
      </c>
    </row>
    <row r="316" spans="1:33" s="200" customFormat="1" outlineLevel="1" x14ac:dyDescent="0.3">
      <c r="A316" s="232"/>
      <c r="B316" s="178" t="s">
        <v>30</v>
      </c>
      <c r="C316" s="179">
        <f t="shared" si="173"/>
        <v>9286.0999999999985</v>
      </c>
      <c r="D316" s="179">
        <v>46434.2</v>
      </c>
      <c r="E316" s="179">
        <f t="shared" si="168"/>
        <v>98.048759885544143</v>
      </c>
      <c r="F316" s="179">
        <f t="shared" si="169"/>
        <v>95.794208191044461</v>
      </c>
      <c r="G316" s="179">
        <f t="shared" si="165"/>
        <v>102.35353654158649</v>
      </c>
      <c r="H316" s="179">
        <f t="shared" si="166"/>
        <v>103.46514244966629</v>
      </c>
      <c r="I316" s="179">
        <f t="shared" si="170"/>
        <v>96.425032795400199</v>
      </c>
      <c r="J316" s="179">
        <f t="shared" si="171"/>
        <v>107.30112238510114</v>
      </c>
      <c r="K316" s="179">
        <f>ROUND(D316/D300*100,1)</f>
        <v>105.1</v>
      </c>
      <c r="L316" s="179">
        <v>100.3</v>
      </c>
      <c r="M316" s="179">
        <f>K316/L316*100</f>
        <v>104.78564307078764</v>
      </c>
      <c r="N316" s="179">
        <f>O316-O315</f>
        <v>9374.7180767790123</v>
      </c>
      <c r="O316" s="179">
        <f>O300*L316/100</f>
        <v>51736.522931023028</v>
      </c>
      <c r="P316" s="167">
        <v>96.7</v>
      </c>
      <c r="Q316" s="167">
        <v>95.4</v>
      </c>
      <c r="R316" s="207">
        <f t="shared" si="172"/>
        <v>2.2514752638719187</v>
      </c>
    </row>
    <row r="317" spans="1:33" s="200" customFormat="1" outlineLevel="1" x14ac:dyDescent="0.3">
      <c r="A317" s="232"/>
      <c r="B317" s="178" t="s">
        <v>31</v>
      </c>
      <c r="C317" s="179">
        <f t="shared" si="173"/>
        <v>9139.1000000000058</v>
      </c>
      <c r="D317" s="179">
        <v>55573.3</v>
      </c>
      <c r="E317" s="179">
        <f t="shared" si="168"/>
        <v>98.416988832771636</v>
      </c>
      <c r="F317" s="179">
        <f t="shared" si="169"/>
        <v>93.423891127374333</v>
      </c>
      <c r="G317" s="179">
        <f t="shared" si="165"/>
        <v>105.34456191574135</v>
      </c>
      <c r="H317" s="179">
        <f t="shared" si="166"/>
        <v>103.79443498012499</v>
      </c>
      <c r="I317" s="179">
        <f t="shared" si="170"/>
        <v>98.934644235695529</v>
      </c>
      <c r="J317" s="179">
        <f t="shared" si="171"/>
        <v>104.91212232274452</v>
      </c>
      <c r="K317" s="179">
        <f>ROUND(D317/D301*100,1)</f>
        <v>104.9</v>
      </c>
      <c r="L317" s="179">
        <v>100.1</v>
      </c>
      <c r="M317" s="179">
        <f t="shared" ref="M317:M324" si="174">K317/L317*100</f>
        <v>104.79520479520481</v>
      </c>
      <c r="N317" s="179">
        <f t="shared" ref="N317:N323" si="175">O317-O316</f>
        <v>8758.2264095483042</v>
      </c>
      <c r="O317" s="179">
        <f t="shared" ref="O317:O323" si="176">O301*L317/100</f>
        <v>60494.749340571332</v>
      </c>
      <c r="P317" s="167">
        <v>99.1</v>
      </c>
      <c r="Q317" s="167">
        <v>100.8</v>
      </c>
      <c r="R317" s="207">
        <f t="shared" si="172"/>
        <v>2.1034157992794653</v>
      </c>
    </row>
    <row r="318" spans="1:33" s="200" customFormat="1" outlineLevel="1" x14ac:dyDescent="0.3">
      <c r="A318" s="232"/>
      <c r="B318" s="178" t="s">
        <v>32</v>
      </c>
      <c r="C318" s="179">
        <f t="shared" si="173"/>
        <v>9529.0999999999985</v>
      </c>
      <c r="D318" s="179">
        <v>65102.400000000001</v>
      </c>
      <c r="E318" s="179">
        <f t="shared" si="168"/>
        <v>104.267378625904</v>
      </c>
      <c r="F318" s="179">
        <f t="shared" si="169"/>
        <v>98.581518416891626</v>
      </c>
      <c r="G318" s="179">
        <f t="shared" si="165"/>
        <v>105.76767359675617</v>
      </c>
      <c r="H318" s="179">
        <f t="shared" si="166"/>
        <v>107.33748606057878</v>
      </c>
      <c r="I318" s="179">
        <f>N318/N302*100</f>
        <v>104.2484773780797</v>
      </c>
      <c r="J318" s="179">
        <f t="shared" si="171"/>
        <v>102.96312115072541</v>
      </c>
      <c r="K318" s="179">
        <f t="shared" si="167"/>
        <v>105.3</v>
      </c>
      <c r="L318" s="179">
        <v>100.6</v>
      </c>
      <c r="M318" s="179">
        <f t="shared" si="174"/>
        <v>104.67196819085487</v>
      </c>
      <c r="N318" s="179">
        <f>O318-O317</f>
        <v>8633.9925809219276</v>
      </c>
      <c r="O318" s="179">
        <f>O302*L318/100</f>
        <v>69128.74192149326</v>
      </c>
      <c r="P318" s="167">
        <v>103.6</v>
      </c>
      <c r="Q318" s="167">
        <v>101.5</v>
      </c>
      <c r="R318" s="207">
        <f t="shared" si="172"/>
        <v>2.0735792335504941</v>
      </c>
    </row>
    <row r="319" spans="1:33" s="200" customFormat="1" outlineLevel="1" x14ac:dyDescent="0.3">
      <c r="A319" s="232"/>
      <c r="B319" s="178" t="s">
        <v>33</v>
      </c>
      <c r="C319" s="179">
        <f t="shared" si="173"/>
        <v>9678.7000000000044</v>
      </c>
      <c r="D319" s="179">
        <v>74781.100000000006</v>
      </c>
      <c r="E319" s="179">
        <f>C319/C318*100</f>
        <v>101.5699279050488</v>
      </c>
      <c r="F319" s="179">
        <f t="shared" si="169"/>
        <v>106.55723522577334</v>
      </c>
      <c r="G319" s="179">
        <f t="shared" si="165"/>
        <v>95.319597669592838</v>
      </c>
      <c r="H319" s="179">
        <f t="shared" si="166"/>
        <v>104.5780659103188</v>
      </c>
      <c r="I319" s="179">
        <f t="shared" si="170"/>
        <v>101.45779454606554</v>
      </c>
      <c r="J319" s="179">
        <f t="shared" si="171"/>
        <v>103.075437799741</v>
      </c>
      <c r="K319" s="179">
        <f t="shared" si="167"/>
        <v>105.2</v>
      </c>
      <c r="L319" s="179">
        <v>100.7</v>
      </c>
      <c r="M319" s="179">
        <f t="shared" si="174"/>
        <v>104.46871896722941</v>
      </c>
      <c r="N319" s="179">
        <f>O319-O318</f>
        <v>9200.1437838287966</v>
      </c>
      <c r="O319" s="179">
        <f t="shared" si="176"/>
        <v>78328.885705322056</v>
      </c>
      <c r="P319" s="167">
        <v>101.4</v>
      </c>
      <c r="Q319" s="167">
        <v>103</v>
      </c>
      <c r="R319" s="207">
        <f t="shared" si="172"/>
        <v>2.2095487014871877</v>
      </c>
    </row>
    <row r="320" spans="1:33" s="200" customFormat="1" outlineLevel="1" x14ac:dyDescent="0.3">
      <c r="A320" s="232"/>
      <c r="B320" s="178" t="s">
        <v>35</v>
      </c>
      <c r="C320" s="179">
        <f t="shared" si="173"/>
        <v>9532.3999999999942</v>
      </c>
      <c r="D320" s="179">
        <v>84313.5</v>
      </c>
      <c r="E320" s="179">
        <f>C320/C319*100</f>
        <v>98.488433363984726</v>
      </c>
      <c r="F320" s="179">
        <f t="shared" si="169"/>
        <v>91.102731768838623</v>
      </c>
      <c r="G320" s="179">
        <f t="shared" si="165"/>
        <v>108.1070034363913</v>
      </c>
      <c r="H320" s="179">
        <f t="shared" si="166"/>
        <v>101.99552745053965</v>
      </c>
      <c r="I320" s="179">
        <f t="shared" si="170"/>
        <v>100.6999999999999</v>
      </c>
      <c r="J320" s="179">
        <f t="shared" si="171"/>
        <v>101.28652179795408</v>
      </c>
      <c r="K320" s="179">
        <f t="shared" si="167"/>
        <v>104.8</v>
      </c>
      <c r="L320" s="179">
        <v>100.7</v>
      </c>
      <c r="M320" s="179">
        <f>K320/L320*100</f>
        <v>104.07149950347568</v>
      </c>
      <c r="N320" s="179">
        <f>O320-O319</f>
        <v>8381.5823137290281</v>
      </c>
      <c r="O320" s="179">
        <f>O304*L320/100</f>
        <v>86710.468019051084</v>
      </c>
      <c r="P320" s="167">
        <v>100.7</v>
      </c>
      <c r="Q320" s="167">
        <v>98.2</v>
      </c>
      <c r="R320" s="207">
        <f t="shared" si="172"/>
        <v>2.0129592268177294</v>
      </c>
    </row>
    <row r="321" spans="1:18" s="200" customFormat="1" outlineLevel="1" x14ac:dyDescent="0.3">
      <c r="A321" s="232"/>
      <c r="B321" s="178" t="s">
        <v>37</v>
      </c>
      <c r="C321" s="179">
        <f>D321-D320</f>
        <v>9643.3000000000029</v>
      </c>
      <c r="D321" s="179">
        <v>93956.800000000003</v>
      </c>
      <c r="E321" s="179">
        <f>C321/C320*100</f>
        <v>101.16340061264748</v>
      </c>
      <c r="F321" s="179">
        <f t="shared" si="169"/>
        <v>100.14036025749445</v>
      </c>
      <c r="G321" s="179">
        <f t="shared" si="165"/>
        <v>101.02160642574327</v>
      </c>
      <c r="H321" s="179">
        <f t="shared" si="166"/>
        <v>97.757615692635241</v>
      </c>
      <c r="I321" s="179">
        <f t="shared" si="170"/>
        <v>99.578420593734208</v>
      </c>
      <c r="J321" s="179">
        <f t="shared" si="171"/>
        <v>98.171486462385673</v>
      </c>
      <c r="K321" s="179">
        <f t="shared" si="167"/>
        <v>104</v>
      </c>
      <c r="L321" s="179">
        <v>100.6</v>
      </c>
      <c r="M321" s="179">
        <f t="shared" si="174"/>
        <v>103.37972166998013</v>
      </c>
      <c r="N321" s="179">
        <f>O321-O320</f>
        <v>8393.3467242466868</v>
      </c>
      <c r="O321" s="179">
        <f>O305*L321/100</f>
        <v>95103.814743297771</v>
      </c>
      <c r="P321" s="167">
        <v>99.7</v>
      </c>
      <c r="Q321" s="167">
        <v>103.8</v>
      </c>
      <c r="R321" s="207">
        <f t="shared" si="172"/>
        <v>2.0157846215717488</v>
      </c>
    </row>
    <row r="322" spans="1:18" s="200" customFormat="1" outlineLevel="1" x14ac:dyDescent="0.3">
      <c r="A322" s="232"/>
      <c r="B322" s="178" t="s">
        <v>40</v>
      </c>
      <c r="C322" s="179">
        <f>D322-D321</f>
        <v>9649</v>
      </c>
      <c r="D322" s="179">
        <v>103605.8</v>
      </c>
      <c r="E322" s="179">
        <f>C322/C321*100</f>
        <v>100.05910839650325</v>
      </c>
      <c r="F322" s="179">
        <f t="shared" si="169"/>
        <v>117.71034639231902</v>
      </c>
      <c r="G322" s="179">
        <f t="shared" si="165"/>
        <v>85.004514440059808</v>
      </c>
      <c r="H322" s="179">
        <f t="shared" si="166"/>
        <v>99.240959394413252</v>
      </c>
      <c r="I322" s="179">
        <f t="shared" si="170"/>
        <v>101.67287096467439</v>
      </c>
      <c r="J322" s="179">
        <f t="shared" si="171"/>
        <v>97.608101800227431</v>
      </c>
      <c r="K322" s="179">
        <f t="shared" si="167"/>
        <v>103.6</v>
      </c>
      <c r="L322" s="179">
        <v>100.7</v>
      </c>
      <c r="M322" s="179">
        <f t="shared" si="174"/>
        <v>102.87984111221449</v>
      </c>
      <c r="N322" s="179">
        <f t="shared" si="175"/>
        <v>9879.8375030191382</v>
      </c>
      <c r="O322" s="179">
        <f t="shared" si="176"/>
        <v>104983.65224631691</v>
      </c>
      <c r="P322" s="167">
        <v>101.7</v>
      </c>
      <c r="Q322" s="167">
        <v>101.5</v>
      </c>
      <c r="R322" s="207">
        <f>F322*R321/100</f>
        <v>2.3727870605752024</v>
      </c>
    </row>
    <row r="323" spans="1:18" s="201" customFormat="1" ht="18" outlineLevel="1" thickBot="1" x14ac:dyDescent="0.35">
      <c r="A323" s="232"/>
      <c r="B323" s="192" t="s">
        <v>41</v>
      </c>
      <c r="C323" s="193">
        <f>D323-D322</f>
        <v>9887.3999999999942</v>
      </c>
      <c r="D323" s="193">
        <v>113493.2</v>
      </c>
      <c r="E323" s="193">
        <f>C323/C322*100</f>
        <v>102.47072235464809</v>
      </c>
      <c r="F323" s="193">
        <f t="shared" si="169"/>
        <v>108.09520749433463</v>
      </c>
      <c r="G323" s="193">
        <f t="shared" si="165"/>
        <v>94.796730336096232</v>
      </c>
      <c r="H323" s="193">
        <f t="shared" si="166"/>
        <v>98.56647260547075</v>
      </c>
      <c r="I323" s="193">
        <f t="shared" si="170"/>
        <v>104.0471035642563</v>
      </c>
      <c r="J323" s="193">
        <f t="shared" si="171"/>
        <v>94.732548268005473</v>
      </c>
      <c r="K323" s="193">
        <f t="shared" si="167"/>
        <v>103.1</v>
      </c>
      <c r="L323" s="193">
        <v>101</v>
      </c>
      <c r="M323" s="193">
        <f t="shared" si="174"/>
        <v>102.07920792079209</v>
      </c>
      <c r="N323" s="193">
        <f t="shared" si="175"/>
        <v>10679.630848991626</v>
      </c>
      <c r="O323" s="193">
        <f t="shared" si="176"/>
        <v>115663.28309530854</v>
      </c>
      <c r="P323" s="167">
        <v>104.3</v>
      </c>
      <c r="Q323" s="167">
        <v>103.9</v>
      </c>
      <c r="R323" s="207">
        <f t="shared" si="172"/>
        <v>2.5648690965274885</v>
      </c>
    </row>
    <row r="324" spans="1:18" s="200" customFormat="1" outlineLevel="1" x14ac:dyDescent="0.3">
      <c r="A324" s="232"/>
      <c r="B324" s="190" t="s">
        <v>42</v>
      </c>
      <c r="C324" s="191">
        <f>C312+C313+C314</f>
        <v>27677.200000000001</v>
      </c>
      <c r="D324" s="191">
        <f>C324</f>
        <v>27677.200000000001</v>
      </c>
      <c r="E324" s="191">
        <f>C324/C311*100</f>
        <v>93.445650522477507</v>
      </c>
      <c r="F324" s="191">
        <f>N324/N311*100</f>
        <v>114.6605069100108</v>
      </c>
      <c r="G324" s="191">
        <f t="shared" si="165"/>
        <v>81.497677832365255</v>
      </c>
      <c r="H324" s="191">
        <f>C324/C308*100</f>
        <v>105.1165970375997</v>
      </c>
      <c r="I324" s="191">
        <f>N324/N308*100</f>
        <v>100.9</v>
      </c>
      <c r="J324" s="191">
        <f t="shared" si="171"/>
        <v>104.17898616214043</v>
      </c>
      <c r="K324" s="191">
        <f>D324/D308*100</f>
        <v>105.1165970375997</v>
      </c>
      <c r="L324" s="191">
        <f>O324/O308*100</f>
        <v>100.9</v>
      </c>
      <c r="M324" s="191">
        <f t="shared" si="174"/>
        <v>104.17898616214043</v>
      </c>
      <c r="N324" s="191">
        <f>SUM(N312:N314)</f>
        <v>32575.49495742561</v>
      </c>
      <c r="O324" s="191">
        <f>N324</f>
        <v>32575.49495742561</v>
      </c>
      <c r="P324" s="167">
        <v>100.9</v>
      </c>
      <c r="Q324" s="167">
        <v>100.4</v>
      </c>
    </row>
    <row r="325" spans="1:18" s="200" customFormat="1" outlineLevel="1" x14ac:dyDescent="0.3">
      <c r="A325" s="232"/>
      <c r="B325" s="180" t="s">
        <v>43</v>
      </c>
      <c r="C325" s="181">
        <f>C315+C316+C317</f>
        <v>27896.100000000002</v>
      </c>
      <c r="D325" s="181">
        <f>D324+C325</f>
        <v>55573.3</v>
      </c>
      <c r="E325" s="181">
        <f>C325/C324*100</f>
        <v>100.79090370413194</v>
      </c>
      <c r="F325" s="181">
        <f>N325/N324*100</f>
        <v>85.706309051127732</v>
      </c>
      <c r="G325" s="181">
        <f t="shared" si="165"/>
        <v>117.60033166753867</v>
      </c>
      <c r="H325" s="181">
        <f>C325/C309*100</f>
        <v>104.70722918699798</v>
      </c>
      <c r="I325" s="181">
        <f>N325/N309*100</f>
        <v>99.182468587626929</v>
      </c>
      <c r="J325" s="181">
        <f t="shared" si="171"/>
        <v>105.57029954793873</v>
      </c>
      <c r="K325" s="181">
        <f>D325/D309*100</f>
        <v>104.91070754360794</v>
      </c>
      <c r="L325" s="181">
        <f>O325/O309*100</f>
        <v>100.1</v>
      </c>
      <c r="M325" s="181">
        <f t="shared" ref="M325:M331" si="177">K325/L325*100</f>
        <v>104.80590164196597</v>
      </c>
      <c r="N325" s="181">
        <f>SUM(N315:N317)</f>
        <v>27919.254383145722</v>
      </c>
      <c r="O325" s="181">
        <f>N325+O324</f>
        <v>60494.749340571332</v>
      </c>
      <c r="P325" s="167">
        <v>99.3</v>
      </c>
      <c r="Q325" s="167">
        <v>97.6</v>
      </c>
    </row>
    <row r="326" spans="1:18" s="200" customFormat="1" outlineLevel="1" x14ac:dyDescent="0.3">
      <c r="A326" s="232"/>
      <c r="B326" s="180" t="s">
        <v>44</v>
      </c>
      <c r="C326" s="181">
        <f>C318+C319+C320</f>
        <v>28740.199999999997</v>
      </c>
      <c r="D326" s="181">
        <f>D325+C326</f>
        <v>84313.5</v>
      </c>
      <c r="E326" s="181">
        <f>C326/C325*100</f>
        <v>103.02587099988885</v>
      </c>
      <c r="F326" s="181">
        <f>N326/N325*100</f>
        <v>93.898348138930388</v>
      </c>
      <c r="G326" s="181">
        <f t="shared" si="165"/>
        <v>109.72064263308823</v>
      </c>
      <c r="H326" s="181">
        <f>C326/C310*100</f>
        <v>104.59120915912743</v>
      </c>
      <c r="I326" s="181">
        <f>N326/N310*100</f>
        <v>102.11237975625593</v>
      </c>
      <c r="J326" s="181">
        <f t="shared" si="171"/>
        <v>102.42755032131119</v>
      </c>
      <c r="K326" s="181">
        <f>D326/D310*100</f>
        <v>104.80158010008627</v>
      </c>
      <c r="L326" s="181">
        <f>O326/O310*100</f>
        <v>100.69999999999999</v>
      </c>
      <c r="M326" s="181">
        <f t="shared" si="177"/>
        <v>104.07306861974806</v>
      </c>
      <c r="N326" s="181">
        <f>SUM(N318:N320)</f>
        <v>26215.718678479752</v>
      </c>
      <c r="O326" s="181">
        <f>N326+O325</f>
        <v>86710.468019051084</v>
      </c>
      <c r="P326" s="167">
        <v>101.9</v>
      </c>
      <c r="Q326" s="167">
        <v>100.9</v>
      </c>
    </row>
    <row r="327" spans="1:18" s="200" customFormat="1" ht="18" outlineLevel="1" thickBot="1" x14ac:dyDescent="0.35">
      <c r="A327" s="233"/>
      <c r="B327" s="196" t="s">
        <v>45</v>
      </c>
      <c r="C327" s="197">
        <f>C321+C322+C323</f>
        <v>29179.699999999997</v>
      </c>
      <c r="D327" s="197">
        <f>D326+C327</f>
        <v>113493.2</v>
      </c>
      <c r="E327" s="197">
        <f>C327/C326*100</f>
        <v>101.52921691567909</v>
      </c>
      <c r="F327" s="197">
        <f>N327/N326*100</f>
        <v>110.44066894120495</v>
      </c>
      <c r="G327" s="197">
        <f t="shared" si="165"/>
        <v>91.931005026535985</v>
      </c>
      <c r="H327" s="197">
        <f>C327/C311*100</f>
        <v>98.518493509124355</v>
      </c>
      <c r="I327" s="197">
        <f>N327/N311*100</f>
        <v>101.90925594389913</v>
      </c>
      <c r="J327" s="197">
        <f t="shared" si="171"/>
        <v>96.672763034751839</v>
      </c>
      <c r="K327" s="197">
        <f>D327/D311*100</f>
        <v>103.11086399361855</v>
      </c>
      <c r="L327" s="197">
        <f>O327/O311*100</f>
        <v>100.99999999999997</v>
      </c>
      <c r="M327" s="197">
        <f t="shared" si="177"/>
        <v>102.08996435011741</v>
      </c>
      <c r="N327" s="197">
        <f>SUM(N321:N323)</f>
        <v>28952.815076257451</v>
      </c>
      <c r="O327" s="197">
        <f>N327+O326</f>
        <v>115663.28309530854</v>
      </c>
      <c r="P327" s="167">
        <v>101.9</v>
      </c>
      <c r="Q327" s="167">
        <v>103.1</v>
      </c>
    </row>
    <row r="328" spans="1:18" s="200" customFormat="1" ht="16.7" customHeight="1" outlineLevel="1" x14ac:dyDescent="0.3">
      <c r="A328" s="220">
        <f>A312+1</f>
        <v>2020</v>
      </c>
      <c r="B328" s="186" t="s">
        <v>26</v>
      </c>
      <c r="C328" s="187">
        <f>D328</f>
        <v>8682.6</v>
      </c>
      <c r="D328" s="187">
        <v>8682.6</v>
      </c>
      <c r="E328" s="187">
        <f>C328/C323*100</f>
        <v>87.814794587050244</v>
      </c>
      <c r="F328" s="187">
        <f>N328/N323*100</f>
        <v>87.595314042484318</v>
      </c>
      <c r="G328" s="187">
        <f t="shared" si="165"/>
        <v>100.25056197008378</v>
      </c>
      <c r="H328" s="187">
        <f t="shared" ref="H328:H339" si="178">C328/C312*100</f>
        <v>96.736672051696289</v>
      </c>
      <c r="I328" s="187">
        <f t="shared" ref="I328:I345" si="179">N328/N312*100</f>
        <v>94.2</v>
      </c>
      <c r="J328" s="187">
        <f>H328/I328*100</f>
        <v>102.69285780434849</v>
      </c>
      <c r="K328" s="187">
        <f>ROUND(D328/D312*100,1)</f>
        <v>96.7</v>
      </c>
      <c r="L328" s="187">
        <v>94.2</v>
      </c>
      <c r="M328" s="187">
        <f t="shared" si="177"/>
        <v>102.65392781316349</v>
      </c>
      <c r="N328" s="187">
        <f>O328</f>
        <v>9354.8561807522492</v>
      </c>
      <c r="O328" s="187">
        <f t="shared" ref="O328:O339" si="180">O312*L328/100</f>
        <v>9354.8561807522492</v>
      </c>
      <c r="P328" s="167">
        <v>94.2</v>
      </c>
      <c r="Q328" s="167">
        <v>84.1</v>
      </c>
      <c r="R328" s="207">
        <f>F328*R323/100</f>
        <v>2.2467051398818838</v>
      </c>
    </row>
    <row r="329" spans="1:18" s="200" customFormat="1" outlineLevel="1" x14ac:dyDescent="0.3">
      <c r="A329" s="221"/>
      <c r="B329" s="174" t="s">
        <v>27</v>
      </c>
      <c r="C329" s="175">
        <f t="shared" ref="C329:C339" si="181">D329-D328</f>
        <v>8876.2000000000025</v>
      </c>
      <c r="D329" s="175">
        <v>17558.800000000003</v>
      </c>
      <c r="E329" s="175">
        <f t="shared" ref="E329:E339" si="182">C329/C328*100</f>
        <v>102.22974685002191</v>
      </c>
      <c r="F329" s="175">
        <f>N329/N328*100</f>
        <v>113.62335541080665</v>
      </c>
      <c r="G329" s="175">
        <f t="shared" si="165"/>
        <v>89.972476591990258</v>
      </c>
      <c r="H329" s="175">
        <f t="shared" si="178"/>
        <v>101.04388411406458</v>
      </c>
      <c r="I329" s="175">
        <f t="shared" si="179"/>
        <v>99.012662370967846</v>
      </c>
      <c r="J329" s="175">
        <f t="shared" si="171"/>
        <v>102.05147674495048</v>
      </c>
      <c r="K329" s="175">
        <f t="shared" ref="K329:K339" si="183">ROUND(D329/D313*100,1)</f>
        <v>98.9</v>
      </c>
      <c r="L329" s="175">
        <v>96.7</v>
      </c>
      <c r="M329" s="175">
        <f t="shared" si="177"/>
        <v>102.27507755946226</v>
      </c>
      <c r="N329" s="175">
        <f t="shared" ref="N329:N339" si="184">O329-O328</f>
        <v>10629.301486425942</v>
      </c>
      <c r="O329" s="175">
        <f t="shared" si="180"/>
        <v>19984.157667178191</v>
      </c>
      <c r="P329" s="167">
        <v>99.2</v>
      </c>
      <c r="Q329" s="167">
        <v>102.2</v>
      </c>
      <c r="R329" s="207">
        <f>F329*R328/100</f>
        <v>2.5527817661208534</v>
      </c>
    </row>
    <row r="330" spans="1:18" s="200" customFormat="1" outlineLevel="1" x14ac:dyDescent="0.3">
      <c r="A330" s="221"/>
      <c r="B330" s="174" t="s">
        <v>28</v>
      </c>
      <c r="C330" s="175">
        <f t="shared" si="181"/>
        <v>9612.7000000000007</v>
      </c>
      <c r="D330" s="175">
        <v>27171.500000000004</v>
      </c>
      <c r="E330" s="175">
        <f t="shared" si="182"/>
        <v>108.29746963790809</v>
      </c>
      <c r="F330" s="175">
        <f>N330/N329*100</f>
        <v>110.18408821457723</v>
      </c>
      <c r="G330" s="175">
        <f t="shared" si="165"/>
        <v>98.287757690570473</v>
      </c>
      <c r="H330" s="175">
        <f t="shared" si="178"/>
        <v>96.929576896704717</v>
      </c>
      <c r="I330" s="175">
        <f t="shared" si="179"/>
        <v>98.341171795762236</v>
      </c>
      <c r="J330" s="175">
        <f t="shared" si="171"/>
        <v>98.564594184428515</v>
      </c>
      <c r="K330" s="175">
        <f t="shared" si="183"/>
        <v>98.2</v>
      </c>
      <c r="L330" s="175">
        <v>97.3</v>
      </c>
      <c r="M330" s="175">
        <f t="shared" si="177"/>
        <v>100.92497430626928</v>
      </c>
      <c r="N330" s="175">
        <f t="shared" si="184"/>
        <v>11711.798926396928</v>
      </c>
      <c r="O330" s="175">
        <f t="shared" si="180"/>
        <v>31695.95659357512</v>
      </c>
      <c r="P330" s="167">
        <v>98.5</v>
      </c>
      <c r="Q330" s="167">
        <v>107.2</v>
      </c>
      <c r="R330" s="207">
        <f t="shared" ref="R330:R339" si="185">F330*R329/100</f>
        <v>2.8127593131082436</v>
      </c>
    </row>
    <row r="331" spans="1:18" s="200" customFormat="1" outlineLevel="1" x14ac:dyDescent="0.3">
      <c r="A331" s="221"/>
      <c r="B331" s="174" t="s">
        <v>29</v>
      </c>
      <c r="C331" s="175">
        <f t="shared" si="181"/>
        <v>8805.4999999999964</v>
      </c>
      <c r="D331" s="175">
        <v>35977</v>
      </c>
      <c r="E331" s="175">
        <f t="shared" si="182"/>
        <v>91.602775494918134</v>
      </c>
      <c r="F331" s="175">
        <f t="shared" ref="F331:F339" si="186">N331/N330*100</f>
        <v>77.324582953659714</v>
      </c>
      <c r="G331" s="175">
        <f t="shared" si="165"/>
        <v>118.46526938246183</v>
      </c>
      <c r="H331" s="175">
        <f t="shared" si="178"/>
        <v>92.974268548923533</v>
      </c>
      <c r="I331" s="175">
        <f t="shared" si="179"/>
        <v>92.538451895456717</v>
      </c>
      <c r="J331" s="175">
        <f t="shared" si="171"/>
        <v>100.47095736371207</v>
      </c>
      <c r="K331" s="175">
        <f t="shared" si="183"/>
        <v>96.8</v>
      </c>
      <c r="L331" s="175">
        <v>96.2</v>
      </c>
      <c r="M331" s="175">
        <f t="shared" si="177"/>
        <v>100.62370062370061</v>
      </c>
      <c r="N331" s="175">
        <f t="shared" si="184"/>
        <v>9056.0996762076211</v>
      </c>
      <c r="O331" s="175">
        <f t="shared" si="180"/>
        <v>40752.056269782741</v>
      </c>
      <c r="P331" s="167">
        <v>92.9</v>
      </c>
      <c r="Q331" s="167">
        <v>89.5</v>
      </c>
      <c r="R331" s="207">
        <f t="shared" si="185"/>
        <v>2.1749544083511729</v>
      </c>
    </row>
    <row r="332" spans="1:18" s="200" customFormat="1" outlineLevel="1" x14ac:dyDescent="0.3">
      <c r="A332" s="221"/>
      <c r="B332" s="174" t="s">
        <v>30</v>
      </c>
      <c r="C332" s="175">
        <f t="shared" si="181"/>
        <v>8796.9000000000015</v>
      </c>
      <c r="D332" s="175">
        <v>44773.9</v>
      </c>
      <c r="E332" s="175">
        <f t="shared" si="182"/>
        <v>99.902333768667376</v>
      </c>
      <c r="F332" s="175">
        <f t="shared" si="186"/>
        <v>99.013290351562745</v>
      </c>
      <c r="G332" s="175">
        <f t="shared" si="165"/>
        <v>100.89790311376174</v>
      </c>
      <c r="H332" s="175">
        <f t="shared" si="178"/>
        <v>94.731911135998985</v>
      </c>
      <c r="I332" s="175">
        <f>N332/N316*100</f>
        <v>95.648127159587077</v>
      </c>
      <c r="J332" s="175">
        <f t="shared" si="171"/>
        <v>99.042097267561331</v>
      </c>
      <c r="K332" s="175">
        <f t="shared" si="183"/>
        <v>96.4</v>
      </c>
      <c r="L332" s="175">
        <v>96.1</v>
      </c>
      <c r="M332" s="175">
        <f t="shared" ref="M332:M343" si="187">K332/L332*100</f>
        <v>100.31217481789803</v>
      </c>
      <c r="N332" s="175">
        <f t="shared" si="184"/>
        <v>8966.7422669303851</v>
      </c>
      <c r="O332" s="175">
        <f t="shared" si="180"/>
        <v>49718.798536713126</v>
      </c>
      <c r="P332" s="167">
        <v>95.7</v>
      </c>
      <c r="Q332" s="167">
        <v>99</v>
      </c>
      <c r="R332" s="207">
        <f t="shared" si="185"/>
        <v>2.1534939233548602</v>
      </c>
    </row>
    <row r="333" spans="1:18" s="200" customFormat="1" outlineLevel="1" x14ac:dyDescent="0.3">
      <c r="A333" s="221"/>
      <c r="B333" s="174" t="s">
        <v>31</v>
      </c>
      <c r="C333" s="175">
        <f t="shared" si="181"/>
        <v>9287.2000000000044</v>
      </c>
      <c r="D333" s="175">
        <v>54061.100000000006</v>
      </c>
      <c r="E333" s="175">
        <f t="shared" si="182"/>
        <v>105.57355432027195</v>
      </c>
      <c r="F333" s="175">
        <f t="shared" si="186"/>
        <v>99.262511504609989</v>
      </c>
      <c r="G333" s="175">
        <f t="shared" si="165"/>
        <v>106.35793183146376</v>
      </c>
      <c r="H333" s="175">
        <f t="shared" si="178"/>
        <v>101.62050967819587</v>
      </c>
      <c r="I333" s="175">
        <f>N333/N317*100</f>
        <v>101.6257534127796</v>
      </c>
      <c r="J333" s="175">
        <f t="shared" si="171"/>
        <v>99.994840151824079</v>
      </c>
      <c r="K333" s="175">
        <f t="shared" si="183"/>
        <v>97.3</v>
      </c>
      <c r="L333" s="175">
        <v>96.9</v>
      </c>
      <c r="M333" s="175">
        <f t="shared" si="187"/>
        <v>100.41279669762642</v>
      </c>
      <c r="N333" s="175">
        <f t="shared" si="184"/>
        <v>8900.6135743004997</v>
      </c>
      <c r="O333" s="175">
        <f t="shared" si="180"/>
        <v>58619.412111013626</v>
      </c>
      <c r="P333" s="167">
        <v>100.9</v>
      </c>
      <c r="Q333" s="167">
        <v>104.8</v>
      </c>
      <c r="R333" s="207">
        <f t="shared" si="185"/>
        <v>2.1376121534211951</v>
      </c>
    </row>
    <row r="334" spans="1:18" s="200" customFormat="1" outlineLevel="1" x14ac:dyDescent="0.3">
      <c r="A334" s="221"/>
      <c r="B334" s="174" t="s">
        <v>32</v>
      </c>
      <c r="C334" s="175">
        <f t="shared" si="181"/>
        <v>9862.5</v>
      </c>
      <c r="D334" s="175">
        <v>63923.600000000006</v>
      </c>
      <c r="E334" s="175">
        <f t="shared" si="182"/>
        <v>106.19454733396498</v>
      </c>
      <c r="F334" s="175">
        <f t="shared" si="186"/>
        <v>98.657369957019085</v>
      </c>
      <c r="G334" s="175">
        <f t="shared" si="165"/>
        <v>107.63975096866005</v>
      </c>
      <c r="H334" s="175">
        <f t="shared" si="178"/>
        <v>103.49875644079715</v>
      </c>
      <c r="I334" s="175">
        <f t="shared" si="179"/>
        <v>101.70394727747922</v>
      </c>
      <c r="J334" s="175">
        <f t="shared" si="171"/>
        <v>101.7647389421584</v>
      </c>
      <c r="K334" s="175">
        <f t="shared" si="183"/>
        <v>98.2</v>
      </c>
      <c r="L334" s="175">
        <v>97.5</v>
      </c>
      <c r="M334" s="175">
        <f t="shared" si="187"/>
        <v>100.71794871794873</v>
      </c>
      <c r="N334" s="175">
        <f t="shared" si="184"/>
        <v>8781.111262442304</v>
      </c>
      <c r="O334" s="175">
        <f t="shared" si="180"/>
        <v>67400.52337345593</v>
      </c>
      <c r="P334" s="167">
        <v>101.1</v>
      </c>
      <c r="Q334" s="167">
        <v>102.2</v>
      </c>
      <c r="R334" s="207">
        <f t="shared" si="185"/>
        <v>2.108911930446951</v>
      </c>
    </row>
    <row r="335" spans="1:18" s="200" customFormat="1" outlineLevel="1" x14ac:dyDescent="0.3">
      <c r="A335" s="221"/>
      <c r="B335" s="174" t="s">
        <v>33</v>
      </c>
      <c r="C335" s="175">
        <f t="shared" si="181"/>
        <v>10216.699999999997</v>
      </c>
      <c r="D335" s="175">
        <v>74140.3</v>
      </c>
      <c r="E335" s="175">
        <f t="shared" si="182"/>
        <v>103.59138149556398</v>
      </c>
      <c r="F335" s="175">
        <f t="shared" si="186"/>
        <v>104.82872350929313</v>
      </c>
      <c r="G335" s="175">
        <f t="shared" si="165"/>
        <v>98.81965364805815</v>
      </c>
      <c r="H335" s="175">
        <f t="shared" si="178"/>
        <v>105.55859774556492</v>
      </c>
      <c r="I335" s="175">
        <f t="shared" si="179"/>
        <v>100.05416287655204</v>
      </c>
      <c r="J335" s="175">
        <f t="shared" si="171"/>
        <v>105.50145512266621</v>
      </c>
      <c r="K335" s="175">
        <f t="shared" si="183"/>
        <v>99.1</v>
      </c>
      <c r="L335" s="175">
        <v>97.8</v>
      </c>
      <c r="M335" s="175">
        <f t="shared" si="187"/>
        <v>101.32924335378324</v>
      </c>
      <c r="N335" s="175">
        <f t="shared" si="184"/>
        <v>9205.1268463490414</v>
      </c>
      <c r="O335" s="175">
        <f t="shared" si="180"/>
        <v>76605.650219804971</v>
      </c>
      <c r="P335" s="167">
        <v>99.9</v>
      </c>
      <c r="Q335" s="167">
        <v>101.8</v>
      </c>
      <c r="R335" s="207">
        <f t="shared" si="185"/>
        <v>2.2107454566227305</v>
      </c>
    </row>
    <row r="336" spans="1:18" s="200" customFormat="1" outlineLevel="1" x14ac:dyDescent="0.3">
      <c r="A336" s="221"/>
      <c r="B336" s="174" t="s">
        <v>35</v>
      </c>
      <c r="C336" s="175">
        <f t="shared" si="181"/>
        <v>10429.300000000003</v>
      </c>
      <c r="D336" s="175">
        <v>84569.600000000006</v>
      </c>
      <c r="E336" s="175">
        <f t="shared" si="182"/>
        <v>102.08090675071213</v>
      </c>
      <c r="F336" s="175">
        <f t="shared" si="186"/>
        <v>92.818160113588618</v>
      </c>
      <c r="G336" s="175">
        <f t="shared" si="165"/>
        <v>109.97945512579435</v>
      </c>
      <c r="H336" s="175">
        <f t="shared" si="178"/>
        <v>109.40896311527013</v>
      </c>
      <c r="I336" s="175">
        <f t="shared" si="179"/>
        <v>101.938143122547</v>
      </c>
      <c r="J336" s="175">
        <f t="shared" si="171"/>
        <v>107.32877779001913</v>
      </c>
      <c r="K336" s="175">
        <f t="shared" si="183"/>
        <v>100.3</v>
      </c>
      <c r="L336" s="175">
        <v>98.2</v>
      </c>
      <c r="M336" s="175">
        <f t="shared" si="187"/>
        <v>102.13849287169042</v>
      </c>
      <c r="N336" s="175">
        <f t="shared" si="184"/>
        <v>8544.0293749031844</v>
      </c>
      <c r="O336" s="175">
        <f t="shared" si="180"/>
        <v>85149.679594708155</v>
      </c>
      <c r="P336" s="167">
        <v>101.4</v>
      </c>
      <c r="Q336" s="167">
        <v>101</v>
      </c>
      <c r="R336" s="207">
        <f t="shared" si="185"/>
        <v>2.0519732576319716</v>
      </c>
    </row>
    <row r="337" spans="1:18" s="200" customFormat="1" outlineLevel="1" x14ac:dyDescent="0.3">
      <c r="A337" s="221"/>
      <c r="B337" s="174" t="s">
        <v>37</v>
      </c>
      <c r="C337" s="175">
        <f t="shared" si="181"/>
        <v>11152.300000000003</v>
      </c>
      <c r="D337" s="175">
        <v>95721.900000000009</v>
      </c>
      <c r="E337" s="175">
        <f t="shared" si="182"/>
        <v>106.93239239450394</v>
      </c>
      <c r="F337" s="175">
        <f t="shared" si="186"/>
        <v>103.146758806291</v>
      </c>
      <c r="G337" s="175">
        <f t="shared" si="165"/>
        <v>103.67014303893187</v>
      </c>
      <c r="H337" s="175">
        <f t="shared" si="178"/>
        <v>115.64817023218193</v>
      </c>
      <c r="I337" s="175">
        <f t="shared" si="179"/>
        <v>104.99851443300179</v>
      </c>
      <c r="J337" s="175">
        <f t="shared" si="171"/>
        <v>110.1426728336957</v>
      </c>
      <c r="K337" s="175">
        <f t="shared" si="183"/>
        <v>101.9</v>
      </c>
      <c r="L337" s="175">
        <v>98.8</v>
      </c>
      <c r="M337" s="175">
        <f t="shared" si="187"/>
        <v>103.13765182186236</v>
      </c>
      <c r="N337" s="175">
        <f t="shared" si="184"/>
        <v>8812.8893716700404</v>
      </c>
      <c r="O337" s="175">
        <f t="shared" si="180"/>
        <v>93962.568966378196</v>
      </c>
      <c r="P337" s="167">
        <v>104.2</v>
      </c>
      <c r="Q337" s="167">
        <v>107.5</v>
      </c>
      <c r="R337" s="207">
        <f t="shared" si="185"/>
        <v>2.116543906819242</v>
      </c>
    </row>
    <row r="338" spans="1:18" s="200" customFormat="1" outlineLevel="1" x14ac:dyDescent="0.3">
      <c r="A338" s="221"/>
      <c r="B338" s="174" t="s">
        <v>40</v>
      </c>
      <c r="C338" s="175">
        <f t="shared" si="181"/>
        <v>11175</v>
      </c>
      <c r="D338" s="175">
        <v>106896.90000000001</v>
      </c>
      <c r="E338" s="175">
        <f t="shared" si="182"/>
        <v>100.20354545699091</v>
      </c>
      <c r="F338" s="175">
        <f t="shared" si="186"/>
        <v>116.71765388636959</v>
      </c>
      <c r="G338" s="175">
        <f t="shared" si="165"/>
        <v>85.851233399999643</v>
      </c>
      <c r="H338" s="175">
        <f t="shared" si="178"/>
        <v>115.81511037413203</v>
      </c>
      <c r="I338" s="175">
        <f t="shared" si="179"/>
        <v>104.11302525037658</v>
      </c>
      <c r="J338" s="175">
        <f t="shared" si="171"/>
        <v>111.23978973391048</v>
      </c>
      <c r="K338" s="175">
        <f t="shared" si="183"/>
        <v>103.2</v>
      </c>
      <c r="L338" s="175">
        <v>99.3</v>
      </c>
      <c r="M338" s="175">
        <f t="shared" si="187"/>
        <v>103.92749244712991</v>
      </c>
      <c r="N338" s="175">
        <f t="shared" si="184"/>
        <v>10286.19771421449</v>
      </c>
      <c r="O338" s="175">
        <f t="shared" si="180"/>
        <v>104248.76668059269</v>
      </c>
      <c r="P338" s="167">
        <v>104.3</v>
      </c>
      <c r="Q338" s="167">
        <v>100.8</v>
      </c>
      <c r="R338" s="207">
        <f>F338*R337/100</f>
        <v>2.4703803915143276</v>
      </c>
    </row>
    <row r="339" spans="1:18" s="201" customFormat="1" ht="18" outlineLevel="1" thickBot="1" x14ac:dyDescent="0.35">
      <c r="A339" s="221"/>
      <c r="B339" s="184" t="s">
        <v>41</v>
      </c>
      <c r="C339" s="185">
        <f t="shared" si="181"/>
        <v>11510.899999999994</v>
      </c>
      <c r="D339" s="185">
        <v>118407.8</v>
      </c>
      <c r="E339" s="185">
        <f t="shared" si="182"/>
        <v>103.00581655480978</v>
      </c>
      <c r="F339" s="185">
        <f t="shared" si="186"/>
        <v>103.09809054509836</v>
      </c>
      <c r="G339" s="185">
        <f>E339/F339*100</f>
        <v>99.910498836786687</v>
      </c>
      <c r="H339" s="185">
        <f t="shared" si="178"/>
        <v>116.41988793818396</v>
      </c>
      <c r="I339" s="185">
        <f t="shared" si="179"/>
        <v>99.300000000000054</v>
      </c>
      <c r="J339" s="185">
        <f t="shared" si="171"/>
        <v>117.24057194177632</v>
      </c>
      <c r="K339" s="185">
        <f t="shared" si="183"/>
        <v>104.3</v>
      </c>
      <c r="L339" s="185">
        <v>99.3</v>
      </c>
      <c r="M339" s="185">
        <f t="shared" si="187"/>
        <v>105.03524672708964</v>
      </c>
      <c r="N339" s="185">
        <f t="shared" si="184"/>
        <v>10604.873433048691</v>
      </c>
      <c r="O339" s="185">
        <f t="shared" si="180"/>
        <v>114853.64011364138</v>
      </c>
      <c r="P339" s="167">
        <v>99.3</v>
      </c>
      <c r="Q339" s="167">
        <v>101.7</v>
      </c>
      <c r="R339" s="207">
        <f t="shared" si="185"/>
        <v>2.5469150128517968</v>
      </c>
    </row>
    <row r="340" spans="1:18" s="200" customFormat="1" outlineLevel="1" x14ac:dyDescent="0.3">
      <c r="A340" s="221"/>
      <c r="B340" s="182" t="s">
        <v>42</v>
      </c>
      <c r="C340" s="183">
        <f>C328+C329+C330</f>
        <v>27171.500000000004</v>
      </c>
      <c r="D340" s="183">
        <f>C340</f>
        <v>27171.500000000004</v>
      </c>
      <c r="E340" s="183">
        <f>C340/C327*100</f>
        <v>93.117818209234528</v>
      </c>
      <c r="F340" s="183">
        <f>N340/N327*100</f>
        <v>109.4745243600411</v>
      </c>
      <c r="G340" s="183">
        <f>E340/F340*100</f>
        <v>85.058892699992512</v>
      </c>
      <c r="H340" s="183">
        <f>C340/C324*100</f>
        <v>98.172864307083103</v>
      </c>
      <c r="I340" s="183">
        <f t="shared" si="179"/>
        <v>97.300000000000011</v>
      </c>
      <c r="J340" s="183">
        <f>H340/I340*100</f>
        <v>100.89708561879043</v>
      </c>
      <c r="K340" s="183">
        <f>D340/D324*100</f>
        <v>98.172864307083103</v>
      </c>
      <c r="L340" s="183">
        <f>O340/O324*100</f>
        <v>97.300000000000011</v>
      </c>
      <c r="M340" s="183">
        <f t="shared" si="187"/>
        <v>100.89708561879043</v>
      </c>
      <c r="N340" s="183">
        <f>SUM(N328:N330)</f>
        <v>31695.95659357512</v>
      </c>
      <c r="O340" s="183">
        <f>N340</f>
        <v>31695.95659357512</v>
      </c>
      <c r="P340" s="167">
        <v>97.3</v>
      </c>
      <c r="Q340" s="167">
        <v>91.7</v>
      </c>
    </row>
    <row r="341" spans="1:18" s="200" customFormat="1" outlineLevel="1" x14ac:dyDescent="0.3">
      <c r="A341" s="221"/>
      <c r="B341" s="176" t="s">
        <v>43</v>
      </c>
      <c r="C341" s="177">
        <f>C331+C332+C333</f>
        <v>26889.600000000002</v>
      </c>
      <c r="D341" s="177">
        <f>D340+C341</f>
        <v>54061.100000000006</v>
      </c>
      <c r="E341" s="177">
        <f>C341/C340*100</f>
        <v>98.96251587140938</v>
      </c>
      <c r="F341" s="177">
        <f>N341/N340*100</f>
        <v>84.942870987197097</v>
      </c>
      <c r="G341" s="177">
        <f>E341/F341*100</f>
        <v>116.5047928346163</v>
      </c>
      <c r="H341" s="177">
        <f>C341/C325*100</f>
        <v>96.39196876982804</v>
      </c>
      <c r="I341" s="177">
        <f t="shared" si="179"/>
        <v>96.433289900792047</v>
      </c>
      <c r="J341" s="177">
        <f>H341/I341*100</f>
        <v>99.957150553500227</v>
      </c>
      <c r="K341" s="177">
        <f>D341/D325*100</f>
        <v>97.27890911642821</v>
      </c>
      <c r="L341" s="177">
        <f>O341/O325*100</f>
        <v>96.9</v>
      </c>
      <c r="M341" s="177">
        <f t="shared" si="187"/>
        <v>100.39103107990526</v>
      </c>
      <c r="N341" s="177">
        <f>SUM(N331:N333)</f>
        <v>26923.455517438506</v>
      </c>
      <c r="O341" s="177">
        <f>N341+O340</f>
        <v>58619.412111013626</v>
      </c>
      <c r="P341" s="167">
        <v>96.5</v>
      </c>
      <c r="Q341" s="167">
        <v>95.2</v>
      </c>
    </row>
    <row r="342" spans="1:18" s="200" customFormat="1" outlineLevel="1" x14ac:dyDescent="0.3">
      <c r="A342" s="221"/>
      <c r="B342" s="176" t="s">
        <v>44</v>
      </c>
      <c r="C342" s="177">
        <f>C334+C335+C336</f>
        <v>30508.5</v>
      </c>
      <c r="D342" s="177">
        <f>D341+C342</f>
        <v>84569.600000000006</v>
      </c>
      <c r="E342" s="177">
        <f>C342/C341*100</f>
        <v>113.45836308461263</v>
      </c>
      <c r="F342" s="177">
        <f>N342/N341*100</f>
        <v>98.53960783938264</v>
      </c>
      <c r="G342" s="177">
        <f>E342/F342*100</f>
        <v>115.1398565230209</v>
      </c>
      <c r="H342" s="177">
        <f>C342/C326*100</f>
        <v>106.15270596585968</v>
      </c>
      <c r="I342" s="177">
        <f t="shared" si="179"/>
        <v>101.19984811048872</v>
      </c>
      <c r="J342" s="177">
        <f>H342/I342*100</f>
        <v>104.89413566111632</v>
      </c>
      <c r="K342" s="177">
        <f>D342/D326*100</f>
        <v>100.3037473239754</v>
      </c>
      <c r="L342" s="177">
        <f>O342/O326*100</f>
        <v>98.199999999999989</v>
      </c>
      <c r="M342" s="177">
        <f t="shared" si="187"/>
        <v>102.14230888388536</v>
      </c>
      <c r="N342" s="177">
        <f>SUM(N334:N336)</f>
        <v>26530.26748369453</v>
      </c>
      <c r="O342" s="177">
        <f>N342+O341</f>
        <v>85149.679594708155</v>
      </c>
      <c r="P342" s="167">
        <v>100.8</v>
      </c>
      <c r="Q342" s="167">
        <v>106.7</v>
      </c>
    </row>
    <row r="343" spans="1:18" s="200" customFormat="1" ht="18" outlineLevel="1" thickBot="1" x14ac:dyDescent="0.35">
      <c r="A343" s="222"/>
      <c r="B343" s="188" t="s">
        <v>45</v>
      </c>
      <c r="C343" s="189">
        <f>C337+C338+C339</f>
        <v>33838.199999999997</v>
      </c>
      <c r="D343" s="189">
        <f>D342+C343</f>
        <v>118407.8</v>
      </c>
      <c r="E343" s="189">
        <f>C343/C342*100</f>
        <v>110.91400757166035</v>
      </c>
      <c r="F343" s="189">
        <f>N343/N342*100</f>
        <v>111.96253689183209</v>
      </c>
      <c r="G343" s="189">
        <f>E343/F343*100</f>
        <v>99.063499855148223</v>
      </c>
      <c r="H343" s="189">
        <f>C343/C327*100</f>
        <v>115.96486598559959</v>
      </c>
      <c r="I343" s="189">
        <f t="shared" si="179"/>
        <v>102.59437792386461</v>
      </c>
      <c r="J343" s="189">
        <f>H343/I343*100</f>
        <v>113.03237890058384</v>
      </c>
      <c r="K343" s="189">
        <f>D343/D327*100</f>
        <v>104.33030348954829</v>
      </c>
      <c r="L343" s="189">
        <f>O343/O327*100</f>
        <v>99.3</v>
      </c>
      <c r="M343" s="189">
        <f t="shared" si="187"/>
        <v>105.06576383640311</v>
      </c>
      <c r="N343" s="189">
        <f>SUM(N337:N339)</f>
        <v>29703.960518933221</v>
      </c>
      <c r="O343" s="189">
        <f>N343+O342</f>
        <v>114853.64011364138</v>
      </c>
      <c r="P343" s="167">
        <v>102.6</v>
      </c>
      <c r="Q343" s="167">
        <v>110.1</v>
      </c>
    </row>
    <row r="344" spans="1:18" s="200" customFormat="1" ht="16.149999999999999" customHeight="1" outlineLevel="1" x14ac:dyDescent="0.3">
      <c r="A344" s="231">
        <f>A328+1</f>
        <v>2021</v>
      </c>
      <c r="B344" s="194" t="s">
        <v>26</v>
      </c>
      <c r="C344" s="195">
        <f>D344</f>
        <v>10334.1</v>
      </c>
      <c r="D344" s="195">
        <v>10334.1</v>
      </c>
      <c r="E344" s="195">
        <f>C344/C339*100</f>
        <v>89.776646482898869</v>
      </c>
      <c r="F344" s="195">
        <f>N344/N339*100</f>
        <v>95.710891979955107</v>
      </c>
      <c r="G344" s="195">
        <f t="shared" ref="G344:G370" si="188">E344/F344*100</f>
        <v>93.799822178755733</v>
      </c>
      <c r="H344" s="195">
        <f t="shared" ref="H344:H355" si="189">C344/C328*100</f>
        <v>119.02080022113194</v>
      </c>
      <c r="I344" s="195">
        <f t="shared" si="179"/>
        <v>108.5</v>
      </c>
      <c r="J344" s="195">
        <f t="shared" ref="J344:J359" si="190">H344/I344*100</f>
        <v>109.69659006555939</v>
      </c>
      <c r="K344" s="195">
        <f t="shared" ref="K344:K349" si="191">ROUND(D344/D328*100,1)</f>
        <v>119</v>
      </c>
      <c r="L344" s="195">
        <v>108.5</v>
      </c>
      <c r="M344" s="195">
        <f t="shared" ref="M344:M363" si="192">K344/L344*100</f>
        <v>109.6774193548387</v>
      </c>
      <c r="N344" s="195">
        <f>O344</f>
        <v>10150.01895611619</v>
      </c>
      <c r="O344" s="195">
        <f t="shared" ref="O344:O351" si="193">O328*L344/100</f>
        <v>10150.01895611619</v>
      </c>
      <c r="P344" s="167">
        <v>108.5</v>
      </c>
      <c r="Q344" s="167"/>
      <c r="R344" s="207">
        <f>F344*R339/100</f>
        <v>2.4376750767718427</v>
      </c>
    </row>
    <row r="345" spans="1:18" s="200" customFormat="1" outlineLevel="1" x14ac:dyDescent="0.3">
      <c r="A345" s="232"/>
      <c r="B345" s="178" t="s">
        <v>27</v>
      </c>
      <c r="C345" s="179">
        <f>D345-D344</f>
        <v>11068.700000000003</v>
      </c>
      <c r="D345" s="179">
        <v>21402.800000000003</v>
      </c>
      <c r="E345" s="179">
        <f t="shared" ref="E345:E350" si="194">C345/C344*100</f>
        <v>107.10850485286578</v>
      </c>
      <c r="F345" s="179">
        <f t="shared" ref="F345:F355" si="195">N345/N344*100</f>
        <v>113.22957964046418</v>
      </c>
      <c r="G345" s="179">
        <f t="shared" si="188"/>
        <v>94.594102700871503</v>
      </c>
      <c r="H345" s="179">
        <f t="shared" si="189"/>
        <v>124.70088551407133</v>
      </c>
      <c r="I345" s="179">
        <f t="shared" si="179"/>
        <v>108.12397985055371</v>
      </c>
      <c r="J345" s="179">
        <f t="shared" si="190"/>
        <v>115.33138688238245</v>
      </c>
      <c r="K345" s="179">
        <f t="shared" si="191"/>
        <v>121.9</v>
      </c>
      <c r="L345" s="179">
        <v>108.3</v>
      </c>
      <c r="M345" s="179">
        <f t="shared" si="192"/>
        <v>112.55771006463529</v>
      </c>
      <c r="N345" s="179">
        <f t="shared" ref="N345:N355" si="196">O345-O344</f>
        <v>11492.823797437792</v>
      </c>
      <c r="O345" s="179">
        <f t="shared" si="193"/>
        <v>21642.842753553981</v>
      </c>
      <c r="P345" s="167">
        <v>108.1</v>
      </c>
      <c r="Q345" s="167">
        <v>101.3</v>
      </c>
      <c r="R345" s="207">
        <f>F345*R344/100</f>
        <v>2.7601692424291202</v>
      </c>
    </row>
    <row r="346" spans="1:18" s="200" customFormat="1" outlineLevel="1" x14ac:dyDescent="0.3">
      <c r="A346" s="232"/>
      <c r="B346" s="178" t="s">
        <v>28</v>
      </c>
      <c r="C346" s="179">
        <f>D346-D345</f>
        <v>12442</v>
      </c>
      <c r="D346" s="179">
        <v>33844.800000000003</v>
      </c>
      <c r="E346" s="179">
        <f t="shared" si="194"/>
        <v>112.40705773939123</v>
      </c>
      <c r="F346" s="179">
        <f t="shared" si="195"/>
        <v>112.84556411211481</v>
      </c>
      <c r="G346" s="179">
        <f t="shared" si="188"/>
        <v>99.611410181539867</v>
      </c>
      <c r="H346" s="179">
        <f t="shared" si="189"/>
        <v>129.4329376761992</v>
      </c>
      <c r="I346" s="179">
        <f t="shared" ref="I346:I365" si="197">N346/N330*100</f>
        <v>110.73569421858183</v>
      </c>
      <c r="J346" s="179">
        <f t="shared" si="190"/>
        <v>116.88456787990221</v>
      </c>
      <c r="K346" s="179">
        <f t="shared" si="191"/>
        <v>124.6</v>
      </c>
      <c r="L346" s="179">
        <v>109.2</v>
      </c>
      <c r="M346" s="179">
        <f t="shared" si="192"/>
        <v>114.1025641025641</v>
      </c>
      <c r="N346" s="179">
        <f t="shared" si="196"/>
        <v>12969.141846630053</v>
      </c>
      <c r="O346" s="179">
        <f t="shared" si="193"/>
        <v>34611.984600184034</v>
      </c>
      <c r="P346" s="167">
        <v>111</v>
      </c>
      <c r="Q346" s="167">
        <v>110.8</v>
      </c>
      <c r="R346" s="207">
        <f t="shared" ref="R346:R355" si="198">F346*R345/100</f>
        <v>3.1147285520682266</v>
      </c>
    </row>
    <row r="347" spans="1:18" s="200" customFormat="1" outlineLevel="1" x14ac:dyDescent="0.3">
      <c r="A347" s="232"/>
      <c r="B347" s="178" t="s">
        <v>29</v>
      </c>
      <c r="C347" s="179">
        <f t="shared" ref="C347:C352" si="199">D347-D346</f>
        <v>12436.300000000003</v>
      </c>
      <c r="D347" s="179">
        <v>46281.100000000006</v>
      </c>
      <c r="E347" s="179">
        <f t="shared" si="194"/>
        <v>99.954187429673709</v>
      </c>
      <c r="F347" s="179">
        <f t="shared" si="195"/>
        <v>81.908255649428867</v>
      </c>
      <c r="G347" s="179">
        <f t="shared" si="188"/>
        <v>122.03188388907007</v>
      </c>
      <c r="H347" s="179">
        <f t="shared" si="189"/>
        <v>141.2333200840385</v>
      </c>
      <c r="I347" s="179">
        <f t="shared" si="197"/>
        <v>117.29992203137125</v>
      </c>
      <c r="J347" s="179">
        <f t="shared" si="190"/>
        <v>120.40359246467902</v>
      </c>
      <c r="K347" s="179">
        <f t="shared" si="191"/>
        <v>128.6</v>
      </c>
      <c r="L347" s="179">
        <v>111</v>
      </c>
      <c r="M347" s="179">
        <f t="shared" si="192"/>
        <v>115.85585585585585</v>
      </c>
      <c r="N347" s="179">
        <f t="shared" si="196"/>
        <v>10622.797859274804</v>
      </c>
      <c r="O347" s="179">
        <f t="shared" si="193"/>
        <v>45234.782459458838</v>
      </c>
      <c r="P347" s="167">
        <v>116.4</v>
      </c>
      <c r="Q347" s="167">
        <v>95.1</v>
      </c>
      <c r="R347" s="207">
        <f t="shared" si="198"/>
        <v>2.5512198252137974</v>
      </c>
    </row>
    <row r="348" spans="1:18" s="200" customFormat="1" outlineLevel="1" x14ac:dyDescent="0.3">
      <c r="A348" s="232"/>
      <c r="B348" s="178" t="s">
        <v>30</v>
      </c>
      <c r="C348" s="179">
        <f t="shared" si="199"/>
        <v>12261.800000000003</v>
      </c>
      <c r="D348" s="179">
        <v>58542.900000000009</v>
      </c>
      <c r="E348" s="179">
        <f t="shared" si="194"/>
        <v>98.596849545282765</v>
      </c>
      <c r="F348" s="179">
        <f t="shared" si="195"/>
        <v>94.163541915616506</v>
      </c>
      <c r="G348" s="179">
        <f t="shared" si="188"/>
        <v>104.70809353543554</v>
      </c>
      <c r="H348" s="179">
        <f t="shared" si="189"/>
        <v>139.38773886255387</v>
      </c>
      <c r="I348" s="179">
        <f t="shared" si="197"/>
        <v>111.55448006708167</v>
      </c>
      <c r="J348" s="179">
        <f t="shared" si="190"/>
        <v>124.95037292875651</v>
      </c>
      <c r="K348" s="179">
        <f t="shared" si="191"/>
        <v>130.80000000000001</v>
      </c>
      <c r="L348" s="179">
        <v>111.1</v>
      </c>
      <c r="M348" s="179">
        <f t="shared" si="192"/>
        <v>117.73177317731776</v>
      </c>
      <c r="N348" s="179">
        <f t="shared" si="196"/>
        <v>10002.802714829442</v>
      </c>
      <c r="O348" s="179">
        <f t="shared" si="193"/>
        <v>55237.585174288281</v>
      </c>
      <c r="P348" s="167">
        <v>111.5</v>
      </c>
      <c r="Q348" s="167">
        <v>94.2</v>
      </c>
      <c r="R348" s="207">
        <f t="shared" si="198"/>
        <v>2.4023189494747124</v>
      </c>
    </row>
    <row r="349" spans="1:18" s="200" customFormat="1" outlineLevel="1" x14ac:dyDescent="0.3">
      <c r="A349" s="232"/>
      <c r="B349" s="178" t="s">
        <v>31</v>
      </c>
      <c r="C349" s="179">
        <f t="shared" si="199"/>
        <v>12634.899999999994</v>
      </c>
      <c r="D349" s="179">
        <v>71177.8</v>
      </c>
      <c r="E349" s="179">
        <f t="shared" si="194"/>
        <v>103.04278327814833</v>
      </c>
      <c r="F349" s="179">
        <f t="shared" si="195"/>
        <v>94.755900585932693</v>
      </c>
      <c r="G349" s="179">
        <f t="shared" si="188"/>
        <v>108.74550570568466</v>
      </c>
      <c r="H349" s="179">
        <f t="shared" si="189"/>
        <v>136.04638642432582</v>
      </c>
      <c r="I349" s="179">
        <f t="shared" si="197"/>
        <v>106.48980227203786</v>
      </c>
      <c r="J349" s="179">
        <f t="shared" si="190"/>
        <v>127.75531883962276</v>
      </c>
      <c r="K349" s="179">
        <f t="shared" si="191"/>
        <v>131.69999999999999</v>
      </c>
      <c r="L349" s="179">
        <v>110.4</v>
      </c>
      <c r="M349" s="179">
        <f t="shared" si="192"/>
        <v>119.29347826086956</v>
      </c>
      <c r="N349" s="179">
        <f t="shared" si="196"/>
        <v>9478.2457962707631</v>
      </c>
      <c r="O349" s="179">
        <f t="shared" si="193"/>
        <v>64715.830970559044</v>
      </c>
      <c r="P349" s="167">
        <v>106.9</v>
      </c>
      <c r="Q349" s="167">
        <v>100.2</v>
      </c>
      <c r="R349" s="207">
        <f t="shared" si="198"/>
        <v>2.2763389555212812</v>
      </c>
    </row>
    <row r="350" spans="1:18" s="200" customFormat="1" outlineLevel="1" x14ac:dyDescent="0.3">
      <c r="A350" s="232"/>
      <c r="B350" s="178" t="s">
        <v>32</v>
      </c>
      <c r="C350" s="179">
        <f t="shared" si="199"/>
        <v>12971.600000000006</v>
      </c>
      <c r="D350" s="179">
        <v>84149.400000000009</v>
      </c>
      <c r="E350" s="179">
        <f t="shared" si="194"/>
        <v>102.6648410355445</v>
      </c>
      <c r="F350" s="179">
        <f t="shared" si="195"/>
        <v>94.45778542851086</v>
      </c>
      <c r="G350" s="179">
        <f t="shared" si="188"/>
        <v>108.68859625472062</v>
      </c>
      <c r="H350" s="179">
        <f t="shared" si="189"/>
        <v>131.52446134347281</v>
      </c>
      <c r="I350" s="179">
        <f t="shared" si="197"/>
        <v>101.95681171836324</v>
      </c>
      <c r="J350" s="179">
        <f t="shared" si="190"/>
        <v>129.00017088292708</v>
      </c>
      <c r="K350" s="179">
        <f t="shared" ref="K350:K355" si="200">ROUND(D350/D334*100,1)</f>
        <v>131.6</v>
      </c>
      <c r="L350" s="179">
        <v>109.3</v>
      </c>
      <c r="M350" s="179">
        <f t="shared" si="192"/>
        <v>120.40256175663311</v>
      </c>
      <c r="N350" s="179">
        <f t="shared" si="196"/>
        <v>8952.941076628289</v>
      </c>
      <c r="O350" s="179">
        <f t="shared" si="193"/>
        <v>73668.772047187333</v>
      </c>
      <c r="P350" s="167">
        <v>102.7</v>
      </c>
      <c r="Q350" s="167">
        <v>98.2</v>
      </c>
      <c r="R350" s="207">
        <f t="shared" si="198"/>
        <v>2.1501793662318973</v>
      </c>
    </row>
    <row r="351" spans="1:18" s="200" customFormat="1" outlineLevel="1" x14ac:dyDescent="0.3">
      <c r="A351" s="232"/>
      <c r="B351" s="178" t="s">
        <v>33</v>
      </c>
      <c r="C351" s="179">
        <f>D351-D350</f>
        <v>13495.100000000006</v>
      </c>
      <c r="D351" s="179">
        <v>97644.500000000015</v>
      </c>
      <c r="E351" s="179">
        <f>C351/C350*100</f>
        <v>104.035739615776</v>
      </c>
      <c r="F351" s="179">
        <f t="shared" si="195"/>
        <v>106.38921902865907</v>
      </c>
      <c r="G351" s="179">
        <f t="shared" si="188"/>
        <v>97.787859113573248</v>
      </c>
      <c r="H351" s="179">
        <f t="shared" si="189"/>
        <v>132.08863918877924</v>
      </c>
      <c r="I351" s="179">
        <f t="shared" si="197"/>
        <v>103.47455554399743</v>
      </c>
      <c r="J351" s="179">
        <f t="shared" si="190"/>
        <v>127.65325590851666</v>
      </c>
      <c r="K351" s="179">
        <f t="shared" si="200"/>
        <v>131.69999999999999</v>
      </c>
      <c r="L351" s="179">
        <v>108.6</v>
      </c>
      <c r="M351" s="179">
        <f t="shared" si="192"/>
        <v>121.2707182320442</v>
      </c>
      <c r="N351" s="179">
        <f t="shared" si="196"/>
        <v>9524.9640915208583</v>
      </c>
      <c r="O351" s="179">
        <f t="shared" si="193"/>
        <v>83193.736138708191</v>
      </c>
      <c r="P351" s="167">
        <v>103.7</v>
      </c>
      <c r="Q351" s="167">
        <v>103.6</v>
      </c>
      <c r="R351" s="207">
        <f t="shared" si="198"/>
        <v>2.2875590354494868</v>
      </c>
    </row>
    <row r="352" spans="1:18" s="200" customFormat="1" outlineLevel="1" x14ac:dyDescent="0.3">
      <c r="A352" s="232"/>
      <c r="B352" s="178" t="s">
        <v>35</v>
      </c>
      <c r="C352" s="179">
        <f t="shared" si="199"/>
        <v>13511</v>
      </c>
      <c r="D352" s="179">
        <v>111155.50000000001</v>
      </c>
      <c r="E352" s="179">
        <f>C352/C351*100</f>
        <v>100.11782054227085</v>
      </c>
      <c r="F352" s="179">
        <f t="shared" si="195"/>
        <v>91.158014461296816</v>
      </c>
      <c r="G352" s="179">
        <f t="shared" si="188"/>
        <v>109.82887366944365</v>
      </c>
      <c r="H352" s="179">
        <f t="shared" si="189"/>
        <v>129.54848359909099</v>
      </c>
      <c r="I352" s="179">
        <f t="shared" si="197"/>
        <v>101.62380959838755</v>
      </c>
      <c r="J352" s="179">
        <f t="shared" si="190"/>
        <v>127.47847587200323</v>
      </c>
      <c r="K352" s="179">
        <f t="shared" si="200"/>
        <v>131.4</v>
      </c>
      <c r="L352" s="179">
        <v>107.9</v>
      </c>
      <c r="M352" s="179">
        <f t="shared" si="192"/>
        <v>121.77942539388323</v>
      </c>
      <c r="N352" s="179">
        <f t="shared" si="196"/>
        <v>8682.7681439819135</v>
      </c>
      <c r="O352" s="179">
        <f>O336*L352/100</f>
        <v>91876.504282690104</v>
      </c>
      <c r="P352" s="167">
        <v>102.3</v>
      </c>
      <c r="Q352" s="167">
        <v>99.7</v>
      </c>
      <c r="R352" s="207">
        <f t="shared" si="198"/>
        <v>2.0852933963457452</v>
      </c>
    </row>
    <row r="353" spans="1:18" s="200" customFormat="1" outlineLevel="1" x14ac:dyDescent="0.3">
      <c r="A353" s="232"/>
      <c r="B353" s="178" t="s">
        <v>37</v>
      </c>
      <c r="C353" s="179">
        <f>D353-D352</f>
        <v>14061.199999999997</v>
      </c>
      <c r="D353" s="179">
        <v>125216.70000000001</v>
      </c>
      <c r="E353" s="179">
        <f>C353/C352*100</f>
        <v>104.07223743616309</v>
      </c>
      <c r="F353" s="179">
        <f t="shared" si="195"/>
        <v>100.85962143732634</v>
      </c>
      <c r="G353" s="179">
        <f t="shared" si="188"/>
        <v>103.18523503564114</v>
      </c>
      <c r="H353" s="179">
        <f t="shared" si="189"/>
        <v>126.08340880356512</v>
      </c>
      <c r="I353" s="179">
        <f t="shared" si="197"/>
        <v>99.370441531383904</v>
      </c>
      <c r="J353" s="179">
        <f t="shared" si="190"/>
        <v>126.88220647962456</v>
      </c>
      <c r="K353" s="179">
        <f t="shared" si="200"/>
        <v>130.80000000000001</v>
      </c>
      <c r="L353" s="179">
        <v>107.1</v>
      </c>
      <c r="M353" s="179">
        <f t="shared" si="192"/>
        <v>122.12885154061625</v>
      </c>
      <c r="N353" s="179">
        <f t="shared" si="196"/>
        <v>8757.4070803009236</v>
      </c>
      <c r="O353" s="179">
        <f>O337*L353/100</f>
        <v>100633.91136299103</v>
      </c>
      <c r="P353" s="167">
        <v>99.9</v>
      </c>
      <c r="Q353" s="167">
        <v>103.6</v>
      </c>
      <c r="R353" s="207">
        <f t="shared" si="198"/>
        <v>2.1032190254118834</v>
      </c>
    </row>
    <row r="354" spans="1:18" s="200" customFormat="1" outlineLevel="1" x14ac:dyDescent="0.3">
      <c r="A354" s="232"/>
      <c r="B354" s="178" t="s">
        <v>40</v>
      </c>
      <c r="C354" s="179">
        <f>D354-D353</f>
        <v>14505.099999999977</v>
      </c>
      <c r="D354" s="179">
        <v>139721.79999999999</v>
      </c>
      <c r="E354" s="179">
        <f>C354/C353*100</f>
        <v>103.15691406138865</v>
      </c>
      <c r="F354" s="179">
        <f t="shared" si="195"/>
        <v>121.03494319733205</v>
      </c>
      <c r="G354" s="179">
        <f t="shared" si="188"/>
        <v>85.229034968194625</v>
      </c>
      <c r="H354" s="179">
        <f t="shared" si="189"/>
        <v>129.79955257270672</v>
      </c>
      <c r="I354" s="179">
        <f t="shared" si="197"/>
        <v>103.04607183035073</v>
      </c>
      <c r="J354" s="179">
        <f t="shared" si="190"/>
        <v>125.96264007656831</v>
      </c>
      <c r="K354" s="179">
        <f t="shared" si="200"/>
        <v>130.69999999999999</v>
      </c>
      <c r="L354" s="179">
        <v>106.7</v>
      </c>
      <c r="M354" s="179">
        <f t="shared" si="192"/>
        <v>122.49297094657918</v>
      </c>
      <c r="N354" s="179">
        <f t="shared" si="196"/>
        <v>10599.522685201358</v>
      </c>
      <c r="O354" s="179">
        <f>O338*L354/100</f>
        <v>111233.43404819239</v>
      </c>
      <c r="P354" s="167">
        <v>102.7</v>
      </c>
      <c r="Q354" s="167">
        <v>103</v>
      </c>
      <c r="R354" s="207">
        <f>F354*R353/100</f>
        <v>2.5456299527227539</v>
      </c>
    </row>
    <row r="355" spans="1:18" s="201" customFormat="1" ht="18" outlineLevel="1" thickBot="1" x14ac:dyDescent="0.35">
      <c r="A355" s="232"/>
      <c r="B355" s="192" t="s">
        <v>41</v>
      </c>
      <c r="C355" s="193">
        <f>D355-D354</f>
        <v>14714.300000000017</v>
      </c>
      <c r="D355" s="193">
        <v>154436.1</v>
      </c>
      <c r="E355" s="193">
        <f>C355/C354*100</f>
        <v>101.44225134607856</v>
      </c>
      <c r="F355" s="193">
        <f t="shared" si="195"/>
        <v>104.58671585573462</v>
      </c>
      <c r="G355" s="193">
        <f t="shared" si="188"/>
        <v>96.993437948665019</v>
      </c>
      <c r="H355" s="193">
        <f t="shared" si="189"/>
        <v>127.82927486121871</v>
      </c>
      <c r="I355" s="193">
        <f t="shared" si="197"/>
        <v>104.53394604681068</v>
      </c>
      <c r="J355" s="193">
        <f t="shared" si="190"/>
        <v>122.28494158632095</v>
      </c>
      <c r="K355" s="193">
        <f t="shared" si="200"/>
        <v>130.4</v>
      </c>
      <c r="L355" s="193">
        <v>106.5</v>
      </c>
      <c r="M355" s="193">
        <f t="shared" si="192"/>
        <v>122.44131455399061</v>
      </c>
      <c r="N355" s="193">
        <f t="shared" si="196"/>
        <v>11085.692672835678</v>
      </c>
      <c r="O355" s="193">
        <f>O339*L355/100</f>
        <v>122319.12672102806</v>
      </c>
      <c r="P355" s="167">
        <v>104.3</v>
      </c>
      <c r="Q355" s="167">
        <v>103.7</v>
      </c>
      <c r="R355" s="207">
        <f t="shared" si="198"/>
        <v>2.662390765392618</v>
      </c>
    </row>
    <row r="356" spans="1:18" s="200" customFormat="1" outlineLevel="1" x14ac:dyDescent="0.3">
      <c r="A356" s="232"/>
      <c r="B356" s="190" t="s">
        <v>42</v>
      </c>
      <c r="C356" s="191">
        <f>C344+C345+C346</f>
        <v>33844.800000000003</v>
      </c>
      <c r="D356" s="191">
        <f>C356</f>
        <v>33844.800000000003</v>
      </c>
      <c r="E356" s="191">
        <f>C356/C343*100</f>
        <v>100.01950458357716</v>
      </c>
      <c r="F356" s="191">
        <f>N356/N343*100</f>
        <v>116.52313023417349</v>
      </c>
      <c r="G356" s="191">
        <f t="shared" si="188"/>
        <v>85.836609763718656</v>
      </c>
      <c r="H356" s="191">
        <f>C356/C340*100</f>
        <v>124.55992492133301</v>
      </c>
      <c r="I356" s="191">
        <f t="shared" si="197"/>
        <v>109.2</v>
      </c>
      <c r="J356" s="191">
        <f t="shared" si="190"/>
        <v>114.06586531257601</v>
      </c>
      <c r="K356" s="191">
        <f>D356/D340*100</f>
        <v>124.55992492133301</v>
      </c>
      <c r="L356" s="191">
        <f>O356/O340*100</f>
        <v>109.2</v>
      </c>
      <c r="M356" s="191">
        <f t="shared" si="192"/>
        <v>114.06586531257601</v>
      </c>
      <c r="N356" s="191">
        <f>SUM(N344:N346)</f>
        <v>34611.984600184034</v>
      </c>
      <c r="O356" s="191">
        <f>N356</f>
        <v>34611.984600184034</v>
      </c>
      <c r="P356" s="167">
        <v>109.2</v>
      </c>
      <c r="Q356" s="167"/>
    </row>
    <row r="357" spans="1:18" s="200" customFormat="1" outlineLevel="1" x14ac:dyDescent="0.3">
      <c r="A357" s="232"/>
      <c r="B357" s="180" t="s">
        <v>43</v>
      </c>
      <c r="C357" s="181">
        <f>C347+C348+C349</f>
        <v>37333</v>
      </c>
      <c r="D357" s="181">
        <f>D356+C357</f>
        <v>71177.8</v>
      </c>
      <c r="E357" s="181">
        <f>C357/C356*100</f>
        <v>110.30645771285397</v>
      </c>
      <c r="F357" s="181">
        <f>N357/N356*100</f>
        <v>86.975210228814632</v>
      </c>
      <c r="G357" s="181">
        <f t="shared" si="188"/>
        <v>126.82516940477571</v>
      </c>
      <c r="H357" s="181">
        <f>C357/C341*100</f>
        <v>138.83806378674282</v>
      </c>
      <c r="I357" s="181">
        <f t="shared" si="197"/>
        <v>111.81271419961878</v>
      </c>
      <c r="J357" s="181">
        <f t="shared" si="190"/>
        <v>124.17019368555511</v>
      </c>
      <c r="K357" s="181">
        <f>D357/D341*100</f>
        <v>131.66176788855572</v>
      </c>
      <c r="L357" s="181">
        <f>O357/O341*100</f>
        <v>110.4</v>
      </c>
      <c r="M357" s="181">
        <f t="shared" si="192"/>
        <v>119.25884772514104</v>
      </c>
      <c r="N357" s="181">
        <f>SUM(N347:N349)</f>
        <v>30103.846370375009</v>
      </c>
      <c r="O357" s="181">
        <f>N357+O356</f>
        <v>64715.830970559044</v>
      </c>
      <c r="P357" s="167">
        <v>111.6</v>
      </c>
      <c r="Q357" s="167">
        <v>98.2</v>
      </c>
    </row>
    <row r="358" spans="1:18" s="200" customFormat="1" outlineLevel="1" x14ac:dyDescent="0.3">
      <c r="A358" s="232"/>
      <c r="B358" s="180" t="s">
        <v>44</v>
      </c>
      <c r="C358" s="181">
        <f>C350+C351+C352</f>
        <v>39977.700000000012</v>
      </c>
      <c r="D358" s="181">
        <f>D357+C358</f>
        <v>111155.50000000001</v>
      </c>
      <c r="E358" s="181">
        <f>C358/C357*100</f>
        <v>107.08408110786706</v>
      </c>
      <c r="F358" s="181">
        <f>N358/N357*100</f>
        <v>90.223265751381504</v>
      </c>
      <c r="G358" s="181">
        <f t="shared" si="188"/>
        <v>118.68787969053025</v>
      </c>
      <c r="H358" s="181">
        <f>C358/C342*100</f>
        <v>131.03790746841048</v>
      </c>
      <c r="I358" s="181">
        <f t="shared" si="197"/>
        <v>102.37617592368406</v>
      </c>
      <c r="J358" s="181">
        <f t="shared" si="190"/>
        <v>127.99648578990899</v>
      </c>
      <c r="K358" s="181">
        <f>D358/D342*100</f>
        <v>131.43671011805662</v>
      </c>
      <c r="L358" s="181">
        <f>O358/O342*100</f>
        <v>107.89999999999999</v>
      </c>
      <c r="M358" s="181">
        <f t="shared" si="192"/>
        <v>121.81344774611364</v>
      </c>
      <c r="N358" s="181">
        <f>SUM(N350:N352)</f>
        <v>27160.673312131061</v>
      </c>
      <c r="O358" s="181">
        <f>N358+O357</f>
        <v>91876.504282690104</v>
      </c>
      <c r="P358" s="167">
        <v>102.9</v>
      </c>
      <c r="Q358" s="167">
        <v>98.6</v>
      </c>
    </row>
    <row r="359" spans="1:18" s="200" customFormat="1" ht="18" outlineLevel="1" thickBot="1" x14ac:dyDescent="0.35">
      <c r="A359" s="233"/>
      <c r="B359" s="196" t="s">
        <v>45</v>
      </c>
      <c r="C359" s="197">
        <f>C353+C354+C355</f>
        <v>43280.599999999991</v>
      </c>
      <c r="D359" s="197">
        <f>D358+C359</f>
        <v>154436.1</v>
      </c>
      <c r="E359" s="197">
        <f>C359/C358*100</f>
        <v>108.26185598471143</v>
      </c>
      <c r="F359" s="197">
        <f>N359/N358*100</f>
        <v>112.08346011341716</v>
      </c>
      <c r="G359" s="197">
        <f t="shared" si="188"/>
        <v>96.590394225125948</v>
      </c>
      <c r="H359" s="197">
        <f>C359/C343*100</f>
        <v>127.90455757102919</v>
      </c>
      <c r="I359" s="197">
        <f t="shared" si="197"/>
        <v>102.48674556018858</v>
      </c>
      <c r="J359" s="197">
        <f t="shared" si="190"/>
        <v>124.8010724429855</v>
      </c>
      <c r="K359" s="197">
        <f>D359/D343*100</f>
        <v>130.42730293105691</v>
      </c>
      <c r="L359" s="197">
        <f>O359/O343*100</f>
        <v>106.5</v>
      </c>
      <c r="M359" s="197">
        <f t="shared" si="192"/>
        <v>122.46695110897363</v>
      </c>
      <c r="N359" s="197">
        <f>SUM(N353:N355)</f>
        <v>30442.622438337959</v>
      </c>
      <c r="O359" s="197">
        <f>N359+O358</f>
        <v>122319.12672102806</v>
      </c>
      <c r="P359" s="167">
        <v>102.3</v>
      </c>
      <c r="Q359" s="167">
        <v>108</v>
      </c>
    </row>
    <row r="360" spans="1:18" s="200" customFormat="1" ht="16.7" customHeight="1" outlineLevel="1" x14ac:dyDescent="0.3">
      <c r="A360" s="220">
        <f>A344+1</f>
        <v>2022</v>
      </c>
      <c r="B360" s="186" t="s">
        <v>26</v>
      </c>
      <c r="C360" s="187">
        <v>14035.6</v>
      </c>
      <c r="D360" s="187">
        <f>C360</f>
        <v>14035.6</v>
      </c>
      <c r="E360" s="187">
        <f>C360/C355*100</f>
        <v>95.387480206329784</v>
      </c>
      <c r="F360" s="187">
        <f>N360/N355*100</f>
        <v>98.151921057841164</v>
      </c>
      <c r="G360" s="187">
        <f t="shared" si="188"/>
        <v>97.183508155808497</v>
      </c>
      <c r="H360" s="187">
        <f t="shared" ref="H360:H371" si="201">C360/C344*100</f>
        <v>135.81831025440047</v>
      </c>
      <c r="I360" s="187">
        <f t="shared" si="197"/>
        <v>107.2</v>
      </c>
      <c r="J360" s="187">
        <f>H360/I360*100</f>
        <v>126.69618493880641</v>
      </c>
      <c r="K360" s="187">
        <f>ROUND(D360/D344*100,1)</f>
        <v>135.80000000000001</v>
      </c>
      <c r="L360" s="187">
        <v>107.2</v>
      </c>
      <c r="M360" s="187">
        <f t="shared" si="192"/>
        <v>126.67910447761194</v>
      </c>
      <c r="N360" s="187">
        <f>O360</f>
        <v>10880.820320956556</v>
      </c>
      <c r="O360" s="187">
        <f t="shared" ref="O360:O371" si="202">O344*L360/100</f>
        <v>10880.820320956556</v>
      </c>
      <c r="P360" s="167">
        <v>107.2</v>
      </c>
      <c r="Q360" s="167">
        <v>91.7</v>
      </c>
      <c r="R360" s="207">
        <f>F360*R355/100</f>
        <v>2.6131876822994156</v>
      </c>
    </row>
    <row r="361" spans="1:18" s="200" customFormat="1" outlineLevel="1" x14ac:dyDescent="0.3">
      <c r="A361" s="221"/>
      <c r="B361" s="174" t="s">
        <v>27</v>
      </c>
      <c r="C361" s="175">
        <v>13376.4</v>
      </c>
      <c r="D361" s="175">
        <f>C361+D360</f>
        <v>27412</v>
      </c>
      <c r="E361" s="175">
        <f t="shared" ref="E361:E371" si="203">C361/C360*100</f>
        <v>95.303371426942903</v>
      </c>
      <c r="F361" s="175">
        <f>N361/N360*100</f>
        <v>105.86997661182875</v>
      </c>
      <c r="G361" s="175">
        <f t="shared" si="188"/>
        <v>90.019261812413347</v>
      </c>
      <c r="H361" s="175">
        <f t="shared" si="201"/>
        <v>120.84888017563036</v>
      </c>
      <c r="I361" s="175">
        <f t="shared" si="197"/>
        <v>100.23230262644395</v>
      </c>
      <c r="J361" s="175">
        <f t="shared" ref="J361:J371" si="204">H361/I361*100</f>
        <v>120.56879569655541</v>
      </c>
      <c r="K361" s="175">
        <f t="shared" ref="K361:K371" si="205">ROUND(D361/D345*100,1)</f>
        <v>128.1</v>
      </c>
      <c r="L361" s="175">
        <v>103.5</v>
      </c>
      <c r="M361" s="175">
        <f t="shared" si="192"/>
        <v>123.76811594202898</v>
      </c>
      <c r="N361" s="175">
        <f t="shared" ref="N361:N371" si="206">O361-O360</f>
        <v>11519.521928971817</v>
      </c>
      <c r="O361" s="175">
        <f t="shared" si="202"/>
        <v>22400.342249928373</v>
      </c>
      <c r="P361" s="167">
        <v>99.8</v>
      </c>
      <c r="Q361" s="167">
        <v>95.9</v>
      </c>
      <c r="R361" s="207">
        <f>F361*R360/100</f>
        <v>2.7665811880735811</v>
      </c>
    </row>
    <row r="362" spans="1:18" s="200" customFormat="1" outlineLevel="1" x14ac:dyDescent="0.3">
      <c r="A362" s="221"/>
      <c r="B362" s="174" t="s">
        <v>28</v>
      </c>
      <c r="C362" s="175">
        <v>13752.5</v>
      </c>
      <c r="D362" s="175">
        <f t="shared" ref="D362:D371" si="207">C362+D361</f>
        <v>41164.5</v>
      </c>
      <c r="E362" s="175">
        <f t="shared" si="203"/>
        <v>102.81166831135434</v>
      </c>
      <c r="F362" s="175">
        <f>N362/N361*100</f>
        <v>106.60916655377355</v>
      </c>
      <c r="G362" s="175">
        <f t="shared" si="188"/>
        <v>96.43792521302214</v>
      </c>
      <c r="H362" s="175">
        <f t="shared" si="201"/>
        <v>110.53287252853239</v>
      </c>
      <c r="I362" s="175">
        <f t="shared" si="197"/>
        <v>94.692975562196779</v>
      </c>
      <c r="J362" s="175">
        <f t="shared" si="204"/>
        <v>116.72763673576986</v>
      </c>
      <c r="K362" s="175">
        <f t="shared" si="205"/>
        <v>121.6</v>
      </c>
      <c r="L362" s="175">
        <v>100.2</v>
      </c>
      <c r="M362" s="175">
        <f t="shared" si="192"/>
        <v>121.3572854291417</v>
      </c>
      <c r="N362" s="175">
        <f t="shared" si="206"/>
        <v>12280.866319456032</v>
      </c>
      <c r="O362" s="175">
        <f t="shared" si="202"/>
        <v>34681.208569384406</v>
      </c>
      <c r="P362" s="167">
        <v>93.6</v>
      </c>
      <c r="Q362" s="167">
        <v>103.2</v>
      </c>
      <c r="R362" s="207">
        <f t="shared" ref="R362:R371" si="208">F362*R361/100</f>
        <v>2.9494291466387312</v>
      </c>
    </row>
    <row r="363" spans="1:18" s="200" customFormat="1" outlineLevel="1" x14ac:dyDescent="0.3">
      <c r="A363" s="221"/>
      <c r="B363" s="174" t="s">
        <v>29</v>
      </c>
      <c r="C363" s="175">
        <v>13530.6</v>
      </c>
      <c r="D363" s="175">
        <f t="shared" si="207"/>
        <v>54695.1</v>
      </c>
      <c r="E363" s="175">
        <f t="shared" si="203"/>
        <v>98.386475186329761</v>
      </c>
      <c r="F363" s="175">
        <f t="shared" ref="F363:F371" si="209">N363/N362*100</f>
        <v>76.72670708629073</v>
      </c>
      <c r="G363" s="175">
        <f t="shared" si="188"/>
        <v>128.22976369320708</v>
      </c>
      <c r="H363" s="175">
        <f t="shared" si="201"/>
        <v>108.79924093178836</v>
      </c>
      <c r="I363" s="175">
        <f t="shared" si="197"/>
        <v>88.702660574125161</v>
      </c>
      <c r="J363" s="175">
        <f t="shared" si="204"/>
        <v>122.65611902460279</v>
      </c>
      <c r="K363" s="175">
        <f t="shared" si="205"/>
        <v>118.2</v>
      </c>
      <c r="L363" s="175">
        <v>97.5</v>
      </c>
      <c r="M363" s="175">
        <f t="shared" si="192"/>
        <v>121.23076923076923</v>
      </c>
      <c r="N363" s="175">
        <f t="shared" si="206"/>
        <v>9422.7043285879627</v>
      </c>
      <c r="O363" s="175">
        <f t="shared" si="202"/>
        <v>44103.912897972368</v>
      </c>
      <c r="P363" s="167">
        <v>89.4</v>
      </c>
      <c r="Q363" s="167">
        <v>92.2</v>
      </c>
      <c r="R363" s="207">
        <f t="shared" si="208"/>
        <v>2.2629998620591838</v>
      </c>
    </row>
    <row r="364" spans="1:18" s="200" customFormat="1" outlineLevel="1" x14ac:dyDescent="0.3">
      <c r="A364" s="221"/>
      <c r="B364" s="174" t="s">
        <v>30</v>
      </c>
      <c r="C364" s="175">
        <v>13177.5</v>
      </c>
      <c r="D364" s="175">
        <f t="shared" si="207"/>
        <v>67872.600000000006</v>
      </c>
      <c r="E364" s="175">
        <f t="shared" si="203"/>
        <v>97.390359629284731</v>
      </c>
      <c r="F364" s="175">
        <f t="shared" si="209"/>
        <v>93.536774493237004</v>
      </c>
      <c r="G364" s="175">
        <f t="shared" si="188"/>
        <v>104.11986104601709</v>
      </c>
      <c r="H364" s="175">
        <f t="shared" si="201"/>
        <v>107.46790846368393</v>
      </c>
      <c r="I364" s="175">
        <f t="shared" si="197"/>
        <v>88.112241641327699</v>
      </c>
      <c r="J364" s="175">
        <f t="shared" si="204"/>
        <v>121.96705754138679</v>
      </c>
      <c r="K364" s="175">
        <f t="shared" si="205"/>
        <v>115.9</v>
      </c>
      <c r="L364" s="175">
        <v>95.8</v>
      </c>
      <c r="M364" s="175">
        <f t="shared" ref="M364:M375" si="210">K364/L364*100</f>
        <v>120.98121085594991</v>
      </c>
      <c r="N364" s="175">
        <f t="shared" si="206"/>
        <v>8813.6936989958049</v>
      </c>
      <c r="O364" s="175">
        <f t="shared" si="202"/>
        <v>52917.606596968173</v>
      </c>
      <c r="P364" s="167">
        <v>89</v>
      </c>
      <c r="Q364" s="167">
        <v>93.9</v>
      </c>
      <c r="R364" s="207">
        <f t="shared" si="208"/>
        <v>2.1167370777565631</v>
      </c>
    </row>
    <row r="365" spans="1:18" s="200" customFormat="1" outlineLevel="1" x14ac:dyDescent="0.3">
      <c r="A365" s="221"/>
      <c r="B365" s="174" t="s">
        <v>31</v>
      </c>
      <c r="C365" s="175">
        <v>13987</v>
      </c>
      <c r="D365" s="175">
        <f t="shared" si="207"/>
        <v>81859.600000000006</v>
      </c>
      <c r="E365" s="175">
        <f t="shared" si="203"/>
        <v>106.14304686017833</v>
      </c>
      <c r="F365" s="175">
        <f t="shared" si="209"/>
        <v>95.680669775064004</v>
      </c>
      <c r="G365" s="175">
        <f t="shared" si="188"/>
        <v>110.93468211469502</v>
      </c>
      <c r="H365" s="175">
        <f t="shared" si="201"/>
        <v>110.70131144686547</v>
      </c>
      <c r="I365" s="175">
        <f t="shared" si="197"/>
        <v>88.972172112689705</v>
      </c>
      <c r="J365" s="175">
        <f t="shared" si="204"/>
        <v>124.42239951909259</v>
      </c>
      <c r="K365" s="175">
        <f t="shared" si="205"/>
        <v>115</v>
      </c>
      <c r="L365" s="175">
        <v>94.8</v>
      </c>
      <c r="M365" s="175">
        <f t="shared" si="210"/>
        <v>121.30801687763713</v>
      </c>
      <c r="N365" s="175">
        <f t="shared" si="206"/>
        <v>8433.0011631218003</v>
      </c>
      <c r="O365" s="175">
        <f t="shared" si="202"/>
        <v>61350.607760089973</v>
      </c>
      <c r="P365" s="167">
        <v>89.8</v>
      </c>
      <c r="Q365" s="167">
        <v>101.7</v>
      </c>
      <c r="R365" s="207">
        <f t="shared" si="208"/>
        <v>2.025308213374597</v>
      </c>
    </row>
    <row r="366" spans="1:18" s="200" customFormat="1" outlineLevel="1" x14ac:dyDescent="0.3">
      <c r="A366" s="221"/>
      <c r="B366" s="174" t="s">
        <v>32</v>
      </c>
      <c r="C366" s="175">
        <v>13891.3</v>
      </c>
      <c r="D366" s="175">
        <f t="shared" si="207"/>
        <v>95750.900000000009</v>
      </c>
      <c r="E366" s="175">
        <f t="shared" si="203"/>
        <v>99.315793236576823</v>
      </c>
      <c r="F366" s="175">
        <f t="shared" si="209"/>
        <v>91.9091586761092</v>
      </c>
      <c r="G366" s="175">
        <f t="shared" si="188"/>
        <v>108.05864689347102</v>
      </c>
      <c r="H366" s="175">
        <f t="shared" si="201"/>
        <v>107.09010453606336</v>
      </c>
      <c r="I366" s="175">
        <f t="shared" ref="I366:I379" si="211">N366/N350*100</f>
        <v>86.57155624987864</v>
      </c>
      <c r="J366" s="175">
        <f t="shared" si="204"/>
        <v>123.70125844447146</v>
      </c>
      <c r="K366" s="175">
        <f t="shared" si="205"/>
        <v>113.8</v>
      </c>
      <c r="L366" s="175">
        <v>93.8</v>
      </c>
      <c r="M366" s="175">
        <f t="shared" si="210"/>
        <v>121.32196162046908</v>
      </c>
      <c r="N366" s="175">
        <f t="shared" si="206"/>
        <v>7750.70042017175</v>
      </c>
      <c r="O366" s="175">
        <f t="shared" si="202"/>
        <v>69101.308180261723</v>
      </c>
      <c r="P366" s="167">
        <v>87.8</v>
      </c>
      <c r="Q366" s="167">
        <v>95.6</v>
      </c>
      <c r="R366" s="207">
        <f t="shared" si="208"/>
        <v>1.8614437395107308</v>
      </c>
    </row>
    <row r="367" spans="1:18" s="200" customFormat="1" outlineLevel="1" x14ac:dyDescent="0.3">
      <c r="A367" s="221"/>
      <c r="B367" s="174" t="s">
        <v>33</v>
      </c>
      <c r="C367" s="175">
        <v>13915.7</v>
      </c>
      <c r="D367" s="175">
        <f t="shared" si="207"/>
        <v>109666.6</v>
      </c>
      <c r="E367" s="175">
        <f>C367/C366*100</f>
        <v>100.17564950724555</v>
      </c>
      <c r="F367" s="175">
        <f>N367/N366*100</f>
        <v>110.97889102906551</v>
      </c>
      <c r="G367" s="175">
        <f t="shared" si="188"/>
        <v>90.265498761390063</v>
      </c>
      <c r="H367" s="175">
        <f t="shared" si="201"/>
        <v>103.11668679743013</v>
      </c>
      <c r="I367" s="175">
        <f>N367/N351*100</f>
        <v>90.306286623683192</v>
      </c>
      <c r="J367" s="175">
        <f>H367/I367*100</f>
        <v>114.18550208705776</v>
      </c>
      <c r="K367" s="175">
        <f t="shared" si="205"/>
        <v>112.3</v>
      </c>
      <c r="L367" s="175">
        <v>93.4</v>
      </c>
      <c r="M367" s="175">
        <f t="shared" si="210"/>
        <v>120.2355460385439</v>
      </c>
      <c r="N367" s="175">
        <f t="shared" si="206"/>
        <v>8601.6413732917281</v>
      </c>
      <c r="O367" s="175">
        <f t="shared" si="202"/>
        <v>77702.949553553452</v>
      </c>
      <c r="P367" s="167">
        <v>90.6</v>
      </c>
      <c r="Q367" s="167">
        <v>108.6</v>
      </c>
      <c r="R367" s="207">
        <f t="shared" si="208"/>
        <v>2.0658096192389759</v>
      </c>
    </row>
    <row r="368" spans="1:18" s="200" customFormat="1" outlineLevel="1" x14ac:dyDescent="0.3">
      <c r="A368" s="221"/>
      <c r="B368" s="174" t="s">
        <v>35</v>
      </c>
      <c r="C368" s="175">
        <v>14749.5</v>
      </c>
      <c r="D368" s="175">
        <f t="shared" si="207"/>
        <v>124416.1</v>
      </c>
      <c r="E368" s="175">
        <f t="shared" si="203"/>
        <v>105.99179344193968</v>
      </c>
      <c r="F368" s="175">
        <f t="shared" si="209"/>
        <v>99.621544261305161</v>
      </c>
      <c r="G368" s="175">
        <f t="shared" si="188"/>
        <v>106.39444934112394</v>
      </c>
      <c r="H368" s="175">
        <f t="shared" si="201"/>
        <v>109.16660498852787</v>
      </c>
      <c r="I368" s="175">
        <f t="shared" si="211"/>
        <v>98.690738089463437</v>
      </c>
      <c r="J368" s="175">
        <f t="shared" si="204"/>
        <v>110.61484299526469</v>
      </c>
      <c r="K368" s="175">
        <f t="shared" si="205"/>
        <v>111.9</v>
      </c>
      <c r="L368" s="175">
        <v>93.9</v>
      </c>
      <c r="M368" s="175">
        <f t="shared" si="210"/>
        <v>119.16932907348243</v>
      </c>
      <c r="N368" s="175">
        <f t="shared" si="206"/>
        <v>8569.0879678925558</v>
      </c>
      <c r="O368" s="175">
        <f t="shared" si="202"/>
        <v>86272.037521446007</v>
      </c>
      <c r="P368" s="167">
        <v>97.9</v>
      </c>
      <c r="Q368" s="167">
        <v>107.2</v>
      </c>
      <c r="R368" s="207">
        <f t="shared" si="208"/>
        <v>2.0579914441844558</v>
      </c>
    </row>
    <row r="369" spans="1:19" s="200" customFormat="1" outlineLevel="1" x14ac:dyDescent="0.3">
      <c r="A369" s="221"/>
      <c r="B369" s="174" t="s">
        <v>37</v>
      </c>
      <c r="C369" s="175">
        <v>15165.4</v>
      </c>
      <c r="D369" s="175">
        <f t="shared" si="207"/>
        <v>139581.5</v>
      </c>
      <c r="E369" s="175">
        <f t="shared" si="203"/>
        <v>102.81975660191871</v>
      </c>
      <c r="F369" s="175">
        <f t="shared" si="209"/>
        <v>98.312365361332795</v>
      </c>
      <c r="G369" s="175">
        <f t="shared" si="188"/>
        <v>104.58476532836909</v>
      </c>
      <c r="H369" s="175">
        <f t="shared" si="201"/>
        <v>107.85281483799393</v>
      </c>
      <c r="I369" s="175">
        <f t="shared" si="211"/>
        <v>96.198258158841398</v>
      </c>
      <c r="J369" s="175">
        <f t="shared" si="204"/>
        <v>112.11514314522064</v>
      </c>
      <c r="K369" s="175">
        <f t="shared" si="205"/>
        <v>111.5</v>
      </c>
      <c r="L369" s="175">
        <v>94.1</v>
      </c>
      <c r="M369" s="175">
        <f t="shared" si="210"/>
        <v>118.49096705632307</v>
      </c>
      <c r="N369" s="175">
        <f t="shared" si="206"/>
        <v>8424.4730711285374</v>
      </c>
      <c r="O369" s="175">
        <f t="shared" si="202"/>
        <v>94696.510592574545</v>
      </c>
      <c r="P369" s="167">
        <v>95.9</v>
      </c>
      <c r="Q369" s="167">
        <v>101.5</v>
      </c>
      <c r="R369" s="207">
        <f t="shared" si="208"/>
        <v>2.0232600677115915</v>
      </c>
    </row>
    <row r="370" spans="1:19" s="200" customFormat="1" outlineLevel="1" x14ac:dyDescent="0.3">
      <c r="A370" s="221"/>
      <c r="B370" s="174" t="s">
        <v>40</v>
      </c>
      <c r="C370" s="175">
        <v>15521.2</v>
      </c>
      <c r="D370" s="175">
        <f t="shared" si="207"/>
        <v>155102.70000000001</v>
      </c>
      <c r="E370" s="175">
        <f t="shared" si="203"/>
        <v>102.34613000646209</v>
      </c>
      <c r="F370" s="175">
        <f t="shared" si="209"/>
        <v>122.35603416248149</v>
      </c>
      <c r="G370" s="175">
        <f t="shared" si="188"/>
        <v>83.646164823021763</v>
      </c>
      <c r="H370" s="175">
        <f t="shared" si="201"/>
        <v>107.0051223362819</v>
      </c>
      <c r="I370" s="175">
        <f>N370/N354*100</f>
        <v>97.24825782306695</v>
      </c>
      <c r="J370" s="175">
        <f t="shared" si="204"/>
        <v>110.03294530064132</v>
      </c>
      <c r="K370" s="175">
        <f t="shared" si="205"/>
        <v>111</v>
      </c>
      <c r="L370" s="175">
        <v>94.4</v>
      </c>
      <c r="M370" s="175">
        <f t="shared" si="210"/>
        <v>117.58474576271185</v>
      </c>
      <c r="N370" s="175">
        <f t="shared" si="206"/>
        <v>10307.851148919086</v>
      </c>
      <c r="O370" s="175">
        <f t="shared" si="202"/>
        <v>105004.36174149363</v>
      </c>
      <c r="P370" s="167">
        <v>97.4</v>
      </c>
      <c r="Q370" s="167">
        <v>104.7</v>
      </c>
      <c r="R370" s="207">
        <f>F370*R369/100</f>
        <v>2.4755807796450409</v>
      </c>
    </row>
    <row r="371" spans="1:19" s="201" customFormat="1" ht="18" outlineLevel="1" thickBot="1" x14ac:dyDescent="0.35">
      <c r="A371" s="221"/>
      <c r="B371" s="184" t="s">
        <v>41</v>
      </c>
      <c r="C371" s="185">
        <v>15335.3</v>
      </c>
      <c r="D371" s="175">
        <f t="shared" si="207"/>
        <v>170438</v>
      </c>
      <c r="E371" s="185">
        <f t="shared" si="203"/>
        <v>98.80228332860861</v>
      </c>
      <c r="F371" s="185">
        <f t="shared" si="209"/>
        <v>103.89684505409203</v>
      </c>
      <c r="G371" s="185">
        <f>E371/F371*100</f>
        <v>95.096519318915767</v>
      </c>
      <c r="H371" s="185">
        <f t="shared" si="201"/>
        <v>104.220384252054</v>
      </c>
      <c r="I371" s="185">
        <f>N371/N355*100</f>
        <v>96.606792671074928</v>
      </c>
      <c r="J371" s="185">
        <f t="shared" si="204"/>
        <v>107.88101061061171</v>
      </c>
      <c r="K371" s="185">
        <f t="shared" si="205"/>
        <v>110.4</v>
      </c>
      <c r="L371" s="185">
        <v>94.6</v>
      </c>
      <c r="M371" s="185">
        <f t="shared" si="210"/>
        <v>116.70190274841438</v>
      </c>
      <c r="N371" s="185">
        <f t="shared" si="206"/>
        <v>10709.532136598908</v>
      </c>
      <c r="O371" s="185">
        <f t="shared" si="202"/>
        <v>115713.89387809254</v>
      </c>
      <c r="P371" s="167">
        <v>96.8</v>
      </c>
      <c r="Q371" s="167">
        <v>102.5</v>
      </c>
      <c r="R371" s="207">
        <f t="shared" si="208"/>
        <v>2.5720503268166914</v>
      </c>
    </row>
    <row r="372" spans="1:19" s="200" customFormat="1" outlineLevel="1" x14ac:dyDescent="0.3">
      <c r="A372" s="221"/>
      <c r="B372" s="182" t="s">
        <v>42</v>
      </c>
      <c r="C372" s="183">
        <f>C360+C361+C362</f>
        <v>41164.5</v>
      </c>
      <c r="D372" s="183">
        <f>C372</f>
        <v>41164.5</v>
      </c>
      <c r="E372" s="183">
        <f>C372/C359*100</f>
        <v>95.110742457359663</v>
      </c>
      <c r="F372" s="183">
        <f>N372/N359*100</f>
        <v>113.92319646453512</v>
      </c>
      <c r="G372" s="183">
        <f>E372/F372*100</f>
        <v>83.486722115428108</v>
      </c>
      <c r="H372" s="183">
        <f>C372/C356*100</f>
        <v>121.62725145369451</v>
      </c>
      <c r="I372" s="183">
        <f t="shared" si="211"/>
        <v>100.2</v>
      </c>
      <c r="J372" s="183">
        <f>H372/I372*100</f>
        <v>121.38448248871707</v>
      </c>
      <c r="K372" s="183">
        <f>D372/D356*100</f>
        <v>121.62725145369451</v>
      </c>
      <c r="L372" s="183">
        <f>O372/O356*100</f>
        <v>100.2</v>
      </c>
      <c r="M372" s="183">
        <f t="shared" si="210"/>
        <v>121.38448248871707</v>
      </c>
      <c r="N372" s="183">
        <f>SUM(N360:N362)</f>
        <v>34681.208569384406</v>
      </c>
      <c r="O372" s="183">
        <f>N372</f>
        <v>34681.208569384406</v>
      </c>
      <c r="P372" s="167">
        <v>100.2</v>
      </c>
      <c r="Q372" s="167">
        <v>92.9</v>
      </c>
    </row>
    <row r="373" spans="1:19" s="200" customFormat="1" outlineLevel="1" x14ac:dyDescent="0.3">
      <c r="A373" s="221"/>
      <c r="B373" s="176" t="s">
        <v>43</v>
      </c>
      <c r="C373" s="177">
        <f>C363+C364+C365</f>
        <v>40695.1</v>
      </c>
      <c r="D373" s="177">
        <f>D372+C373</f>
        <v>81859.600000000006</v>
      </c>
      <c r="E373" s="177">
        <f>C373/C372*100</f>
        <v>98.859697069076503</v>
      </c>
      <c r="F373" s="177">
        <f>N373/N372*100</f>
        <v>76.898701893129996</v>
      </c>
      <c r="G373" s="177">
        <f>E373/F373*100</f>
        <v>128.55834316483887</v>
      </c>
      <c r="H373" s="177">
        <f>C373/C357*100</f>
        <v>109.00570540808398</v>
      </c>
      <c r="I373" s="177">
        <f t="shared" si="211"/>
        <v>88.591334351715076</v>
      </c>
      <c r="J373" s="177">
        <f>H373/I373*100</f>
        <v>123.04330463668391</v>
      </c>
      <c r="K373" s="177">
        <f>D373/D357*100</f>
        <v>115.00720730340079</v>
      </c>
      <c r="L373" s="177">
        <f>O373/O357*100</f>
        <v>94.8</v>
      </c>
      <c r="M373" s="177">
        <f t="shared" si="210"/>
        <v>121.31561951835528</v>
      </c>
      <c r="N373" s="177">
        <f>SUM(N363:N365)</f>
        <v>26669.399190705568</v>
      </c>
      <c r="O373" s="177">
        <f>N373+O372</f>
        <v>61350.607760089973</v>
      </c>
      <c r="P373" s="167">
        <v>89.4</v>
      </c>
      <c r="Q373" s="167">
        <v>89.5</v>
      </c>
    </row>
    <row r="374" spans="1:19" s="200" customFormat="1" outlineLevel="1" x14ac:dyDescent="0.3">
      <c r="A374" s="221"/>
      <c r="B374" s="176" t="s">
        <v>44</v>
      </c>
      <c r="C374" s="177">
        <f>C366+C367+C368</f>
        <v>42556.5</v>
      </c>
      <c r="D374" s="177">
        <f>D373+C374</f>
        <v>124416.1</v>
      </c>
      <c r="E374" s="177">
        <f>C374/C373*100</f>
        <v>104.57401505340937</v>
      </c>
      <c r="F374" s="177">
        <f>N374/N373*100</f>
        <v>93.445786247938017</v>
      </c>
      <c r="G374" s="177">
        <f>E374/F374*100</f>
        <v>111.90875399768699</v>
      </c>
      <c r="H374" s="177">
        <f>C374/C358*100</f>
        <v>106.4505962073856</v>
      </c>
      <c r="I374" s="177">
        <f t="shared" si="211"/>
        <v>91.755566863009648</v>
      </c>
      <c r="J374" s="177">
        <f>H374/I374*100</f>
        <v>116.01540903378158</v>
      </c>
      <c r="K374" s="177">
        <f>D374/D358*100</f>
        <v>111.92977405526491</v>
      </c>
      <c r="L374" s="177">
        <f>O374/O358*100</f>
        <v>93.899999999999991</v>
      </c>
      <c r="M374" s="177">
        <f t="shared" si="210"/>
        <v>119.2010373325505</v>
      </c>
      <c r="N374" s="177">
        <f>SUM(N366:N368)</f>
        <v>24921.429761356034</v>
      </c>
      <c r="O374" s="177">
        <f>N374+O373</f>
        <v>86272.037521446007</v>
      </c>
      <c r="P374" s="167">
        <v>92.1</v>
      </c>
      <c r="Q374" s="167">
        <v>102.6</v>
      </c>
    </row>
    <row r="375" spans="1:19" s="200" customFormat="1" ht="18" outlineLevel="1" thickBot="1" x14ac:dyDescent="0.35">
      <c r="A375" s="222"/>
      <c r="B375" s="188" t="s">
        <v>45</v>
      </c>
      <c r="C375" s="189">
        <f>C369+C370+C371</f>
        <v>46021.899999999994</v>
      </c>
      <c r="D375" s="189">
        <f>D374+C375</f>
        <v>170438</v>
      </c>
      <c r="E375" s="189">
        <f>C375/C374*100</f>
        <v>108.14305687732777</v>
      </c>
      <c r="F375" s="189">
        <f>N375/N374*100</f>
        <v>118.13871290121571</v>
      </c>
      <c r="G375" s="189">
        <f>E375/F375*100</f>
        <v>91.539051189557114</v>
      </c>
      <c r="H375" s="189">
        <f>C375/C359*100</f>
        <v>106.33378465178396</v>
      </c>
      <c r="I375" s="189">
        <f t="shared" si="211"/>
        <v>96.712615400599944</v>
      </c>
      <c r="J375" s="189">
        <f>H375/I375*100</f>
        <v>109.94820501061989</v>
      </c>
      <c r="K375" s="189">
        <f>D375/D359*100</f>
        <v>110.3615022653382</v>
      </c>
      <c r="L375" s="189">
        <f>O375/O359*100</f>
        <v>94.6</v>
      </c>
      <c r="M375" s="189">
        <f t="shared" si="210"/>
        <v>116.66120746864503</v>
      </c>
      <c r="N375" s="189">
        <f>SUM(N369:N371)</f>
        <v>29441.856356646531</v>
      </c>
      <c r="O375" s="189">
        <f>N375+O374</f>
        <v>115713.89387809254</v>
      </c>
      <c r="P375" s="167">
        <v>96.7</v>
      </c>
      <c r="Q375" s="167">
        <v>113.4</v>
      </c>
    </row>
    <row r="376" spans="1:19" s="169" customFormat="1" ht="17.25" customHeight="1" x14ac:dyDescent="0.3">
      <c r="A376" s="231">
        <f>A360+1</f>
        <v>2023</v>
      </c>
      <c r="B376" s="194" t="s">
        <v>26</v>
      </c>
      <c r="C376" s="195">
        <v>14102</v>
      </c>
      <c r="D376" s="195">
        <f>C376</f>
        <v>14102</v>
      </c>
      <c r="E376" s="195">
        <f>C376/C371*100</f>
        <v>91.957770633766543</v>
      </c>
      <c r="F376" s="195">
        <f>N376/N371*100</f>
        <v>97.433823949578738</v>
      </c>
      <c r="G376" s="195">
        <f t="shared" ref="G376:G386" si="212">E376/F376*100</f>
        <v>94.379720415524275</v>
      </c>
      <c r="H376" s="195">
        <f t="shared" ref="H376:H387" si="213">C376/C360*100</f>
        <v>100.47308273248025</v>
      </c>
      <c r="I376" s="195">
        <f t="shared" si="211"/>
        <v>95.899999999999991</v>
      </c>
      <c r="J376" s="195">
        <f>H376/I376*100</f>
        <v>104.7685951329304</v>
      </c>
      <c r="K376" s="195">
        <f>ROUND(D376/D360*100,1)</f>
        <v>100.5</v>
      </c>
      <c r="L376" s="195">
        <v>95.9</v>
      </c>
      <c r="M376" s="195">
        <f>K376/L376*100</f>
        <v>104.79666319082376</v>
      </c>
      <c r="N376" s="195">
        <f>O376</f>
        <v>10434.706687797338</v>
      </c>
      <c r="O376" s="195">
        <f t="shared" ref="O376:O387" si="214">O360*L376/100</f>
        <v>10434.706687797338</v>
      </c>
      <c r="P376" s="167">
        <v>95.6</v>
      </c>
      <c r="Q376" s="167">
        <v>96.1</v>
      </c>
      <c r="R376" s="207">
        <f>F376*R371/100</f>
        <v>2.5060469873251399</v>
      </c>
      <c r="S376" s="200"/>
    </row>
    <row r="377" spans="1:19" s="169" customFormat="1" x14ac:dyDescent="0.3">
      <c r="A377" s="232"/>
      <c r="B377" s="178" t="s">
        <v>27</v>
      </c>
      <c r="C377" s="179">
        <v>14231.5</v>
      </c>
      <c r="D377" s="179">
        <f>D376+C377</f>
        <v>28333.5</v>
      </c>
      <c r="E377" s="179">
        <f t="shared" ref="E377:E382" si="215">C377/C376*100</f>
        <v>100.91830945965113</v>
      </c>
      <c r="F377" s="179">
        <f t="shared" ref="F377:F387" si="216">N377/N376*100</f>
        <v>110.80742130637731</v>
      </c>
      <c r="G377" s="179">
        <f t="shared" si="212"/>
        <v>91.075406565609669</v>
      </c>
      <c r="H377" s="179">
        <f t="shared" si="213"/>
        <v>106.39260189587631</v>
      </c>
      <c r="I377" s="179">
        <f t="shared" si="211"/>
        <v>100.37247615764848</v>
      </c>
      <c r="J377" s="179">
        <f t="shared" ref="J377:J382" si="217">H377/I377*100</f>
        <v>105.99778541756051</v>
      </c>
      <c r="K377" s="179">
        <f t="shared" ref="K377:K387" si="218">ROUND(D377/D361*100,1)</f>
        <v>103.4</v>
      </c>
      <c r="L377" s="179">
        <v>98.2</v>
      </c>
      <c r="M377" s="179">
        <f>K377/L377*100</f>
        <v>105.29531568228106</v>
      </c>
      <c r="N377" s="179">
        <f t="shared" ref="N377:N387" si="219">O377-O376</f>
        <v>11562.429401632326</v>
      </c>
      <c r="O377" s="179">
        <f t="shared" si="214"/>
        <v>21997.136089429663</v>
      </c>
      <c r="P377" s="167">
        <v>100.6</v>
      </c>
      <c r="Q377" s="167">
        <v>98.4</v>
      </c>
      <c r="R377" s="207">
        <f>F377*R376/100</f>
        <v>2.7768860433811438</v>
      </c>
    </row>
    <row r="378" spans="1:19" s="169" customFormat="1" x14ac:dyDescent="0.3">
      <c r="A378" s="232"/>
      <c r="B378" s="178" t="s">
        <v>28</v>
      </c>
      <c r="C378" s="179">
        <v>15862.7</v>
      </c>
      <c r="D378" s="179">
        <f t="shared" ref="D378:D387" si="220">D377+C378</f>
        <v>44196.2</v>
      </c>
      <c r="E378" s="179">
        <f t="shared" si="215"/>
        <v>111.46189790254016</v>
      </c>
      <c r="F378" s="179">
        <f t="shared" si="216"/>
        <v>115.09980966737714</v>
      </c>
      <c r="G378" s="179">
        <f t="shared" si="212"/>
        <v>96.839341632840188</v>
      </c>
      <c r="H378" s="179">
        <f t="shared" si="213"/>
        <v>115.34411925104526</v>
      </c>
      <c r="I378" s="179">
        <f t="shared" si="211"/>
        <v>108.36641233623605</v>
      </c>
      <c r="J378" s="179">
        <f t="shared" si="217"/>
        <v>106.4389941167001</v>
      </c>
      <c r="K378" s="179">
        <f t="shared" si="218"/>
        <v>107.4</v>
      </c>
      <c r="L378" s="179">
        <v>101.8</v>
      </c>
      <c r="M378" s="179">
        <f>K378/L378*100</f>
        <v>105.50098231827111</v>
      </c>
      <c r="N378" s="179">
        <f t="shared" si="219"/>
        <v>13308.334234203659</v>
      </c>
      <c r="O378" s="179">
        <f t="shared" si="214"/>
        <v>35305.470323633323</v>
      </c>
      <c r="P378" s="167">
        <v>109.2</v>
      </c>
      <c r="Q378" s="167">
        <v>110.2</v>
      </c>
      <c r="R378" s="207">
        <f t="shared" ref="R378:R387" si="221">F378*R377/100</f>
        <v>3.1961905506116564</v>
      </c>
    </row>
    <row r="379" spans="1:19" s="169" customFormat="1" x14ac:dyDescent="0.3">
      <c r="A379" s="232"/>
      <c r="B379" s="178" t="s">
        <v>29</v>
      </c>
      <c r="C379" s="179">
        <v>14339.8</v>
      </c>
      <c r="D379" s="179">
        <f t="shared" si="220"/>
        <v>58536</v>
      </c>
      <c r="E379" s="179">
        <f t="shared" si="215"/>
        <v>90.399490628959754</v>
      </c>
      <c r="F379" s="179">
        <f t="shared" si="216"/>
        <v>73.734491472061976</v>
      </c>
      <c r="G379" s="179">
        <f t="shared" si="212"/>
        <v>122.60136175647477</v>
      </c>
      <c r="H379" s="179">
        <f t="shared" si="213"/>
        <v>105.9805182327465</v>
      </c>
      <c r="I379" s="179">
        <f t="shared" si="211"/>
        <v>104.14030016012296</v>
      </c>
      <c r="J379" s="179">
        <f t="shared" si="217"/>
        <v>101.76705662437509</v>
      </c>
      <c r="K379" s="179">
        <f t="shared" si="218"/>
        <v>107</v>
      </c>
      <c r="L379" s="179">
        <v>102.3</v>
      </c>
      <c r="M379" s="179">
        <f>K379/L379*100</f>
        <v>104.59433040078201</v>
      </c>
      <c r="N379" s="179">
        <f t="shared" si="219"/>
        <v>9812.8325709924029</v>
      </c>
      <c r="O379" s="179">
        <f t="shared" si="214"/>
        <v>45118.302894625725</v>
      </c>
      <c r="P379" s="167">
        <v>103.8</v>
      </c>
      <c r="Q379" s="167">
        <v>90.1</v>
      </c>
      <c r="R379" s="207">
        <f t="shared" si="221"/>
        <v>2.3566948489716024</v>
      </c>
    </row>
    <row r="380" spans="1:19" s="169" customFormat="1" x14ac:dyDescent="0.3">
      <c r="A380" s="232"/>
      <c r="B380" s="178" t="s">
        <v>30</v>
      </c>
      <c r="C380" s="179">
        <v>14660.6</v>
      </c>
      <c r="D380" s="179">
        <f t="shared" si="220"/>
        <v>73196.600000000006</v>
      </c>
      <c r="E380" s="179">
        <f t="shared" si="215"/>
        <v>102.23713022496827</v>
      </c>
      <c r="F380" s="179">
        <f t="shared" si="216"/>
        <v>101.59070279347434</v>
      </c>
      <c r="G380" s="179">
        <f t="shared" si="212"/>
        <v>100.63630569896544</v>
      </c>
      <c r="H380" s="179">
        <f t="shared" si="213"/>
        <v>111.25479036236008</v>
      </c>
      <c r="I380" s="179">
        <f t="shared" ref="I380:I395" si="222">N380/N364*100</f>
        <v>113.10723872732218</v>
      </c>
      <c r="J380" s="179">
        <f t="shared" si="217"/>
        <v>98.362219442534553</v>
      </c>
      <c r="K380" s="179">
        <f t="shared" si="218"/>
        <v>107.8</v>
      </c>
      <c r="L380" s="179">
        <v>104.1</v>
      </c>
      <c r="M380" s="179">
        <f t="shared" ref="M380:M391" si="223">K380/L380*100</f>
        <v>103.55427473583094</v>
      </c>
      <c r="N380" s="179">
        <f t="shared" si="219"/>
        <v>9968.9255728181379</v>
      </c>
      <c r="O380" s="179">
        <f t="shared" si="214"/>
        <v>55087.228467443863</v>
      </c>
      <c r="P380" s="167">
        <v>111.3</v>
      </c>
      <c r="Q380" s="167">
        <v>100.8</v>
      </c>
      <c r="R380" s="207">
        <f>F380*R379/100</f>
        <v>2.3941828597678594</v>
      </c>
    </row>
    <row r="381" spans="1:19" s="169" customFormat="1" x14ac:dyDescent="0.3">
      <c r="A381" s="232"/>
      <c r="B381" s="178" t="s">
        <v>31</v>
      </c>
      <c r="C381" s="179">
        <v>15402.7</v>
      </c>
      <c r="D381" s="179">
        <f t="shared" si="220"/>
        <v>88599.3</v>
      </c>
      <c r="E381" s="179">
        <f t="shared" si="215"/>
        <v>105.06186649932472</v>
      </c>
      <c r="F381" s="179">
        <f t="shared" si="216"/>
        <v>99.754137851791597</v>
      </c>
      <c r="G381" s="179">
        <f t="shared" si="212"/>
        <v>105.32081050654662</v>
      </c>
      <c r="H381" s="179">
        <f t="shared" si="213"/>
        <v>110.12154143132911</v>
      </c>
      <c r="I381" s="179">
        <f t="shared" si="222"/>
        <v>117.92261812721252</v>
      </c>
      <c r="J381" s="179">
        <f t="shared" si="217"/>
        <v>93.384579803454017</v>
      </c>
      <c r="K381" s="179">
        <f t="shared" si="218"/>
        <v>108.2</v>
      </c>
      <c r="L381" s="179">
        <v>106</v>
      </c>
      <c r="M381" s="179">
        <f t="shared" si="223"/>
        <v>102.07547169811322</v>
      </c>
      <c r="N381" s="179">
        <f t="shared" si="219"/>
        <v>9944.4157582515109</v>
      </c>
      <c r="O381" s="179">
        <f t="shared" si="214"/>
        <v>65031.644225695374</v>
      </c>
      <c r="P381" s="167">
        <v>115.5</v>
      </c>
      <c r="Q381" s="167">
        <v>104.9</v>
      </c>
      <c r="R381" s="207">
        <f t="shared" si="221"/>
        <v>2.3882964703567966</v>
      </c>
    </row>
    <row r="382" spans="1:19" s="169" customFormat="1" x14ac:dyDescent="0.3">
      <c r="A382" s="232"/>
      <c r="B382" s="178" t="s">
        <v>32</v>
      </c>
      <c r="C382" s="179">
        <v>14853.2</v>
      </c>
      <c r="D382" s="179">
        <f t="shared" si="220"/>
        <v>103452.5</v>
      </c>
      <c r="E382" s="179">
        <f t="shared" si="215"/>
        <v>96.432443662474768</v>
      </c>
      <c r="F382" s="179">
        <f t="shared" si="216"/>
        <v>90.260273238446217</v>
      </c>
      <c r="G382" s="179">
        <f t="shared" si="212"/>
        <v>106.83819160144037</v>
      </c>
      <c r="H382" s="179">
        <f t="shared" si="213"/>
        <v>106.92447791063474</v>
      </c>
      <c r="I382" s="179">
        <f t="shared" si="222"/>
        <v>115.80704128370915</v>
      </c>
      <c r="J382" s="179">
        <f t="shared" si="217"/>
        <v>92.329858983864781</v>
      </c>
      <c r="K382" s="179">
        <f t="shared" si="218"/>
        <v>108</v>
      </c>
      <c r="L382" s="179">
        <v>107.1</v>
      </c>
      <c r="M382" s="179">
        <f t="shared" si="223"/>
        <v>100.84033613445378</v>
      </c>
      <c r="N382" s="179">
        <f t="shared" si="219"/>
        <v>8975.8568353649171</v>
      </c>
      <c r="O382" s="179">
        <f t="shared" si="214"/>
        <v>74007.501061060291</v>
      </c>
      <c r="P382" s="167">
        <v>113.7</v>
      </c>
      <c r="Q382" s="167">
        <v>93.2</v>
      </c>
      <c r="R382" s="207">
        <f t="shared" si="221"/>
        <v>2.1556829198882115</v>
      </c>
    </row>
    <row r="383" spans="1:19" s="169" customFormat="1" x14ac:dyDescent="0.3">
      <c r="A383" s="232"/>
      <c r="B383" s="178" t="s">
        <v>33</v>
      </c>
      <c r="C383" s="179">
        <v>16015.8</v>
      </c>
      <c r="D383" s="179">
        <f t="shared" si="220"/>
        <v>119468.3</v>
      </c>
      <c r="E383" s="179">
        <f>C383/C382*100</f>
        <v>107.8272695446099</v>
      </c>
      <c r="F383" s="179">
        <f t="shared" si="216"/>
        <v>109.56036496123637</v>
      </c>
      <c r="G383" s="179">
        <f t="shared" si="212"/>
        <v>98.418136506537152</v>
      </c>
      <c r="H383" s="179">
        <f t="shared" si="213"/>
        <v>115.09158720006897</v>
      </c>
      <c r="I383" s="179">
        <f t="shared" si="222"/>
        <v>114.32680206545926</v>
      </c>
      <c r="J383" s="179">
        <f t="shared" ref="J383:J391" si="224">H383/I383*100</f>
        <v>100.66894649442904</v>
      </c>
      <c r="K383" s="179">
        <f t="shared" si="218"/>
        <v>108.9</v>
      </c>
      <c r="L383" s="179">
        <v>107.9</v>
      </c>
      <c r="M383" s="179">
        <f t="shared" si="223"/>
        <v>100.92678405931419</v>
      </c>
      <c r="N383" s="179">
        <f t="shared" si="219"/>
        <v>9833.9815072238853</v>
      </c>
      <c r="O383" s="179">
        <f t="shared" si="214"/>
        <v>83841.482568284177</v>
      </c>
      <c r="P383" s="167">
        <v>113.5</v>
      </c>
      <c r="Q383" s="167">
        <v>107.5</v>
      </c>
      <c r="R383" s="207">
        <f>F383*R382/100</f>
        <v>2.3617740744365614</v>
      </c>
    </row>
    <row r="384" spans="1:19" s="169" customFormat="1" x14ac:dyDescent="0.3">
      <c r="A384" s="232"/>
      <c r="B384" s="178" t="s">
        <v>35</v>
      </c>
      <c r="C384" s="179">
        <v>16656.900000000001</v>
      </c>
      <c r="D384" s="179">
        <f t="shared" si="220"/>
        <v>136125.20000000001</v>
      </c>
      <c r="E384" s="179">
        <f>C384/C383*100</f>
        <v>104.00292211441202</v>
      </c>
      <c r="F384" s="179">
        <f t="shared" si="216"/>
        <v>95.775957942164297</v>
      </c>
      <c r="G384" s="179">
        <f t="shared" si="212"/>
        <v>108.58980097825352</v>
      </c>
      <c r="H384" s="179">
        <f t="shared" si="213"/>
        <v>112.9319637953829</v>
      </c>
      <c r="I384" s="179">
        <f t="shared" si="222"/>
        <v>109.91356405360058</v>
      </c>
      <c r="J384" s="179">
        <f t="shared" si="224"/>
        <v>102.74615764466554</v>
      </c>
      <c r="K384" s="179">
        <f t="shared" si="218"/>
        <v>109.4</v>
      </c>
      <c r="L384" s="179">
        <v>108.1</v>
      </c>
      <c r="M384" s="179">
        <f t="shared" si="223"/>
        <v>101.20259019426459</v>
      </c>
      <c r="N384" s="179">
        <f t="shared" si="219"/>
        <v>9418.5899923989637</v>
      </c>
      <c r="O384" s="179">
        <f t="shared" si="214"/>
        <v>93260.07256068314</v>
      </c>
      <c r="P384" s="167">
        <v>109.7</v>
      </c>
      <c r="Q384" s="167">
        <v>102.3</v>
      </c>
      <c r="R384" s="207">
        <f>F384*R383/100</f>
        <v>2.2620117442213012</v>
      </c>
    </row>
    <row r="385" spans="1:18" s="169" customFormat="1" x14ac:dyDescent="0.3">
      <c r="A385" s="232"/>
      <c r="B385" s="178" t="s">
        <v>37</v>
      </c>
      <c r="C385" s="179">
        <v>17507.8</v>
      </c>
      <c r="D385" s="179">
        <f t="shared" si="220"/>
        <v>153633</v>
      </c>
      <c r="E385" s="179">
        <f>C385/C384*100</f>
        <v>105.10839351860189</v>
      </c>
      <c r="F385" s="179">
        <f t="shared" si="216"/>
        <v>95.684798749817119</v>
      </c>
      <c r="G385" s="179">
        <f t="shared" si="212"/>
        <v>109.84858085287324</v>
      </c>
      <c r="H385" s="179">
        <f t="shared" si="213"/>
        <v>115.44568557374022</v>
      </c>
      <c r="I385" s="179">
        <f t="shared" si="222"/>
        <v>106.97593550607789</v>
      </c>
      <c r="J385" s="179">
        <f t="shared" si="224"/>
        <v>107.91743491430475</v>
      </c>
      <c r="K385" s="179">
        <f t="shared" si="218"/>
        <v>110.1</v>
      </c>
      <c r="L385" s="179">
        <v>108</v>
      </c>
      <c r="M385" s="179">
        <f t="shared" si="223"/>
        <v>101.94444444444444</v>
      </c>
      <c r="N385" s="179">
        <f t="shared" si="219"/>
        <v>9012.1588792973635</v>
      </c>
      <c r="O385" s="179">
        <f t="shared" si="214"/>
        <v>102272.2314399805</v>
      </c>
      <c r="P385" s="167">
        <v>107.1</v>
      </c>
      <c r="Q385" s="167">
        <v>100.6</v>
      </c>
      <c r="R385" s="207">
        <f t="shared" si="221"/>
        <v>2.1644013851553798</v>
      </c>
    </row>
    <row r="386" spans="1:18" s="169" customFormat="1" x14ac:dyDescent="0.3">
      <c r="A386" s="232"/>
      <c r="B386" s="178" t="s">
        <v>40</v>
      </c>
      <c r="C386" s="179">
        <v>17070.599999999999</v>
      </c>
      <c r="D386" s="179">
        <f t="shared" si="220"/>
        <v>170703.6</v>
      </c>
      <c r="E386" s="179">
        <f>C386/C385*100</f>
        <v>97.502827311255544</v>
      </c>
      <c r="F386" s="179">
        <f t="shared" si="216"/>
        <v>122.36218898030442</v>
      </c>
      <c r="G386" s="179">
        <f t="shared" si="212"/>
        <v>79.683788042521641</v>
      </c>
      <c r="H386" s="179">
        <f t="shared" si="213"/>
        <v>109.98247558178488</v>
      </c>
      <c r="I386" s="179">
        <f t="shared" si="222"/>
        <v>106.98131666605897</v>
      </c>
      <c r="J386" s="179">
        <f t="shared" si="224"/>
        <v>102.80531125364067</v>
      </c>
      <c r="K386" s="179">
        <f t="shared" si="218"/>
        <v>110.1</v>
      </c>
      <c r="L386" s="179">
        <v>107.9</v>
      </c>
      <c r="M386" s="179">
        <f t="shared" si="223"/>
        <v>102.03892493049118</v>
      </c>
      <c r="N386" s="179">
        <f t="shared" si="219"/>
        <v>11027.474879091125</v>
      </c>
      <c r="O386" s="179">
        <f t="shared" si="214"/>
        <v>113299.70631907163</v>
      </c>
      <c r="P386" s="167">
        <v>106.9</v>
      </c>
      <c r="Q386" s="167">
        <v>101.4</v>
      </c>
      <c r="R386" s="207">
        <f>F386*R385/100</f>
        <v>2.6484089131961523</v>
      </c>
    </row>
    <row r="387" spans="1:18" s="169" customFormat="1" ht="18" thickBot="1" x14ac:dyDescent="0.35">
      <c r="A387" s="232"/>
      <c r="B387" s="192" t="s">
        <v>41</v>
      </c>
      <c r="C387" s="193">
        <v>16563.2</v>
      </c>
      <c r="D387" s="193">
        <f t="shared" si="220"/>
        <v>187266.80000000002</v>
      </c>
      <c r="E387" s="193">
        <f>C387/C386*100</f>
        <v>97.027638161517473</v>
      </c>
      <c r="F387" s="193">
        <f t="shared" si="216"/>
        <v>102.69039387344647</v>
      </c>
      <c r="G387" s="193">
        <f>E387/F387*100</f>
        <v>94.485603279594329</v>
      </c>
      <c r="H387" s="193">
        <f t="shared" si="213"/>
        <v>108.00701649136309</v>
      </c>
      <c r="I387" s="193">
        <f t="shared" si="222"/>
        <v>105.73904857089605</v>
      </c>
      <c r="J387" s="193">
        <f t="shared" si="224"/>
        <v>102.144872637989</v>
      </c>
      <c r="K387" s="193">
        <f t="shared" si="218"/>
        <v>109.9</v>
      </c>
      <c r="L387" s="193">
        <v>107.7</v>
      </c>
      <c r="M387" s="193">
        <f t="shared" si="223"/>
        <v>102.04271123491179</v>
      </c>
      <c r="N387" s="193">
        <f t="shared" si="219"/>
        <v>11324.157387634041</v>
      </c>
      <c r="O387" s="193">
        <f t="shared" si="214"/>
        <v>124623.86370670567</v>
      </c>
      <c r="P387" s="167">
        <v>105.5</v>
      </c>
      <c r="Q387" s="167">
        <v>101.6</v>
      </c>
      <c r="R387" s="207">
        <f t="shared" si="221"/>
        <v>2.719661544340592</v>
      </c>
    </row>
    <row r="388" spans="1:18" s="169" customFormat="1" x14ac:dyDescent="0.3">
      <c r="A388" s="232"/>
      <c r="B388" s="190" t="s">
        <v>42</v>
      </c>
      <c r="C388" s="191">
        <f>C376+C377+C378</f>
        <v>44196.2</v>
      </c>
      <c r="D388" s="191">
        <f>C388</f>
        <v>44196.2</v>
      </c>
      <c r="E388" s="191">
        <f>C388/C375*100</f>
        <v>96.032975605092361</v>
      </c>
      <c r="F388" s="191">
        <f>N388/N375*100</f>
        <v>119.91591119784495</v>
      </c>
      <c r="G388" s="191">
        <f>E388/F388*100</f>
        <v>80.083597452427313</v>
      </c>
      <c r="H388" s="191">
        <f>C388/C372*100</f>
        <v>107.36484106450945</v>
      </c>
      <c r="I388" s="191">
        <f t="shared" si="222"/>
        <v>101.8</v>
      </c>
      <c r="J388" s="191">
        <f t="shared" si="224"/>
        <v>105.46644505354563</v>
      </c>
      <c r="K388" s="191">
        <f>D388/D372*100</f>
        <v>107.36484106450945</v>
      </c>
      <c r="L388" s="191">
        <f>O388/O372*100</f>
        <v>101.8</v>
      </c>
      <c r="M388" s="191">
        <f t="shared" si="223"/>
        <v>105.46644505354563</v>
      </c>
      <c r="N388" s="191">
        <f>SUM(N376:N378)</f>
        <v>35305.470323633323</v>
      </c>
      <c r="O388" s="191">
        <f>N388</f>
        <v>35305.470323633323</v>
      </c>
      <c r="P388" s="167">
        <v>101.8</v>
      </c>
      <c r="Q388" s="167">
        <v>100.7</v>
      </c>
    </row>
    <row r="389" spans="1:18" x14ac:dyDescent="0.3">
      <c r="A389" s="232"/>
      <c r="B389" s="180" t="s">
        <v>43</v>
      </c>
      <c r="C389" s="181">
        <f>C379+C380+C381</f>
        <v>44403.100000000006</v>
      </c>
      <c r="D389" s="181">
        <f>D388+C389</f>
        <v>88599.3</v>
      </c>
      <c r="E389" s="181">
        <f>C389/C388*100</f>
        <v>100.46813979482401</v>
      </c>
      <c r="F389" s="181">
        <f>N389/N388*100</f>
        <v>84.197076627424181</v>
      </c>
      <c r="G389" s="181">
        <f>E389/F389*100</f>
        <v>119.32497400046324</v>
      </c>
      <c r="H389" s="181">
        <f>C389/C373*100</f>
        <v>109.11166209199634</v>
      </c>
      <c r="I389" s="181">
        <f t="shared" si="222"/>
        <v>111.46173068803809</v>
      </c>
      <c r="J389" s="181">
        <f t="shared" si="224"/>
        <v>97.891591507206016</v>
      </c>
      <c r="K389" s="181">
        <f>D389/D373*100</f>
        <v>108.23324326041173</v>
      </c>
      <c r="L389" s="181">
        <f>O389/O373*100</f>
        <v>106</v>
      </c>
      <c r="M389" s="181">
        <f t="shared" si="223"/>
        <v>102.10683326453935</v>
      </c>
      <c r="N389" s="181">
        <f>SUM(N379:N381)</f>
        <v>29726.173902062052</v>
      </c>
      <c r="O389" s="181">
        <f>N389+O388</f>
        <v>65031.644225695374</v>
      </c>
      <c r="P389" s="167">
        <v>110.2</v>
      </c>
      <c r="Q389" s="167">
        <v>97.6</v>
      </c>
    </row>
    <row r="390" spans="1:18" x14ac:dyDescent="0.3">
      <c r="A390" s="232"/>
      <c r="B390" s="180" t="s">
        <v>44</v>
      </c>
      <c r="C390" s="181">
        <f>C382+C383+C384</f>
        <v>47525.9</v>
      </c>
      <c r="D390" s="181">
        <f>D389+C390</f>
        <v>136125.20000000001</v>
      </c>
      <c r="E390" s="181">
        <f>C390/C389*100</f>
        <v>107.03284230155101</v>
      </c>
      <c r="F390" s="181">
        <f>N390/N389*100</f>
        <v>94.961525919854793</v>
      </c>
      <c r="G390" s="181">
        <f>E390/F390*100</f>
        <v>112.71179697752973</v>
      </c>
      <c r="H390" s="181">
        <f>C390/C374*100</f>
        <v>111.67718209909181</v>
      </c>
      <c r="I390" s="181">
        <f t="shared" si="222"/>
        <v>113.26969842942025</v>
      </c>
      <c r="J390" s="181">
        <f t="shared" si="224"/>
        <v>98.594049112507562</v>
      </c>
      <c r="K390" s="181">
        <f>D390/D374*100</f>
        <v>109.41124179266188</v>
      </c>
      <c r="L390" s="181">
        <f>O390/O374*100</f>
        <v>108.10000000000002</v>
      </c>
      <c r="M390" s="181">
        <f t="shared" si="223"/>
        <v>101.21298963243466</v>
      </c>
      <c r="N390" s="181">
        <f>SUM(N382:N384)</f>
        <v>28228.428334987766</v>
      </c>
      <c r="O390" s="181">
        <f>N390+O389</f>
        <v>93260.07256068314</v>
      </c>
      <c r="P390" s="167">
        <v>112.3</v>
      </c>
      <c r="Q390" s="167">
        <v>102.1</v>
      </c>
    </row>
    <row r="391" spans="1:18" ht="18" thickBot="1" x14ac:dyDescent="0.35">
      <c r="A391" s="233"/>
      <c r="B391" s="196" t="s">
        <v>45</v>
      </c>
      <c r="C391" s="197">
        <f>C385+C386+C387</f>
        <v>51141.599999999991</v>
      </c>
      <c r="D391" s="197">
        <f>D390+C391</f>
        <v>187266.8</v>
      </c>
      <c r="E391" s="197">
        <f>C391/C390*100</f>
        <v>107.60785171874703</v>
      </c>
      <c r="F391" s="197">
        <f>N391/N390*100</f>
        <v>111.10711079563941</v>
      </c>
      <c r="G391" s="197">
        <f>E391/F391*100</f>
        <v>96.850553441778715</v>
      </c>
      <c r="H391" s="197">
        <f>C391/C375*100</f>
        <v>111.12448638582934</v>
      </c>
      <c r="I391" s="197">
        <f t="shared" si="222"/>
        <v>106.52789948464687</v>
      </c>
      <c r="J391" s="197">
        <f t="shared" si="224"/>
        <v>104.31491367371319</v>
      </c>
      <c r="K391" s="197">
        <f>D391/D375*100</f>
        <v>109.87385442213591</v>
      </c>
      <c r="L391" s="197">
        <f>O391/O375*100</f>
        <v>107.69999999999999</v>
      </c>
      <c r="M391" s="197">
        <f t="shared" si="223"/>
        <v>102.01843493234533</v>
      </c>
      <c r="N391" s="197">
        <f>SUM(N385:N387)</f>
        <v>31363.79114602253</v>
      </c>
      <c r="O391" s="197">
        <f>N391+O390</f>
        <v>124623.86370670567</v>
      </c>
      <c r="P391" s="167">
        <v>106.5</v>
      </c>
      <c r="Q391" s="167">
        <v>106.1</v>
      </c>
    </row>
    <row r="392" spans="1:18" x14ac:dyDescent="0.3">
      <c r="A392" s="228">
        <f>A376+1</f>
        <v>2024</v>
      </c>
      <c r="B392" s="208" t="s">
        <v>26</v>
      </c>
      <c r="C392" s="209">
        <f>D392</f>
        <v>15571</v>
      </c>
      <c r="D392" s="209">
        <v>15571</v>
      </c>
      <c r="E392" s="209">
        <f>C392/C387*100</f>
        <v>94.009611669242659</v>
      </c>
      <c r="F392" s="209">
        <f>N392/N387*100</f>
        <v>97.121405791731476</v>
      </c>
      <c r="G392" s="209">
        <f t="shared" ref="G392:G402" si="225">E392/F392*100</f>
        <v>96.795974999412806</v>
      </c>
      <c r="H392" s="209">
        <f t="shared" ref="H392:H403" si="226">C392/C376*100</f>
        <v>110.41696213303078</v>
      </c>
      <c r="I392" s="209">
        <f t="shared" si="222"/>
        <v>105.4</v>
      </c>
      <c r="J392" s="209">
        <f>H392/I392*100</f>
        <v>104.75992612242008</v>
      </c>
      <c r="K392" s="209">
        <f>ROUND(D392/D376*100,1)</f>
        <v>110.4</v>
      </c>
      <c r="L392" s="209">
        <v>105.4</v>
      </c>
      <c r="M392" s="209">
        <f>K392/L392*100</f>
        <v>104.74383301707779</v>
      </c>
      <c r="N392" s="209">
        <f>O392</f>
        <v>10998.180848938395</v>
      </c>
      <c r="O392" s="209">
        <f t="shared" ref="O392:O403" si="227">O376*L392/100</f>
        <v>10998.180848938395</v>
      </c>
      <c r="P392" s="167">
        <v>105.4</v>
      </c>
      <c r="R392" s="207">
        <f>F392*R387/100</f>
        <v>2.6413735246406973</v>
      </c>
    </row>
    <row r="393" spans="1:18" x14ac:dyDescent="0.3">
      <c r="A393" s="229"/>
      <c r="B393" s="211" t="s">
        <v>27</v>
      </c>
      <c r="C393" s="210">
        <f>D393-D392</f>
        <v>16021.5</v>
      </c>
      <c r="D393" s="210">
        <v>31592.5</v>
      </c>
      <c r="E393" s="210">
        <f t="shared" ref="E393:E398" si="228">C393/C392*100</f>
        <v>102.89319889538244</v>
      </c>
      <c r="F393" s="210">
        <f t="shared" ref="F393:F403" si="229">N393/N392*100</f>
        <v>114.20754100486722</v>
      </c>
      <c r="G393" s="210">
        <f t="shared" si="225"/>
        <v>90.093174224806575</v>
      </c>
      <c r="H393" s="210">
        <f t="shared" si="226"/>
        <v>112.57773249481784</v>
      </c>
      <c r="I393" s="210">
        <f t="shared" si="222"/>
        <v>108.63419326969044</v>
      </c>
      <c r="J393" s="210">
        <f t="shared" ref="J393:J407" si="230">H393/I393*100</f>
        <v>103.63010863010447</v>
      </c>
      <c r="K393" s="210">
        <f t="shared" ref="K393:K403" si="231">ROUND(D393/D377*100,1)</f>
        <v>111.5</v>
      </c>
      <c r="L393" s="210">
        <v>107.1</v>
      </c>
      <c r="M393" s="210">
        <f>K393/L393*100</f>
        <v>104.10830999066295</v>
      </c>
      <c r="N393" s="210">
        <f t="shared" ref="N393:N403" si="232">O393-O392</f>
        <v>12560.751902840773</v>
      </c>
      <c r="O393" s="210">
        <f t="shared" si="227"/>
        <v>23558.932751779168</v>
      </c>
      <c r="P393" s="167">
        <v>108.8</v>
      </c>
      <c r="Q393" s="167">
        <v>101.9</v>
      </c>
      <c r="R393" s="207">
        <f t="shared" ref="R393:R398" si="233">F393*R392/100</f>
        <v>3.0166477512457313</v>
      </c>
    </row>
    <row r="394" spans="1:18" x14ac:dyDescent="0.3">
      <c r="A394" s="229"/>
      <c r="B394" s="211" t="s">
        <v>28</v>
      </c>
      <c r="C394" s="210">
        <f>D394-D393</f>
        <v>17596.300000000003</v>
      </c>
      <c r="D394" s="210">
        <v>49188.800000000003</v>
      </c>
      <c r="E394" s="210">
        <f t="shared" si="228"/>
        <v>109.82929188902415</v>
      </c>
      <c r="F394" s="210">
        <f t="shared" si="229"/>
        <v>111.78783922732114</v>
      </c>
      <c r="G394" s="210">
        <f t="shared" si="225"/>
        <v>98.247978177380929</v>
      </c>
      <c r="H394" s="210">
        <f t="shared" si="226"/>
        <v>110.92878261582204</v>
      </c>
      <c r="I394" s="210">
        <f t="shared" si="222"/>
        <v>105.50826944819762</v>
      </c>
      <c r="J394" s="210">
        <f t="shared" si="230"/>
        <v>105.13752447649213</v>
      </c>
      <c r="K394" s="210">
        <f t="shared" si="231"/>
        <v>111.3</v>
      </c>
      <c r="L394" s="210">
        <v>106.5</v>
      </c>
      <c r="M394" s="210">
        <f>K394/L394*100</f>
        <v>104.50704225352112</v>
      </c>
      <c r="N394" s="210">
        <f t="shared" si="232"/>
        <v>14041.393142890323</v>
      </c>
      <c r="O394" s="210">
        <f t="shared" si="227"/>
        <v>37600.325894669491</v>
      </c>
      <c r="P394" s="167">
        <v>105.3</v>
      </c>
      <c r="Q394" s="167">
        <v>107.1</v>
      </c>
      <c r="R394" s="207">
        <f t="shared" si="233"/>
        <v>3.3722453382171769</v>
      </c>
    </row>
    <row r="395" spans="1:18" x14ac:dyDescent="0.3">
      <c r="A395" s="229"/>
      <c r="B395" s="211" t="s">
        <v>29</v>
      </c>
      <c r="C395" s="210">
        <f t="shared" ref="C395:C398" si="234">D395-D394</f>
        <v>16969.300000000003</v>
      </c>
      <c r="D395" s="210">
        <v>66158.100000000006</v>
      </c>
      <c r="E395" s="210">
        <f t="shared" si="228"/>
        <v>96.43675090786131</v>
      </c>
      <c r="F395" s="210">
        <f t="shared" si="229"/>
        <v>78.28344531759025</v>
      </c>
      <c r="G395" s="210">
        <f t="shared" si="225"/>
        <v>123.18920113521375</v>
      </c>
      <c r="H395" s="210">
        <f t="shared" si="226"/>
        <v>118.33707583090423</v>
      </c>
      <c r="I395" s="210">
        <f t="shared" si="222"/>
        <v>112.01746532735093</v>
      </c>
      <c r="J395" s="210">
        <f t="shared" si="230"/>
        <v>105.64162962006449</v>
      </c>
      <c r="K395" s="210">
        <f t="shared" si="231"/>
        <v>113</v>
      </c>
      <c r="L395" s="210">
        <v>107.7</v>
      </c>
      <c r="M395" s="210">
        <f>K395/L395*100</f>
        <v>104.92107706592387</v>
      </c>
      <c r="N395" s="210">
        <f t="shared" si="232"/>
        <v>10992.086322842413</v>
      </c>
      <c r="O395" s="210">
        <f t="shared" si="227"/>
        <v>48592.412217511905</v>
      </c>
      <c r="P395" s="167">
        <v>111.3</v>
      </c>
      <c r="Q395" s="167">
        <v>96.7</v>
      </c>
      <c r="R395" s="207">
        <f t="shared" si="233"/>
        <v>2.63990983531823</v>
      </c>
    </row>
    <row r="396" spans="1:18" x14ac:dyDescent="0.3">
      <c r="A396" s="229"/>
      <c r="B396" s="211" t="s">
        <v>30</v>
      </c>
      <c r="C396" s="210">
        <f t="shared" si="234"/>
        <v>17023.699999999997</v>
      </c>
      <c r="D396" s="210">
        <v>83181.8</v>
      </c>
      <c r="E396" s="210">
        <f t="shared" si="228"/>
        <v>100.32057892782846</v>
      </c>
      <c r="F396" s="210">
        <f t="shared" si="229"/>
        <v>99.17857454114683</v>
      </c>
      <c r="G396" s="210">
        <f t="shared" si="225"/>
        <v>101.15146279523088</v>
      </c>
      <c r="H396" s="210">
        <f t="shared" si="226"/>
        <v>116.11871274026981</v>
      </c>
      <c r="I396" s="210">
        <f t="shared" ref="I396:I407" si="235">N396/N380*100</f>
        <v>109.35776827397473</v>
      </c>
      <c r="J396" s="210">
        <f t="shared" si="230"/>
        <v>106.1824089618918</v>
      </c>
      <c r="K396" s="210">
        <f t="shared" si="231"/>
        <v>113.6</v>
      </c>
      <c r="L396" s="210">
        <v>108</v>
      </c>
      <c r="M396" s="210">
        <f t="shared" ref="M396:M407" si="236">K396/L396*100</f>
        <v>105.18518518518518</v>
      </c>
      <c r="N396" s="210">
        <f t="shared" si="232"/>
        <v>10901.794527327467</v>
      </c>
      <c r="O396" s="210">
        <f t="shared" si="227"/>
        <v>59494.206744839372</v>
      </c>
      <c r="P396" s="167">
        <v>109.2</v>
      </c>
      <c r="Q396" s="167">
        <v>98.9</v>
      </c>
      <c r="R396" s="207">
        <f t="shared" si="233"/>
        <v>2.6182249438401572</v>
      </c>
    </row>
    <row r="397" spans="1:18" x14ac:dyDescent="0.3">
      <c r="A397" s="229"/>
      <c r="B397" s="211" t="s">
        <v>31</v>
      </c>
      <c r="C397" s="210">
        <f t="shared" si="234"/>
        <v>17066.300000000003</v>
      </c>
      <c r="D397" s="210">
        <v>100248.1</v>
      </c>
      <c r="E397" s="210">
        <f t="shared" si="228"/>
        <v>100.25023937216942</v>
      </c>
      <c r="F397" s="210">
        <f t="shared" si="229"/>
        <v>93.146905267987663</v>
      </c>
      <c r="G397" s="210">
        <f t="shared" si="225"/>
        <v>107.62594751134797</v>
      </c>
      <c r="H397" s="210">
        <f t="shared" si="226"/>
        <v>110.80070377271518</v>
      </c>
      <c r="I397" s="210">
        <f t="shared" si="235"/>
        <v>102.11443756717829</v>
      </c>
      <c r="J397" s="210">
        <f t="shared" si="230"/>
        <v>108.50640361195001</v>
      </c>
      <c r="K397" s="210">
        <f t="shared" si="231"/>
        <v>113.1</v>
      </c>
      <c r="L397" s="210">
        <v>107.1</v>
      </c>
      <c r="M397" s="210">
        <f t="shared" si="236"/>
        <v>105.60224089635855</v>
      </c>
      <c r="N397" s="210">
        <f t="shared" si="232"/>
        <v>10154.684220880379</v>
      </c>
      <c r="O397" s="210">
        <f t="shared" si="227"/>
        <v>69648.890965719751</v>
      </c>
      <c r="P397" s="167">
        <v>102.6</v>
      </c>
      <c r="Q397" s="167">
        <v>98.9</v>
      </c>
      <c r="R397" s="207">
        <f t="shared" si="233"/>
        <v>2.4387955081416144</v>
      </c>
    </row>
    <row r="398" spans="1:18" x14ac:dyDescent="0.3">
      <c r="A398" s="229"/>
      <c r="B398" s="211" t="s">
        <v>32</v>
      </c>
      <c r="C398" s="210">
        <f t="shared" si="234"/>
        <v>16575.299999999988</v>
      </c>
      <c r="D398" s="210">
        <v>116823.4</v>
      </c>
      <c r="E398" s="210">
        <f t="shared" si="228"/>
        <v>97.122985064132152</v>
      </c>
      <c r="F398" s="210">
        <f t="shared" si="229"/>
        <v>97.582282810375432</v>
      </c>
      <c r="G398" s="210">
        <f t="shared" si="225"/>
        <v>99.529322605481781</v>
      </c>
      <c r="H398" s="210">
        <f t="shared" si="226"/>
        <v>111.59413459725842</v>
      </c>
      <c r="I398" s="210">
        <f t="shared" si="235"/>
        <v>110.39806958459803</v>
      </c>
      <c r="J398" s="210">
        <f t="shared" si="230"/>
        <v>101.08341116575761</v>
      </c>
      <c r="K398" s="210">
        <f t="shared" si="231"/>
        <v>112.9</v>
      </c>
      <c r="L398" s="210">
        <v>107.5</v>
      </c>
      <c r="M398" s="210">
        <f t="shared" si="236"/>
        <v>105.02325581395348</v>
      </c>
      <c r="N398" s="210">
        <f t="shared" si="232"/>
        <v>9909.1726749200607</v>
      </c>
      <c r="O398" s="210">
        <f t="shared" si="227"/>
        <v>79558.063640639812</v>
      </c>
      <c r="P398" s="167">
        <v>109.9</v>
      </c>
      <c r="Q398" s="167">
        <v>98.9</v>
      </c>
      <c r="R398" s="207">
        <f t="shared" si="233"/>
        <v>2.379832329921483</v>
      </c>
    </row>
    <row r="399" spans="1:18" x14ac:dyDescent="0.3">
      <c r="A399" s="229"/>
      <c r="B399" s="211" t="s">
        <v>33</v>
      </c>
      <c r="C399" s="210">
        <f>D399-D398</f>
        <v>-116823.4</v>
      </c>
      <c r="D399" s="210"/>
      <c r="E399" s="210">
        <f>C399/C398*100</f>
        <v>-704.80413627506039</v>
      </c>
      <c r="F399" s="210">
        <f t="shared" si="229"/>
        <v>-802.87291634345866</v>
      </c>
      <c r="G399" s="210">
        <f t="shared" si="225"/>
        <v>87.785267372695159</v>
      </c>
      <c r="H399" s="210">
        <f t="shared" si="226"/>
        <v>-729.42594188239104</v>
      </c>
      <c r="I399" s="210">
        <f t="shared" si="235"/>
        <v>-809.01172716460508</v>
      </c>
      <c r="J399" s="210">
        <f t="shared" si="230"/>
        <v>90.162591887123384</v>
      </c>
      <c r="K399" s="210">
        <f t="shared" si="231"/>
        <v>0</v>
      </c>
      <c r="L399" s="210"/>
      <c r="M399" s="210" t="e">
        <f t="shared" si="236"/>
        <v>#DIV/0!</v>
      </c>
      <c r="N399" s="210">
        <f t="shared" si="232"/>
        <v>-79558.063640639812</v>
      </c>
      <c r="O399" s="210">
        <f t="shared" si="227"/>
        <v>0</v>
      </c>
    </row>
    <row r="400" spans="1:18" x14ac:dyDescent="0.3">
      <c r="A400" s="229"/>
      <c r="B400" s="211" t="s">
        <v>35</v>
      </c>
      <c r="C400" s="210">
        <f t="shared" ref="C400" si="237">D400-D399</f>
        <v>0</v>
      </c>
      <c r="D400" s="210"/>
      <c r="E400" s="210">
        <f>C400/C399*100</f>
        <v>0</v>
      </c>
      <c r="F400" s="210">
        <f t="shared" si="229"/>
        <v>0</v>
      </c>
      <c r="G400" s="210" t="e">
        <f t="shared" si="225"/>
        <v>#DIV/0!</v>
      </c>
      <c r="H400" s="210">
        <f t="shared" si="226"/>
        <v>0</v>
      </c>
      <c r="I400" s="210">
        <f t="shared" si="235"/>
        <v>0</v>
      </c>
      <c r="J400" s="210" t="e">
        <f t="shared" si="230"/>
        <v>#DIV/0!</v>
      </c>
      <c r="K400" s="210">
        <f t="shared" si="231"/>
        <v>0</v>
      </c>
      <c r="L400" s="210"/>
      <c r="M400" s="210" t="e">
        <f t="shared" si="236"/>
        <v>#DIV/0!</v>
      </c>
      <c r="N400" s="210">
        <f t="shared" si="232"/>
        <v>0</v>
      </c>
      <c r="O400" s="210">
        <f t="shared" si="227"/>
        <v>0</v>
      </c>
    </row>
    <row r="401" spans="1:15" x14ac:dyDescent="0.3">
      <c r="A401" s="229"/>
      <c r="B401" s="211" t="s">
        <v>37</v>
      </c>
      <c r="C401" s="210">
        <f>D401-D400</f>
        <v>0</v>
      </c>
      <c r="D401" s="210"/>
      <c r="E401" s="210" t="e">
        <f>C401/C400*100</f>
        <v>#DIV/0!</v>
      </c>
      <c r="F401" s="210" t="e">
        <f t="shared" si="229"/>
        <v>#DIV/0!</v>
      </c>
      <c r="G401" s="210" t="e">
        <f t="shared" si="225"/>
        <v>#DIV/0!</v>
      </c>
      <c r="H401" s="210">
        <f t="shared" si="226"/>
        <v>0</v>
      </c>
      <c r="I401" s="210">
        <f t="shared" si="235"/>
        <v>0</v>
      </c>
      <c r="J401" s="210" t="e">
        <f t="shared" si="230"/>
        <v>#DIV/0!</v>
      </c>
      <c r="K401" s="210">
        <f t="shared" si="231"/>
        <v>0</v>
      </c>
      <c r="L401" s="210"/>
      <c r="M401" s="210" t="e">
        <f t="shared" si="236"/>
        <v>#DIV/0!</v>
      </c>
      <c r="N401" s="210">
        <f t="shared" si="232"/>
        <v>0</v>
      </c>
      <c r="O401" s="210">
        <f t="shared" si="227"/>
        <v>0</v>
      </c>
    </row>
    <row r="402" spans="1:15" x14ac:dyDescent="0.3">
      <c r="A402" s="229"/>
      <c r="B402" s="211" t="s">
        <v>40</v>
      </c>
      <c r="C402" s="210">
        <f>D402-D401</f>
        <v>0</v>
      </c>
      <c r="D402" s="210"/>
      <c r="E402" s="210" t="e">
        <f>C402/C401*100</f>
        <v>#DIV/0!</v>
      </c>
      <c r="F402" s="210" t="e">
        <f t="shared" si="229"/>
        <v>#DIV/0!</v>
      </c>
      <c r="G402" s="210" t="e">
        <f t="shared" si="225"/>
        <v>#DIV/0!</v>
      </c>
      <c r="H402" s="210">
        <f t="shared" si="226"/>
        <v>0</v>
      </c>
      <c r="I402" s="210">
        <f t="shared" si="235"/>
        <v>0</v>
      </c>
      <c r="J402" s="210" t="e">
        <f t="shared" si="230"/>
        <v>#DIV/0!</v>
      </c>
      <c r="K402" s="210">
        <f t="shared" si="231"/>
        <v>0</v>
      </c>
      <c r="L402" s="210"/>
      <c r="M402" s="210" t="e">
        <f t="shared" si="236"/>
        <v>#DIV/0!</v>
      </c>
      <c r="N402" s="210">
        <f t="shared" si="232"/>
        <v>0</v>
      </c>
      <c r="O402" s="210">
        <f t="shared" si="227"/>
        <v>0</v>
      </c>
    </row>
    <row r="403" spans="1:15" ht="18" thickBot="1" x14ac:dyDescent="0.35">
      <c r="A403" s="229"/>
      <c r="B403" s="212" t="s">
        <v>41</v>
      </c>
      <c r="C403" s="213">
        <f>D403-D402</f>
        <v>0</v>
      </c>
      <c r="D403" s="213"/>
      <c r="E403" s="213" t="e">
        <f>C403/C402*100</f>
        <v>#DIV/0!</v>
      </c>
      <c r="F403" s="213" t="e">
        <f t="shared" si="229"/>
        <v>#DIV/0!</v>
      </c>
      <c r="G403" s="213" t="e">
        <f>E403/F403*100</f>
        <v>#DIV/0!</v>
      </c>
      <c r="H403" s="213">
        <f t="shared" si="226"/>
        <v>0</v>
      </c>
      <c r="I403" s="213">
        <f t="shared" si="235"/>
        <v>0</v>
      </c>
      <c r="J403" s="213" t="e">
        <f t="shared" si="230"/>
        <v>#DIV/0!</v>
      </c>
      <c r="K403" s="213">
        <f t="shared" si="231"/>
        <v>0</v>
      </c>
      <c r="L403" s="213"/>
      <c r="M403" s="213" t="e">
        <f t="shared" si="236"/>
        <v>#DIV/0!</v>
      </c>
      <c r="N403" s="213">
        <f t="shared" si="232"/>
        <v>0</v>
      </c>
      <c r="O403" s="213">
        <f t="shared" si="227"/>
        <v>0</v>
      </c>
    </row>
    <row r="404" spans="1:15" x14ac:dyDescent="0.3">
      <c r="A404" s="229"/>
      <c r="B404" s="214" t="s">
        <v>42</v>
      </c>
      <c r="C404" s="215">
        <f>C392+C393+C394</f>
        <v>49188.800000000003</v>
      </c>
      <c r="D404" s="215">
        <f>C404</f>
        <v>49188.800000000003</v>
      </c>
      <c r="E404" s="215">
        <f>C404/C391*100</f>
        <v>96.181582117102337</v>
      </c>
      <c r="F404" s="215">
        <f>N404/N391*100</f>
        <v>119.88450541457539</v>
      </c>
      <c r="G404" s="215">
        <f>E404/F404*100</f>
        <v>80.228534775611394</v>
      </c>
      <c r="H404" s="215">
        <f>C404/C388*100</f>
        <v>111.29644630081322</v>
      </c>
      <c r="I404" s="215">
        <f t="shared" si="235"/>
        <v>106.50000000000001</v>
      </c>
      <c r="J404" s="215">
        <f t="shared" si="230"/>
        <v>104.50370544677297</v>
      </c>
      <c r="K404" s="215">
        <f>D404/D388*100</f>
        <v>111.29644630081322</v>
      </c>
      <c r="L404" s="215">
        <f>O404/O388*100</f>
        <v>106.50000000000001</v>
      </c>
      <c r="M404" s="215">
        <f t="shared" si="236"/>
        <v>104.50370544677297</v>
      </c>
      <c r="N404" s="215">
        <f>SUM(N392:N394)</f>
        <v>37600.325894669491</v>
      </c>
      <c r="O404" s="215">
        <f>N404</f>
        <v>37600.325894669491</v>
      </c>
    </row>
    <row r="405" spans="1:15" x14ac:dyDescent="0.3">
      <c r="A405" s="229"/>
      <c r="B405" s="216" t="s">
        <v>43</v>
      </c>
      <c r="C405" s="217">
        <f>C395+C396+C397</f>
        <v>51059.3</v>
      </c>
      <c r="D405" s="217">
        <f>D404+C405</f>
        <v>100248.1</v>
      </c>
      <c r="E405" s="217">
        <f>C405/C404*100</f>
        <v>103.80269492242135</v>
      </c>
      <c r="F405" s="217">
        <f>N405/N404*100</f>
        <v>85.234806636592765</v>
      </c>
      <c r="G405" s="217">
        <f>E405/F405*100</f>
        <v>121.78439656113102</v>
      </c>
      <c r="H405" s="217">
        <f>C405/C389*100</f>
        <v>114.99039481477644</v>
      </c>
      <c r="I405" s="217">
        <f t="shared" si="235"/>
        <v>107.81261381515066</v>
      </c>
      <c r="J405" s="217">
        <f t="shared" si="230"/>
        <v>106.65764491336087</v>
      </c>
      <c r="K405" s="217">
        <f>D405/D389*100</f>
        <v>113.14773367283941</v>
      </c>
      <c r="L405" s="217">
        <f>O405/O389*100</f>
        <v>107.10000000000002</v>
      </c>
      <c r="M405" s="217">
        <f t="shared" si="236"/>
        <v>105.64681015204425</v>
      </c>
      <c r="N405" s="217">
        <f>SUM(N395:N397)</f>
        <v>32048.56507105026</v>
      </c>
      <c r="O405" s="217">
        <f>N405+O404</f>
        <v>69648.890965719751</v>
      </c>
    </row>
    <row r="406" spans="1:15" x14ac:dyDescent="0.3">
      <c r="A406" s="229"/>
      <c r="B406" s="216" t="s">
        <v>44</v>
      </c>
      <c r="C406" s="217">
        <f>C398+C399+C400</f>
        <v>-100248.1</v>
      </c>
      <c r="D406" s="217">
        <f>D405+C406</f>
        <v>0</v>
      </c>
      <c r="E406" s="217">
        <f>C406/C405*100</f>
        <v>-196.33661252700293</v>
      </c>
      <c r="F406" s="217">
        <f>N406/N405*100</f>
        <v>-217.32296223344548</v>
      </c>
      <c r="G406" s="217">
        <f>E406/F406*100</f>
        <v>90.343243304451519</v>
      </c>
      <c r="H406" s="217">
        <f>C406/C390*100</f>
        <v>-210.93361724870019</v>
      </c>
      <c r="I406" s="217">
        <f t="shared" si="235"/>
        <v>-246.73315191052748</v>
      </c>
      <c r="J406" s="217">
        <f t="shared" si="230"/>
        <v>85.490585928716527</v>
      </c>
      <c r="K406" s="217">
        <f>D406/D390*100</f>
        <v>0</v>
      </c>
      <c r="L406" s="217">
        <f>O406/O390*100</f>
        <v>0</v>
      </c>
      <c r="M406" s="217" t="e">
        <f t="shared" si="236"/>
        <v>#DIV/0!</v>
      </c>
      <c r="N406" s="217">
        <f>SUM(N398:N400)</f>
        <v>-69648.890965719751</v>
      </c>
      <c r="O406" s="217">
        <f>N406+O405</f>
        <v>0</v>
      </c>
    </row>
    <row r="407" spans="1:15" ht="18" thickBot="1" x14ac:dyDescent="0.35">
      <c r="A407" s="230"/>
      <c r="B407" s="218" t="s">
        <v>45</v>
      </c>
      <c r="C407" s="219">
        <f>C401+C402+C403</f>
        <v>0</v>
      </c>
      <c r="D407" s="219">
        <f>D406+C407</f>
        <v>0</v>
      </c>
      <c r="E407" s="219">
        <f>C407/C406*100</f>
        <v>0</v>
      </c>
      <c r="F407" s="219">
        <f>N407/N406*100</f>
        <v>0</v>
      </c>
      <c r="G407" s="219" t="e">
        <f>E407/F407*100</f>
        <v>#DIV/0!</v>
      </c>
      <c r="H407" s="219">
        <f>C407/C391*100</f>
        <v>0</v>
      </c>
      <c r="I407" s="219">
        <f t="shared" si="235"/>
        <v>0</v>
      </c>
      <c r="J407" s="219" t="e">
        <f t="shared" si="230"/>
        <v>#DIV/0!</v>
      </c>
      <c r="K407" s="219">
        <f>D407/D391*100</f>
        <v>0</v>
      </c>
      <c r="L407" s="219">
        <f>O407/O391*100</f>
        <v>0</v>
      </c>
      <c r="M407" s="219" t="e">
        <f t="shared" si="236"/>
        <v>#DIV/0!</v>
      </c>
      <c r="N407" s="219">
        <f>SUM(N401:N403)</f>
        <v>0</v>
      </c>
      <c r="O407" s="219">
        <f>N407+O406</f>
        <v>0</v>
      </c>
    </row>
  </sheetData>
  <mergeCells count="49">
    <mergeCell ref="A72:A87"/>
    <mergeCell ref="A8:A23"/>
    <mergeCell ref="C3:D5"/>
    <mergeCell ref="A24:A39"/>
    <mergeCell ref="A40:A55"/>
    <mergeCell ref="A56:A71"/>
    <mergeCell ref="P3:Q4"/>
    <mergeCell ref="P5:P7"/>
    <mergeCell ref="Q5:Q7"/>
    <mergeCell ref="M6:M7"/>
    <mergeCell ref="N6:N7"/>
    <mergeCell ref="O6:O7"/>
    <mergeCell ref="A1:O1"/>
    <mergeCell ref="H3:J5"/>
    <mergeCell ref="K3:M5"/>
    <mergeCell ref="N3:O5"/>
    <mergeCell ref="H6:H7"/>
    <mergeCell ref="I6:I7"/>
    <mergeCell ref="J6:J7"/>
    <mergeCell ref="K6:K7"/>
    <mergeCell ref="L6:L7"/>
    <mergeCell ref="C6:C7"/>
    <mergeCell ref="D6:D7"/>
    <mergeCell ref="E6:E7"/>
    <mergeCell ref="F6:F7"/>
    <mergeCell ref="G6:G7"/>
    <mergeCell ref="E3:G5"/>
    <mergeCell ref="A3:B7"/>
    <mergeCell ref="A104:A119"/>
    <mergeCell ref="A136:A151"/>
    <mergeCell ref="A152:A167"/>
    <mergeCell ref="A168:A183"/>
    <mergeCell ref="A88:A103"/>
    <mergeCell ref="A120:A135"/>
    <mergeCell ref="A392:A407"/>
    <mergeCell ref="A184:A199"/>
    <mergeCell ref="A200:A215"/>
    <mergeCell ref="AF296:AF307"/>
    <mergeCell ref="A344:A359"/>
    <mergeCell ref="A328:A343"/>
    <mergeCell ref="A296:A311"/>
    <mergeCell ref="A232:A247"/>
    <mergeCell ref="A248:A263"/>
    <mergeCell ref="A264:A279"/>
    <mergeCell ref="A280:A295"/>
    <mergeCell ref="A312:A327"/>
    <mergeCell ref="A376:A391"/>
    <mergeCell ref="A360:A375"/>
    <mergeCell ref="A216:A231"/>
  </mergeCells>
  <pageMargins left="0.74803149606299213" right="0.74803149606299213" top="0.98425196850393704" bottom="0.98425196850393704" header="0.51181102362204722" footer="0.51181102362204722"/>
  <pageSetup paperSize="9" scale="60" orientation="landscape" r:id="rId1"/>
  <headerFooter alignWithMargins="0">
    <oddFooter>&amp;RBedok D.A.   &amp;F &amp;D   &amp;T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T259"/>
  <sheetViews>
    <sheetView zoomScale="60" zoomScaleNormal="60" workbookViewId="0">
      <pane xSplit="2" ySplit="7" topLeftCell="C190" activePane="bottomRight" state="frozen"/>
      <selection sqref="A1:XFD1048576"/>
      <selection pane="topRight" sqref="A1:XFD1048576"/>
      <selection pane="bottomLeft" sqref="A1:XFD1048576"/>
      <selection pane="bottomRight" activeCell="R227" sqref="R227"/>
    </sheetView>
  </sheetViews>
  <sheetFormatPr defaultColWidth="9.140625" defaultRowHeight="17.25" x14ac:dyDescent="0.3"/>
  <cols>
    <col min="1" max="1" width="5.28515625" style="3" bestFit="1" customWidth="1"/>
    <col min="2" max="2" width="14.42578125" style="3" bestFit="1" customWidth="1"/>
    <col min="3" max="3" width="17.7109375" style="3" customWidth="1"/>
    <col min="4" max="4" width="20.140625" style="3" bestFit="1" customWidth="1"/>
    <col min="5" max="5" width="13.7109375" style="3" customWidth="1"/>
    <col min="6" max="6" width="16" style="3" bestFit="1" customWidth="1"/>
    <col min="7" max="8" width="13.7109375" style="3" customWidth="1"/>
    <col min="9" max="9" width="16" style="3" bestFit="1" customWidth="1"/>
    <col min="10" max="11" width="13.7109375" style="3" customWidth="1"/>
    <col min="12" max="12" width="16" style="3" bestFit="1" customWidth="1"/>
    <col min="13" max="13" width="13.7109375" style="3" customWidth="1"/>
    <col min="14" max="14" width="15.140625" style="3" customWidth="1"/>
    <col min="15" max="15" width="15.42578125" style="3" customWidth="1"/>
    <col min="16" max="16" width="15.140625" style="3" customWidth="1"/>
    <col min="17" max="17" width="17.5703125" style="3" customWidth="1"/>
    <col min="18" max="18" width="12.42578125" style="3" customWidth="1"/>
    <col min="19" max="20" width="12.42578125" style="2" customWidth="1"/>
    <col min="21" max="33" width="12.42578125" style="3" customWidth="1"/>
    <col min="34" max="45" width="9.140625" style="3"/>
    <col min="46" max="46" width="11.42578125" style="3" bestFit="1" customWidth="1"/>
    <col min="47" max="16384" width="9.140625" style="3"/>
  </cols>
  <sheetData>
    <row r="1" spans="1:46" ht="25.5" x14ac:dyDescent="0.35">
      <c r="A1" s="1" t="s">
        <v>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"/>
      <c r="O1" s="4"/>
      <c r="P1" s="101"/>
      <c r="Q1" s="251" t="s">
        <v>65</v>
      </c>
      <c r="R1" s="251"/>
      <c r="S1" s="251"/>
      <c r="T1" s="251"/>
      <c r="U1" s="251"/>
      <c r="V1" s="251"/>
      <c r="W1" s="251"/>
      <c r="AD1" s="1"/>
    </row>
    <row r="2" spans="1:46" ht="47.65" customHeight="1" x14ac:dyDescent="0.3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Q2" s="252" t="s">
        <v>66</v>
      </c>
      <c r="R2" s="252"/>
      <c r="S2" s="252"/>
      <c r="T2" s="252"/>
      <c r="U2" s="252"/>
      <c r="V2" s="252"/>
      <c r="W2" s="252"/>
      <c r="AD2" s="4"/>
    </row>
    <row r="3" spans="1:46" x14ac:dyDescent="0.3">
      <c r="A3" s="86"/>
      <c r="B3" s="87"/>
      <c r="C3" s="253" t="s">
        <v>53</v>
      </c>
      <c r="D3" s="253"/>
      <c r="E3" s="253" t="s">
        <v>1</v>
      </c>
      <c r="F3" s="253"/>
      <c r="G3" s="253"/>
      <c r="H3" s="253" t="s">
        <v>2</v>
      </c>
      <c r="I3" s="253"/>
      <c r="J3" s="253"/>
      <c r="K3" s="253" t="s">
        <v>3</v>
      </c>
      <c r="L3" s="253"/>
      <c r="M3" s="253"/>
      <c r="N3" s="102" t="s">
        <v>54</v>
      </c>
      <c r="O3" s="93"/>
      <c r="P3" s="3" t="s">
        <v>63</v>
      </c>
      <c r="R3" s="5"/>
      <c r="U3" s="5"/>
      <c r="AA3" s="6"/>
      <c r="AB3" s="6"/>
      <c r="AC3" s="6"/>
      <c r="AD3" s="5"/>
      <c r="AE3" s="6"/>
      <c r="AF3" s="6"/>
      <c r="AG3" s="6"/>
    </row>
    <row r="4" spans="1:46" x14ac:dyDescent="0.3">
      <c r="A4" s="88"/>
      <c r="B4" s="89"/>
      <c r="C4" s="254" t="s">
        <v>55</v>
      </c>
      <c r="D4" s="254"/>
      <c r="E4" s="254" t="s">
        <v>4</v>
      </c>
      <c r="F4" s="254"/>
      <c r="G4" s="254"/>
      <c r="H4" s="255" t="s">
        <v>5</v>
      </c>
      <c r="I4" s="255"/>
      <c r="J4" s="255"/>
      <c r="K4" s="254" t="s">
        <v>6</v>
      </c>
      <c r="L4" s="254"/>
      <c r="M4" s="254"/>
      <c r="N4" s="103" t="s">
        <v>56</v>
      </c>
      <c r="O4" s="94"/>
      <c r="R4" s="5"/>
      <c r="U4" s="5"/>
      <c r="AA4" s="6"/>
      <c r="AB4" s="6"/>
      <c r="AC4" s="6"/>
      <c r="AD4" s="5"/>
      <c r="AE4" s="6"/>
      <c r="AF4" s="6"/>
      <c r="AG4" s="6"/>
    </row>
    <row r="5" spans="1:46" x14ac:dyDescent="0.3">
      <c r="A5" s="88"/>
      <c r="B5" s="89"/>
      <c r="C5" s="256" t="s">
        <v>67</v>
      </c>
      <c r="D5" s="256"/>
      <c r="E5" s="256"/>
      <c r="F5" s="256"/>
      <c r="G5" s="256"/>
      <c r="H5" s="256"/>
      <c r="I5" s="256"/>
      <c r="J5" s="256"/>
      <c r="K5" s="256" t="s">
        <v>7</v>
      </c>
      <c r="L5" s="256"/>
      <c r="M5" s="256"/>
      <c r="N5" s="103"/>
      <c r="O5" s="94"/>
      <c r="P5" s="3" t="s">
        <v>57</v>
      </c>
      <c r="Q5" s="3" t="s">
        <v>57</v>
      </c>
      <c r="R5" s="5"/>
      <c r="U5" s="5"/>
      <c r="AA5" s="6"/>
      <c r="AB5" s="6"/>
      <c r="AC5" s="6"/>
      <c r="AD5" s="5"/>
      <c r="AE5" s="6"/>
      <c r="AF5" s="6"/>
      <c r="AG5" s="6"/>
    </row>
    <row r="6" spans="1:46" x14ac:dyDescent="0.3">
      <c r="A6" s="88"/>
      <c r="B6" s="89"/>
      <c r="C6" s="95" t="s">
        <v>8</v>
      </c>
      <c r="D6" s="104" t="s">
        <v>9</v>
      </c>
      <c r="E6" s="104" t="s">
        <v>10</v>
      </c>
      <c r="F6" s="95" t="s">
        <v>11</v>
      </c>
      <c r="G6" s="105" t="s">
        <v>12</v>
      </c>
      <c r="H6" s="104" t="s">
        <v>10</v>
      </c>
      <c r="I6" s="95" t="s">
        <v>11</v>
      </c>
      <c r="J6" s="105" t="s">
        <v>12</v>
      </c>
      <c r="K6" s="106" t="s">
        <v>10</v>
      </c>
      <c r="L6" s="106" t="s">
        <v>11</v>
      </c>
      <c r="M6" s="107" t="s">
        <v>13</v>
      </c>
      <c r="N6" s="108" t="s">
        <v>14</v>
      </c>
      <c r="O6" s="109" t="s">
        <v>58</v>
      </c>
      <c r="P6" s="3" t="s">
        <v>59</v>
      </c>
      <c r="Q6" s="3" t="s">
        <v>60</v>
      </c>
      <c r="R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1:46" ht="18" thickBot="1" x14ac:dyDescent="0.35">
      <c r="A7" s="90"/>
      <c r="B7" s="91"/>
      <c r="C7" s="96"/>
      <c r="D7" s="110" t="s">
        <v>15</v>
      </c>
      <c r="E7" s="110" t="s">
        <v>16</v>
      </c>
      <c r="F7" s="96" t="s">
        <v>17</v>
      </c>
      <c r="G7" s="111" t="s">
        <v>18</v>
      </c>
      <c r="H7" s="110" t="s">
        <v>16</v>
      </c>
      <c r="I7" s="96" t="s">
        <v>17</v>
      </c>
      <c r="J7" s="111" t="s">
        <v>18</v>
      </c>
      <c r="K7" s="110" t="s">
        <v>16</v>
      </c>
      <c r="L7" s="110" t="s">
        <v>17</v>
      </c>
      <c r="M7" s="111" t="s">
        <v>61</v>
      </c>
      <c r="N7" s="112"/>
      <c r="O7" s="113" t="s">
        <v>15</v>
      </c>
      <c r="P7" s="3" t="s">
        <v>62</v>
      </c>
      <c r="Q7" s="3" t="s">
        <v>59</v>
      </c>
      <c r="R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46" ht="18" thickTop="1" x14ac:dyDescent="0.3">
      <c r="A8" s="238">
        <v>2000</v>
      </c>
      <c r="B8" s="10" t="s">
        <v>26</v>
      </c>
      <c r="C8" s="11">
        <v>205.1</v>
      </c>
      <c r="D8" s="11">
        <f>C8</f>
        <v>205.1</v>
      </c>
      <c r="E8" s="11"/>
      <c r="F8" s="11">
        <v>78.400000000000006</v>
      </c>
      <c r="G8" s="11"/>
      <c r="H8" s="11"/>
      <c r="I8" s="11"/>
      <c r="J8" s="11"/>
      <c r="K8" s="11"/>
      <c r="L8" s="11"/>
      <c r="M8" s="11"/>
      <c r="N8" s="114">
        <f>C8</f>
        <v>205.1</v>
      </c>
      <c r="O8" s="115">
        <f>N8</f>
        <v>205.1</v>
      </c>
      <c r="P8" s="61"/>
      <c r="Q8" s="116"/>
      <c r="R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T8" s="60" t="e">
        <f>C8/(C8+#REF!)*100</f>
        <v>#REF!</v>
      </c>
    </row>
    <row r="9" spans="1:46" x14ac:dyDescent="0.3">
      <c r="A9" s="239"/>
      <c r="B9" s="10" t="s">
        <v>27</v>
      </c>
      <c r="C9" s="14">
        <v>234.7</v>
      </c>
      <c r="D9" s="14">
        <f t="shared" ref="D9:D19" si="0">D8+C9</f>
        <v>439.79999999999995</v>
      </c>
      <c r="E9" s="14"/>
      <c r="F9" s="14">
        <v>104.9</v>
      </c>
      <c r="G9" s="14"/>
      <c r="H9" s="14"/>
      <c r="I9" s="14"/>
      <c r="J9" s="14"/>
      <c r="K9" s="14"/>
      <c r="L9" s="14"/>
      <c r="M9" s="14"/>
      <c r="N9" s="117">
        <f>N8*F9/100</f>
        <v>215.1499</v>
      </c>
      <c r="O9" s="115">
        <f>O8+N9</f>
        <v>420.24990000000003</v>
      </c>
      <c r="P9" s="6"/>
      <c r="Q9" s="116"/>
      <c r="R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T9" s="60" t="e">
        <f>C9/(C9+#REF!)*100</f>
        <v>#REF!</v>
      </c>
    </row>
    <row r="10" spans="1:46" x14ac:dyDescent="0.3">
      <c r="A10" s="239"/>
      <c r="B10" s="17" t="s">
        <v>28</v>
      </c>
      <c r="C10" s="14">
        <v>278.8</v>
      </c>
      <c r="D10" s="14">
        <f t="shared" si="0"/>
        <v>718.59999999999991</v>
      </c>
      <c r="E10" s="14"/>
      <c r="F10" s="14">
        <v>113.2</v>
      </c>
      <c r="G10" s="14"/>
      <c r="H10" s="14"/>
      <c r="I10" s="14"/>
      <c r="J10" s="14"/>
      <c r="K10" s="14"/>
      <c r="L10" s="14"/>
      <c r="M10" s="14"/>
      <c r="N10" s="35">
        <f t="shared" ref="N10:N19" si="1">N9*F10/100</f>
        <v>243.54968680000002</v>
      </c>
      <c r="O10" s="118">
        <f t="shared" ref="O10:O19" si="2">O9+N10</f>
        <v>663.79958680000004</v>
      </c>
      <c r="P10" s="6"/>
      <c r="Q10" s="116"/>
      <c r="R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T10" s="60" t="e">
        <f>C10/(C10+#REF!)*100</f>
        <v>#REF!</v>
      </c>
    </row>
    <row r="11" spans="1:46" x14ac:dyDescent="0.3">
      <c r="A11" s="239"/>
      <c r="B11" s="10" t="s">
        <v>29</v>
      </c>
      <c r="C11" s="14">
        <v>289.39999999999998</v>
      </c>
      <c r="D11" s="14">
        <f t="shared" si="0"/>
        <v>1007.9999999999999</v>
      </c>
      <c r="E11" s="14"/>
      <c r="F11" s="14">
        <v>100.1</v>
      </c>
      <c r="G11" s="14"/>
      <c r="H11" s="14"/>
      <c r="I11" s="14"/>
      <c r="J11" s="14"/>
      <c r="K11" s="14"/>
      <c r="L11" s="14"/>
      <c r="M11" s="14"/>
      <c r="N11" s="117">
        <f t="shared" si="1"/>
        <v>243.79323648680003</v>
      </c>
      <c r="O11" s="115">
        <f t="shared" si="2"/>
        <v>907.59282328680001</v>
      </c>
      <c r="P11" s="6"/>
      <c r="Q11" s="116"/>
      <c r="R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T11" s="60" t="e">
        <f>C11/(C11+#REF!)*100</f>
        <v>#REF!</v>
      </c>
    </row>
    <row r="12" spans="1:46" x14ac:dyDescent="0.3">
      <c r="A12" s="239"/>
      <c r="B12" s="10" t="s">
        <v>30</v>
      </c>
      <c r="C12" s="14">
        <v>299</v>
      </c>
      <c r="D12" s="14">
        <f t="shared" si="0"/>
        <v>1307</v>
      </c>
      <c r="E12" s="14"/>
      <c r="F12" s="14">
        <v>99.1</v>
      </c>
      <c r="G12" s="14"/>
      <c r="H12" s="14"/>
      <c r="I12" s="14"/>
      <c r="J12" s="14"/>
      <c r="K12" s="14"/>
      <c r="L12" s="14"/>
      <c r="M12" s="14"/>
      <c r="N12" s="117">
        <f t="shared" si="1"/>
        <v>241.59909735841882</v>
      </c>
      <c r="O12" s="115">
        <f t="shared" si="2"/>
        <v>1149.1919206452189</v>
      </c>
      <c r="P12" s="6"/>
      <c r="Q12" s="116"/>
      <c r="R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T12" s="60" t="e">
        <f>C12/(C12+#REF!)*100</f>
        <v>#REF!</v>
      </c>
    </row>
    <row r="13" spans="1:46" x14ac:dyDescent="0.3">
      <c r="A13" s="239"/>
      <c r="B13" s="17" t="s">
        <v>31</v>
      </c>
      <c r="C13" s="14">
        <v>330.2</v>
      </c>
      <c r="D13" s="14">
        <f t="shared" si="0"/>
        <v>1637.2</v>
      </c>
      <c r="E13" s="14"/>
      <c r="F13" s="14">
        <v>105</v>
      </c>
      <c r="G13" s="14"/>
      <c r="H13" s="14"/>
      <c r="I13" s="14"/>
      <c r="J13" s="14"/>
      <c r="K13" s="14"/>
      <c r="L13" s="14"/>
      <c r="M13" s="14"/>
      <c r="N13" s="35">
        <f t="shared" si="1"/>
        <v>253.67905222633976</v>
      </c>
      <c r="O13" s="118">
        <f t="shared" si="2"/>
        <v>1402.8709728715587</v>
      </c>
      <c r="P13" s="6"/>
      <c r="Q13" s="116"/>
      <c r="R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T13" s="60" t="e">
        <f>C13/(C13+#REF!)*100</f>
        <v>#REF!</v>
      </c>
    </row>
    <row r="14" spans="1:46" x14ac:dyDescent="0.3">
      <c r="A14" s="239"/>
      <c r="B14" s="18" t="s">
        <v>32</v>
      </c>
      <c r="C14" s="14">
        <v>342.7</v>
      </c>
      <c r="D14" s="14">
        <f t="shared" si="0"/>
        <v>1979.9</v>
      </c>
      <c r="E14" s="14"/>
      <c r="F14" s="14">
        <v>99.2</v>
      </c>
      <c r="G14" s="14"/>
      <c r="H14" s="14"/>
      <c r="I14" s="14"/>
      <c r="J14" s="14"/>
      <c r="K14" s="14"/>
      <c r="L14" s="14"/>
      <c r="M14" s="14"/>
      <c r="N14" s="117">
        <f t="shared" si="1"/>
        <v>251.64961980852905</v>
      </c>
      <c r="O14" s="115">
        <f t="shared" si="2"/>
        <v>1654.5205926800877</v>
      </c>
      <c r="P14" s="6"/>
      <c r="Q14" s="116"/>
      <c r="R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T14" s="60" t="e">
        <f>C14/(C14+#REF!)*100</f>
        <v>#REF!</v>
      </c>
    </row>
    <row r="15" spans="1:46" x14ac:dyDescent="0.3">
      <c r="A15" s="239"/>
      <c r="B15" s="10" t="s">
        <v>33</v>
      </c>
      <c r="C15" s="14">
        <v>383</v>
      </c>
      <c r="D15" s="14">
        <f t="shared" si="0"/>
        <v>2362.9</v>
      </c>
      <c r="E15" s="14"/>
      <c r="F15" s="14">
        <v>108.5</v>
      </c>
      <c r="G15" s="14"/>
      <c r="H15" s="14"/>
      <c r="I15" s="14"/>
      <c r="J15" s="14"/>
      <c r="K15" s="14"/>
      <c r="L15" s="14"/>
      <c r="M15" s="14"/>
      <c r="N15" s="117">
        <f t="shared" si="1"/>
        <v>273.03983749225404</v>
      </c>
      <c r="O15" s="115">
        <f t="shared" si="2"/>
        <v>1927.5604301723417</v>
      </c>
      <c r="P15" s="6"/>
      <c r="Q15" s="116"/>
      <c r="R15" s="12" t="s">
        <v>24</v>
      </c>
      <c r="U15" s="12" t="s">
        <v>24</v>
      </c>
      <c r="V15" s="12"/>
      <c r="W15" s="12"/>
      <c r="X15" s="12"/>
      <c r="Y15" s="12"/>
      <c r="Z15" s="12"/>
      <c r="AA15" s="12"/>
      <c r="AB15" s="12"/>
      <c r="AC15" s="12"/>
      <c r="AD15" s="12" t="s">
        <v>34</v>
      </c>
      <c r="AE15" s="12"/>
      <c r="AF15" s="12"/>
      <c r="AG15" s="12"/>
      <c r="AT15" s="60" t="e">
        <f>C15/(C15+#REF!)*100</f>
        <v>#REF!</v>
      </c>
    </row>
    <row r="16" spans="1:46" x14ac:dyDescent="0.3">
      <c r="A16" s="239"/>
      <c r="B16" s="17" t="s">
        <v>35</v>
      </c>
      <c r="C16" s="14">
        <v>452.2</v>
      </c>
      <c r="D16" s="14">
        <f t="shared" si="0"/>
        <v>2815.1</v>
      </c>
      <c r="E16" s="14"/>
      <c r="F16" s="14">
        <v>111.2</v>
      </c>
      <c r="G16" s="14"/>
      <c r="H16" s="14"/>
      <c r="I16" s="14"/>
      <c r="J16" s="14"/>
      <c r="K16" s="14"/>
      <c r="L16" s="14"/>
      <c r="M16" s="14"/>
      <c r="N16" s="35">
        <f t="shared" si="1"/>
        <v>303.62029929138652</v>
      </c>
      <c r="O16" s="118">
        <f t="shared" si="2"/>
        <v>2231.1807294637283</v>
      </c>
      <c r="P16" s="6"/>
      <c r="Q16" s="116"/>
      <c r="R16" s="12" t="s">
        <v>36</v>
      </c>
      <c r="U16" s="12" t="s">
        <v>36</v>
      </c>
      <c r="V16" s="12"/>
      <c r="W16" s="12"/>
      <c r="X16" s="12"/>
      <c r="Y16" s="12"/>
      <c r="Z16" s="12"/>
      <c r="AA16" s="12"/>
      <c r="AB16" s="12"/>
      <c r="AC16" s="12"/>
      <c r="AD16" s="12" t="s">
        <v>36</v>
      </c>
      <c r="AE16" s="12"/>
      <c r="AF16" s="12"/>
      <c r="AG16" s="12"/>
      <c r="AT16" s="60" t="e">
        <f>C16/(C16+#REF!)*100</f>
        <v>#REF!</v>
      </c>
    </row>
    <row r="17" spans="1:46" x14ac:dyDescent="0.3">
      <c r="A17" s="239"/>
      <c r="B17" s="10" t="s">
        <v>37</v>
      </c>
      <c r="C17" s="14">
        <v>424.1</v>
      </c>
      <c r="D17" s="14">
        <f t="shared" si="0"/>
        <v>3239.2</v>
      </c>
      <c r="E17" s="14"/>
      <c r="F17" s="14">
        <v>89.4</v>
      </c>
      <c r="G17" s="14"/>
      <c r="H17" s="14"/>
      <c r="I17" s="14"/>
      <c r="J17" s="14"/>
      <c r="K17" s="14"/>
      <c r="L17" s="14"/>
      <c r="M17" s="14"/>
      <c r="N17" s="117">
        <f t="shared" si="1"/>
        <v>271.4365475664996</v>
      </c>
      <c r="O17" s="115">
        <f t="shared" si="2"/>
        <v>2502.6172770302278</v>
      </c>
      <c r="P17" s="6"/>
      <c r="Q17" s="116"/>
      <c r="R17" s="12" t="s">
        <v>38</v>
      </c>
      <c r="U17" s="12" t="s">
        <v>39</v>
      </c>
      <c r="V17" s="12"/>
      <c r="W17" s="12"/>
      <c r="X17" s="12"/>
      <c r="Y17" s="12"/>
      <c r="Z17" s="12"/>
      <c r="AA17" s="12"/>
      <c r="AB17" s="12"/>
      <c r="AC17" s="12"/>
      <c r="AD17" s="12" t="s">
        <v>39</v>
      </c>
      <c r="AE17" s="12"/>
      <c r="AF17" s="12"/>
      <c r="AG17" s="12"/>
      <c r="AT17" s="60" t="e">
        <f>C17/(C17+#REF!)*100</f>
        <v>#REF!</v>
      </c>
    </row>
    <row r="18" spans="1:46" x14ac:dyDescent="0.3">
      <c r="A18" s="239"/>
      <c r="B18" s="10" t="s">
        <v>40</v>
      </c>
      <c r="C18" s="14">
        <v>440.6</v>
      </c>
      <c r="D18" s="14">
        <f t="shared" si="0"/>
        <v>3679.7999999999997</v>
      </c>
      <c r="E18" s="14"/>
      <c r="F18" s="14">
        <v>98.5</v>
      </c>
      <c r="G18" s="14"/>
      <c r="H18" s="14"/>
      <c r="I18" s="14"/>
      <c r="J18" s="14"/>
      <c r="K18" s="14"/>
      <c r="L18" s="14"/>
      <c r="M18" s="14"/>
      <c r="N18" s="117">
        <f t="shared" si="1"/>
        <v>267.36499935300208</v>
      </c>
      <c r="O18" s="115">
        <f t="shared" si="2"/>
        <v>2769.9822763832299</v>
      </c>
      <c r="P18" s="6"/>
      <c r="Q18" s="116"/>
      <c r="AT18" s="60" t="e">
        <f>C18/(C18+#REF!)*100</f>
        <v>#REF!</v>
      </c>
    </row>
    <row r="19" spans="1:46" ht="18" thickBot="1" x14ac:dyDescent="0.35">
      <c r="A19" s="239"/>
      <c r="B19" s="19" t="s">
        <v>41</v>
      </c>
      <c r="C19" s="20">
        <v>516.70000000000005</v>
      </c>
      <c r="D19" s="20">
        <f t="shared" si="0"/>
        <v>4196.5</v>
      </c>
      <c r="E19" s="20"/>
      <c r="F19" s="20">
        <v>115.2</v>
      </c>
      <c r="G19" s="20"/>
      <c r="H19" s="20"/>
      <c r="I19" s="20"/>
      <c r="J19" s="20"/>
      <c r="K19" s="20"/>
      <c r="L19" s="20"/>
      <c r="M19" s="20"/>
      <c r="N19" s="35">
        <f t="shared" si="1"/>
        <v>308.00447925465841</v>
      </c>
      <c r="O19" s="119">
        <f t="shared" si="2"/>
        <v>3077.9867556378881</v>
      </c>
      <c r="P19" s="6"/>
      <c r="Q19" s="116"/>
      <c r="R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T19" s="60" t="e">
        <f>C19/(C19+#REF!)*100</f>
        <v>#REF!</v>
      </c>
    </row>
    <row r="20" spans="1:46" x14ac:dyDescent="0.3">
      <c r="A20" s="239"/>
      <c r="B20" s="23" t="s">
        <v>42</v>
      </c>
      <c r="C20" s="24">
        <f>C8+C9+C10</f>
        <v>718.59999999999991</v>
      </c>
      <c r="D20" s="24">
        <f>C20</f>
        <v>718.59999999999991</v>
      </c>
      <c r="E20" s="24"/>
      <c r="F20" s="24"/>
      <c r="G20" s="24"/>
      <c r="H20" s="24"/>
      <c r="I20" s="24"/>
      <c r="J20" s="24"/>
      <c r="K20" s="24"/>
      <c r="L20" s="24"/>
      <c r="M20" s="24"/>
      <c r="N20" s="120">
        <f>SUM(N8:N10)</f>
        <v>663.79958680000004</v>
      </c>
      <c r="O20" s="121">
        <f>N20</f>
        <v>663.79958680000004</v>
      </c>
      <c r="P20" s="116"/>
      <c r="Q20" s="116"/>
      <c r="R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T20" s="60" t="e">
        <f>C20/(C20+#REF!)*100</f>
        <v>#REF!</v>
      </c>
    </row>
    <row r="21" spans="1:46" x14ac:dyDescent="0.3">
      <c r="A21" s="239"/>
      <c r="B21" s="23" t="s">
        <v>43</v>
      </c>
      <c r="C21" s="28">
        <f>C11+C12+C13</f>
        <v>918.59999999999991</v>
      </c>
      <c r="D21" s="28">
        <f>D20+C21</f>
        <v>1637.1999999999998</v>
      </c>
      <c r="E21" s="28"/>
      <c r="F21" s="28"/>
      <c r="G21" s="28"/>
      <c r="H21" s="28"/>
      <c r="I21" s="28"/>
      <c r="J21" s="28"/>
      <c r="K21" s="28"/>
      <c r="L21" s="28"/>
      <c r="M21" s="28"/>
      <c r="N21" s="120">
        <f>SUM(N11:N13)</f>
        <v>739.07138607155866</v>
      </c>
      <c r="O21" s="121">
        <f>N21+O20</f>
        <v>1402.8709728715587</v>
      </c>
      <c r="P21" s="122"/>
      <c r="Q21" s="123"/>
      <c r="R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T21" s="60" t="e">
        <f>C21/(C21+#REF!)*100</f>
        <v>#REF!</v>
      </c>
    </row>
    <row r="22" spans="1:46" x14ac:dyDescent="0.3">
      <c r="A22" s="239"/>
      <c r="B22" s="23" t="s">
        <v>44</v>
      </c>
      <c r="C22" s="28">
        <f>C14+C15+C16</f>
        <v>1177.9000000000001</v>
      </c>
      <c r="D22" s="28">
        <f>D21+C22</f>
        <v>2815.1</v>
      </c>
      <c r="E22" s="28"/>
      <c r="F22" s="28"/>
      <c r="G22" s="28"/>
      <c r="H22" s="28"/>
      <c r="I22" s="28"/>
      <c r="J22" s="28"/>
      <c r="K22" s="28"/>
      <c r="L22" s="28"/>
      <c r="M22" s="28"/>
      <c r="N22" s="120">
        <f>SUM(N14:N16)</f>
        <v>828.30975659216961</v>
      </c>
      <c r="O22" s="121">
        <f>N22+O21</f>
        <v>2231.1807294637283</v>
      </c>
      <c r="P22" s="122"/>
      <c r="Q22" s="123"/>
      <c r="R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T22" s="60" t="e">
        <f>C22/(C22+#REF!)*100</f>
        <v>#REF!</v>
      </c>
    </row>
    <row r="23" spans="1:46" ht="18" thickBot="1" x14ac:dyDescent="0.35">
      <c r="A23" s="240"/>
      <c r="B23" s="19" t="s">
        <v>45</v>
      </c>
      <c r="C23" s="20">
        <f>C17+C18+C19</f>
        <v>1381.4</v>
      </c>
      <c r="D23" s="20">
        <f>D22+C23</f>
        <v>4196.5</v>
      </c>
      <c r="E23" s="20"/>
      <c r="F23" s="20"/>
      <c r="G23" s="20"/>
      <c r="H23" s="20"/>
      <c r="I23" s="20"/>
      <c r="J23" s="20"/>
      <c r="K23" s="20"/>
      <c r="L23" s="20"/>
      <c r="M23" s="20"/>
      <c r="N23" s="120">
        <f>SUM(N17:N19)</f>
        <v>846.80602617416002</v>
      </c>
      <c r="O23" s="124">
        <f>N23+O22</f>
        <v>3077.9867556378886</v>
      </c>
      <c r="P23" s="122"/>
      <c r="Q23" s="123"/>
      <c r="R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T23" s="60" t="e">
        <f>C23/(C23+#REF!)*100</f>
        <v>#REF!</v>
      </c>
    </row>
    <row r="24" spans="1:46" x14ac:dyDescent="0.3">
      <c r="A24" s="241">
        <v>2001</v>
      </c>
      <c r="B24" s="33" t="s">
        <v>26</v>
      </c>
      <c r="C24" s="34">
        <f>D24</f>
        <v>439.3</v>
      </c>
      <c r="D24" s="34">
        <v>439.3</v>
      </c>
      <c r="E24" s="34">
        <f>C24/C19*100</f>
        <v>85.020321269595499</v>
      </c>
      <c r="F24" s="34">
        <v>81.3</v>
      </c>
      <c r="G24" s="34">
        <f t="shared" ref="G24:G31" si="3">E24/F24*100</f>
        <v>104.57604092201169</v>
      </c>
      <c r="H24" s="34">
        <f t="shared" ref="H24:H71" si="4">C24/C8*100</f>
        <v>214.18820087762066</v>
      </c>
      <c r="I24" s="34">
        <f t="shared" ref="I24:I71" si="5">N24/N8*100</f>
        <v>117.5</v>
      </c>
      <c r="J24" s="34">
        <f t="shared" ref="J24:J71" si="6">H24/I24*100</f>
        <v>182.28783053414523</v>
      </c>
      <c r="K24" s="34">
        <f t="shared" ref="K24:K92" si="7">D24/D8*100</f>
        <v>214.18820087762066</v>
      </c>
      <c r="L24" s="125">
        <v>117.5</v>
      </c>
      <c r="M24" s="34">
        <f t="shared" ref="M24:M95" si="8">K24/L24*100</f>
        <v>182.28783053414523</v>
      </c>
      <c r="N24" s="126">
        <f>O24</f>
        <v>240.99250000000001</v>
      </c>
      <c r="O24" s="115">
        <f>O8*L24/100</f>
        <v>240.99250000000001</v>
      </c>
      <c r="P24" s="127"/>
      <c r="Q24" s="128"/>
      <c r="R24" s="37">
        <f>L24/L$35</f>
        <v>0.91653666146645874</v>
      </c>
      <c r="U24" s="37">
        <f t="shared" ref="U24:U39" si="9">I24/L$35</f>
        <v>0.91653666146645874</v>
      </c>
      <c r="V24" s="37"/>
      <c r="W24" s="37"/>
      <c r="X24" s="37"/>
      <c r="Y24" s="37"/>
      <c r="Z24" s="37"/>
      <c r="AA24" s="37"/>
      <c r="AB24" s="37"/>
      <c r="AC24" s="37"/>
      <c r="AD24" s="37">
        <f t="shared" ref="AD24:AD39" si="10">M24/M$35</f>
        <v>1.2001819429611866</v>
      </c>
      <c r="AE24" s="37"/>
      <c r="AF24" s="37"/>
      <c r="AG24" s="37"/>
      <c r="AT24" s="60" t="e">
        <f>C24/(C24+#REF!)*100</f>
        <v>#REF!</v>
      </c>
    </row>
    <row r="25" spans="1:46" x14ac:dyDescent="0.3">
      <c r="A25" s="242"/>
      <c r="B25" s="33" t="s">
        <v>27</v>
      </c>
      <c r="C25" s="38">
        <f>D25-D24</f>
        <v>440.7</v>
      </c>
      <c r="D25" s="38">
        <v>880</v>
      </c>
      <c r="E25" s="38">
        <f t="shared" ref="E25:E35" si="11">C25/C24*100</f>
        <v>100.31868882312769</v>
      </c>
      <c r="F25" s="38">
        <v>97.4</v>
      </c>
      <c r="G25" s="38">
        <f t="shared" si="3"/>
        <v>102.99660043442267</v>
      </c>
      <c r="H25" s="38">
        <f t="shared" si="4"/>
        <v>187.77162334895613</v>
      </c>
      <c r="I25" s="38">
        <f t="shared" si="5"/>
        <v>114.76539561487131</v>
      </c>
      <c r="J25" s="38">
        <f t="shared" si="6"/>
        <v>163.61345015450343</v>
      </c>
      <c r="K25" s="38">
        <f t="shared" si="7"/>
        <v>200.09095043201458</v>
      </c>
      <c r="L25" s="129">
        <v>116.1</v>
      </c>
      <c r="M25" s="38">
        <f t="shared" si="8"/>
        <v>172.34362655642946</v>
      </c>
      <c r="N25" s="13">
        <f>O25-O24</f>
        <v>246.9176339</v>
      </c>
      <c r="O25" s="115">
        <f>O9*L25/100</f>
        <v>487.91013390000001</v>
      </c>
      <c r="P25" s="128"/>
      <c r="Q25" s="128"/>
      <c r="R25" s="37">
        <f t="shared" ref="R25:R39" si="12">L25/L$35</f>
        <v>0.90561622464898595</v>
      </c>
      <c r="U25" s="37">
        <f t="shared" si="9"/>
        <v>0.89520589403175754</v>
      </c>
      <c r="V25" s="37"/>
      <c r="W25" s="37"/>
      <c r="X25" s="37"/>
      <c r="Y25" s="37"/>
      <c r="Z25" s="37"/>
      <c r="AA25" s="37"/>
      <c r="AB25" s="37"/>
      <c r="AC25" s="37"/>
      <c r="AD25" s="37">
        <f t="shared" si="10"/>
        <v>1.1347093657945957</v>
      </c>
      <c r="AE25" s="37"/>
      <c r="AF25" s="37"/>
      <c r="AG25" s="37"/>
      <c r="AT25" s="60" t="e">
        <f>C25/(C25+#REF!)*100</f>
        <v>#REF!</v>
      </c>
    </row>
    <row r="26" spans="1:46" x14ac:dyDescent="0.3">
      <c r="A26" s="242"/>
      <c r="B26" s="39" t="s">
        <v>28</v>
      </c>
      <c r="C26" s="38">
        <f t="shared" ref="C26:C35" si="13">D26-D25</f>
        <v>533.5</v>
      </c>
      <c r="D26" s="38">
        <v>1413.5</v>
      </c>
      <c r="E26" s="38">
        <f t="shared" si="11"/>
        <v>121.05740866802815</v>
      </c>
      <c r="F26" s="38">
        <v>117.2</v>
      </c>
      <c r="G26" s="38">
        <f t="shared" si="3"/>
        <v>103.29130432425609</v>
      </c>
      <c r="H26" s="38">
        <f t="shared" si="4"/>
        <v>191.35581061692969</v>
      </c>
      <c r="I26" s="38">
        <f t="shared" si="5"/>
        <v>120.73338431014562</v>
      </c>
      <c r="J26" s="38">
        <f t="shared" si="6"/>
        <v>158.49453049818086</v>
      </c>
      <c r="K26" s="38">
        <f t="shared" si="7"/>
        <v>196.70192040077933</v>
      </c>
      <c r="L26" s="129">
        <v>117.8</v>
      </c>
      <c r="M26" s="38">
        <f t="shared" si="8"/>
        <v>166.97955891407415</v>
      </c>
      <c r="N26" s="35">
        <f t="shared" ref="N26:N35" si="14">O26-O25</f>
        <v>294.04577935040004</v>
      </c>
      <c r="O26" s="36">
        <f t="shared" ref="O26:O35" si="15">O10*L26/100</f>
        <v>781.95591325040004</v>
      </c>
      <c r="P26" s="128"/>
      <c r="Q26" s="128"/>
      <c r="R26" s="37">
        <f t="shared" si="12"/>
        <v>0.91887675507020283</v>
      </c>
      <c r="U26" s="37">
        <f t="shared" si="9"/>
        <v>0.94175806794185357</v>
      </c>
      <c r="V26" s="37"/>
      <c r="W26" s="37"/>
      <c r="X26" s="37"/>
      <c r="Y26" s="37"/>
      <c r="Z26" s="37"/>
      <c r="AA26" s="37"/>
      <c r="AB26" s="37"/>
      <c r="AC26" s="37"/>
      <c r="AD26" s="37">
        <f t="shared" si="10"/>
        <v>1.0993923777855068</v>
      </c>
      <c r="AE26" s="37"/>
      <c r="AF26" s="37"/>
      <c r="AG26" s="37"/>
      <c r="AT26" s="60" t="e">
        <f>C26/(C26+#REF!)*100</f>
        <v>#REF!</v>
      </c>
    </row>
    <row r="27" spans="1:46" x14ac:dyDescent="0.3">
      <c r="A27" s="242"/>
      <c r="B27" s="33" t="s">
        <v>29</v>
      </c>
      <c r="C27" s="38">
        <f t="shared" si="13"/>
        <v>559.40000000000009</v>
      </c>
      <c r="D27" s="38">
        <v>1972.9</v>
      </c>
      <c r="E27" s="38">
        <f t="shared" si="11"/>
        <v>104.85473289597003</v>
      </c>
      <c r="F27" s="38">
        <v>101.6</v>
      </c>
      <c r="G27" s="38">
        <f t="shared" si="3"/>
        <v>103.20347725981303</v>
      </c>
      <c r="H27" s="38">
        <f t="shared" si="4"/>
        <v>193.29647546648243</v>
      </c>
      <c r="I27" s="38">
        <f t="shared" si="5"/>
        <v>114.44948235345184</v>
      </c>
      <c r="J27" s="38">
        <f t="shared" si="6"/>
        <v>168.89239819323004</v>
      </c>
      <c r="K27" s="38">
        <f t="shared" si="7"/>
        <v>195.72420634920638</v>
      </c>
      <c r="L27" s="129">
        <v>116.9</v>
      </c>
      <c r="M27" s="38">
        <f t="shared" si="8"/>
        <v>167.42874794628432</v>
      </c>
      <c r="N27" s="13">
        <f t="shared" si="14"/>
        <v>279.02009717186934</v>
      </c>
      <c r="O27" s="115">
        <f t="shared" si="15"/>
        <v>1060.9760104222694</v>
      </c>
      <c r="P27" s="128"/>
      <c r="Q27" s="128"/>
      <c r="R27" s="37">
        <f t="shared" si="12"/>
        <v>0.91185647425897043</v>
      </c>
      <c r="U27" s="37">
        <f t="shared" si="9"/>
        <v>0.89274167202380539</v>
      </c>
      <c r="V27" s="37"/>
      <c r="W27" s="37"/>
      <c r="X27" s="37"/>
      <c r="Y27" s="37"/>
      <c r="Z27" s="37"/>
      <c r="AA27" s="37"/>
      <c r="AB27" s="37"/>
      <c r="AC27" s="37"/>
      <c r="AD27" s="37">
        <f t="shared" si="10"/>
        <v>1.1023498355809895</v>
      </c>
      <c r="AE27" s="37"/>
      <c r="AF27" s="37"/>
      <c r="AG27" s="37"/>
      <c r="AT27" s="60" t="e">
        <f>C27/(C27+#REF!)*100</f>
        <v>#REF!</v>
      </c>
    </row>
    <row r="28" spans="1:46" x14ac:dyDescent="0.3">
      <c r="A28" s="242"/>
      <c r="B28" s="33" t="s">
        <v>30</v>
      </c>
      <c r="C28" s="38">
        <f t="shared" si="13"/>
        <v>615.09999999999991</v>
      </c>
      <c r="D28" s="38">
        <v>2588</v>
      </c>
      <c r="E28" s="38">
        <f t="shared" si="11"/>
        <v>109.95709688952446</v>
      </c>
      <c r="F28" s="38">
        <v>107.5</v>
      </c>
      <c r="G28" s="38">
        <f t="shared" si="3"/>
        <v>102.28567152513904</v>
      </c>
      <c r="H28" s="38">
        <f t="shared" si="4"/>
        <v>205.71906354515045</v>
      </c>
      <c r="I28" s="38">
        <f t="shared" si="5"/>
        <v>115.94867863066527</v>
      </c>
      <c r="J28" s="38">
        <f t="shared" si="6"/>
        <v>177.42251656048055</v>
      </c>
      <c r="K28" s="38">
        <f t="shared" si="7"/>
        <v>198.01071155317521</v>
      </c>
      <c r="L28" s="129">
        <v>116.7</v>
      </c>
      <c r="M28" s="38">
        <f t="shared" si="8"/>
        <v>169.67498847744233</v>
      </c>
      <c r="N28" s="13">
        <f t="shared" si="14"/>
        <v>280.13096097070115</v>
      </c>
      <c r="O28" s="115">
        <f t="shared" si="15"/>
        <v>1341.1069713929705</v>
      </c>
      <c r="P28" s="128"/>
      <c r="Q28" s="128"/>
      <c r="R28" s="37">
        <f t="shared" si="12"/>
        <v>0.91029641185647436</v>
      </c>
      <c r="U28" s="37">
        <f t="shared" si="9"/>
        <v>0.90443587075401932</v>
      </c>
      <c r="V28" s="37"/>
      <c r="W28" s="37"/>
      <c r="X28" s="37"/>
      <c r="Y28" s="37"/>
      <c r="Z28" s="37"/>
      <c r="AA28" s="37"/>
      <c r="AB28" s="37"/>
      <c r="AC28" s="37"/>
      <c r="AD28" s="37">
        <f t="shared" si="10"/>
        <v>1.1171390692733529</v>
      </c>
      <c r="AE28" s="37"/>
      <c r="AF28" s="37"/>
      <c r="AG28" s="37"/>
      <c r="AT28" s="60" t="e">
        <f>C28/(C28+#REF!)*100</f>
        <v>#REF!</v>
      </c>
    </row>
    <row r="29" spans="1:46" x14ac:dyDescent="0.3">
      <c r="A29" s="242"/>
      <c r="B29" s="39" t="s">
        <v>31</v>
      </c>
      <c r="C29" s="38">
        <f t="shared" si="13"/>
        <v>649.19999999999982</v>
      </c>
      <c r="D29" s="38">
        <v>3237.2</v>
      </c>
      <c r="E29" s="38">
        <f t="shared" si="11"/>
        <v>105.54381401398145</v>
      </c>
      <c r="F29" s="38">
        <v>103.6</v>
      </c>
      <c r="G29" s="38">
        <f t="shared" si="3"/>
        <v>101.87626835326395</v>
      </c>
      <c r="H29" s="38">
        <f t="shared" si="4"/>
        <v>196.60811629315563</v>
      </c>
      <c r="I29" s="38">
        <f t="shared" si="5"/>
        <v>117.25301017587367</v>
      </c>
      <c r="J29" s="38">
        <f t="shared" si="6"/>
        <v>167.67852356050668</v>
      </c>
      <c r="K29" s="38">
        <f t="shared" si="7"/>
        <v>197.72782799902271</v>
      </c>
      <c r="L29" s="129">
        <v>116.8</v>
      </c>
      <c r="M29" s="38">
        <f t="shared" si="8"/>
        <v>169.28752397176603</v>
      </c>
      <c r="N29" s="35">
        <f t="shared" si="14"/>
        <v>297.44632492101005</v>
      </c>
      <c r="O29" s="36">
        <f t="shared" si="15"/>
        <v>1638.5532963139806</v>
      </c>
      <c r="P29" s="128"/>
      <c r="Q29" s="128"/>
      <c r="R29" s="37">
        <f t="shared" si="12"/>
        <v>0.9110764430577224</v>
      </c>
      <c r="U29" s="37">
        <f t="shared" si="9"/>
        <v>0.91461006377436571</v>
      </c>
      <c r="V29" s="37"/>
      <c r="W29" s="37"/>
      <c r="X29" s="37"/>
      <c r="Y29" s="37"/>
      <c r="Z29" s="37"/>
      <c r="AA29" s="37"/>
      <c r="AB29" s="37"/>
      <c r="AC29" s="37"/>
      <c r="AD29" s="37">
        <f t="shared" si="10"/>
        <v>1.1145880053768304</v>
      </c>
      <c r="AE29" s="37"/>
      <c r="AF29" s="37"/>
      <c r="AG29" s="37"/>
      <c r="AT29" s="60" t="e">
        <f>C29/(C29+#REF!)*100</f>
        <v>#REF!</v>
      </c>
    </row>
    <row r="30" spans="1:46" x14ac:dyDescent="0.3">
      <c r="A30" s="242"/>
      <c r="B30" s="33" t="s">
        <v>32</v>
      </c>
      <c r="C30" s="38">
        <f t="shared" si="13"/>
        <v>720.70000000000027</v>
      </c>
      <c r="D30" s="38">
        <v>3957.9</v>
      </c>
      <c r="E30" s="38">
        <f t="shared" si="11"/>
        <v>111.01355514479367</v>
      </c>
      <c r="F30" s="38">
        <v>109.4</v>
      </c>
      <c r="G30" s="38">
        <f t="shared" si="3"/>
        <v>101.4749132950582</v>
      </c>
      <c r="H30" s="38">
        <f t="shared" si="4"/>
        <v>210.30055442077628</v>
      </c>
      <c r="I30" s="38">
        <f t="shared" si="5"/>
        <v>109.56783071107814</v>
      </c>
      <c r="J30" s="38">
        <f t="shared" si="6"/>
        <v>191.93640419451447</v>
      </c>
      <c r="K30" s="38">
        <f t="shared" si="7"/>
        <v>199.90403555735136</v>
      </c>
      <c r="L30" s="129">
        <v>115.7</v>
      </c>
      <c r="M30" s="38">
        <f t="shared" si="8"/>
        <v>172.77790454395105</v>
      </c>
      <c r="N30" s="13">
        <f t="shared" si="14"/>
        <v>275.7270294168809</v>
      </c>
      <c r="O30" s="115">
        <f t="shared" si="15"/>
        <v>1914.2803257308615</v>
      </c>
      <c r="P30" s="128"/>
      <c r="Q30" s="128"/>
      <c r="R30" s="37">
        <f t="shared" si="12"/>
        <v>0.90249609984399382</v>
      </c>
      <c r="U30" s="37">
        <f t="shared" si="9"/>
        <v>0.85466326607705267</v>
      </c>
      <c r="V30" s="37"/>
      <c r="W30" s="37"/>
      <c r="X30" s="37"/>
      <c r="Y30" s="37"/>
      <c r="Z30" s="37"/>
      <c r="AA30" s="37"/>
      <c r="AB30" s="37"/>
      <c r="AC30" s="37"/>
      <c r="AD30" s="37">
        <f t="shared" si="10"/>
        <v>1.1375686493645503</v>
      </c>
      <c r="AE30" s="37"/>
      <c r="AF30" s="37"/>
      <c r="AG30" s="37"/>
      <c r="AT30" s="60" t="e">
        <f>C30/(C30+#REF!)*100</f>
        <v>#REF!</v>
      </c>
    </row>
    <row r="31" spans="1:46" x14ac:dyDescent="0.3">
      <c r="A31" s="242"/>
      <c r="B31" s="33" t="s">
        <v>33</v>
      </c>
      <c r="C31" s="38">
        <f t="shared" si="13"/>
        <v>801.29999999999973</v>
      </c>
      <c r="D31" s="38">
        <v>4759.2</v>
      </c>
      <c r="E31" s="38">
        <f t="shared" si="11"/>
        <v>111.18357152768135</v>
      </c>
      <c r="F31" s="38">
        <v>110.4</v>
      </c>
      <c r="G31" s="38">
        <f t="shared" si="3"/>
        <v>100.70975681855194</v>
      </c>
      <c r="H31" s="38">
        <f t="shared" si="4"/>
        <v>209.21671018276754</v>
      </c>
      <c r="I31" s="38">
        <f t="shared" si="5"/>
        <v>122.05366766655172</v>
      </c>
      <c r="J31" s="38">
        <f t="shared" si="6"/>
        <v>171.41370200717242</v>
      </c>
      <c r="K31" s="38">
        <f t="shared" si="7"/>
        <v>201.41351728807822</v>
      </c>
      <c r="L31" s="129">
        <v>116.6</v>
      </c>
      <c r="M31" s="38">
        <f t="shared" si="8"/>
        <v>172.7388655986949</v>
      </c>
      <c r="N31" s="13">
        <f t="shared" si="14"/>
        <v>333.25513585008866</v>
      </c>
      <c r="O31" s="115">
        <f t="shared" si="15"/>
        <v>2247.5354615809501</v>
      </c>
      <c r="P31" s="128"/>
      <c r="Q31" s="128"/>
      <c r="R31" s="37">
        <f t="shared" si="12"/>
        <v>0.90951638065522622</v>
      </c>
      <c r="U31" s="37">
        <f t="shared" si="9"/>
        <v>0.95205669006670612</v>
      </c>
      <c r="V31" s="37"/>
      <c r="W31" s="37"/>
      <c r="X31" s="37"/>
      <c r="Y31" s="37"/>
      <c r="Z31" s="37"/>
      <c r="AA31" s="37"/>
      <c r="AB31" s="37"/>
      <c r="AC31" s="37"/>
      <c r="AD31" s="37">
        <f t="shared" si="10"/>
        <v>1.1373116171916873</v>
      </c>
      <c r="AE31" s="37"/>
      <c r="AF31" s="37"/>
      <c r="AG31" s="37"/>
      <c r="AT31" s="60" t="e">
        <f>C31/(C31+#REF!)*100</f>
        <v>#REF!</v>
      </c>
    </row>
    <row r="32" spans="1:46" x14ac:dyDescent="0.3">
      <c r="A32" s="242"/>
      <c r="B32" s="39" t="s">
        <v>35</v>
      </c>
      <c r="C32" s="38">
        <f t="shared" si="13"/>
        <v>810.30000000000018</v>
      </c>
      <c r="D32" s="38">
        <v>5569.5</v>
      </c>
      <c r="E32" s="38">
        <f t="shared" si="11"/>
        <v>101.12317484088362</v>
      </c>
      <c r="F32" s="38">
        <v>99.3</v>
      </c>
      <c r="G32" s="38">
        <v>95</v>
      </c>
      <c r="H32" s="38">
        <f t="shared" si="4"/>
        <v>179.19062361786823</v>
      </c>
      <c r="I32" s="38">
        <f t="shared" si="5"/>
        <v>132.03203647058271</v>
      </c>
      <c r="J32" s="38">
        <f t="shared" si="6"/>
        <v>135.71753371977462</v>
      </c>
      <c r="K32" s="38">
        <f t="shared" si="7"/>
        <v>197.84377109161309</v>
      </c>
      <c r="L32" s="129">
        <v>118.7</v>
      </c>
      <c r="M32" s="38">
        <f t="shared" si="8"/>
        <v>166.67546006033115</v>
      </c>
      <c r="N32" s="35">
        <f t="shared" si="14"/>
        <v>400.87606429249581</v>
      </c>
      <c r="O32" s="36">
        <f t="shared" si="15"/>
        <v>2648.411525873446</v>
      </c>
      <c r="P32" s="128"/>
      <c r="Q32" s="128"/>
      <c r="R32" s="37">
        <f t="shared" si="12"/>
        <v>0.92589703588143535</v>
      </c>
      <c r="U32" s="37">
        <f t="shared" si="9"/>
        <v>1.0298910801137497</v>
      </c>
      <c r="V32" s="37"/>
      <c r="W32" s="37"/>
      <c r="X32" s="37"/>
      <c r="Y32" s="37"/>
      <c r="Z32" s="37"/>
      <c r="AA32" s="37"/>
      <c r="AB32" s="37"/>
      <c r="AC32" s="37"/>
      <c r="AD32" s="37">
        <f t="shared" si="10"/>
        <v>1.0973901928230325</v>
      </c>
      <c r="AE32" s="37"/>
      <c r="AF32" s="37"/>
      <c r="AG32" s="37"/>
      <c r="AT32" s="60" t="e">
        <f>C32/(C32+#REF!)*100</f>
        <v>#REF!</v>
      </c>
    </row>
    <row r="33" spans="1:46" x14ac:dyDescent="0.3">
      <c r="A33" s="242"/>
      <c r="B33" s="33" t="s">
        <v>37</v>
      </c>
      <c r="C33" s="38">
        <f t="shared" si="13"/>
        <v>826.30000000000018</v>
      </c>
      <c r="D33" s="38">
        <v>6395.8</v>
      </c>
      <c r="E33" s="38">
        <f t="shared" si="11"/>
        <v>101.97457731704307</v>
      </c>
      <c r="F33" s="38">
        <v>98.5</v>
      </c>
      <c r="G33" s="38">
        <v>100.5</v>
      </c>
      <c r="H33" s="38">
        <f t="shared" si="4"/>
        <v>194.8361235557652</v>
      </c>
      <c r="I33" s="38">
        <f t="shared" si="5"/>
        <v>128.8418877797169</v>
      </c>
      <c r="J33" s="38">
        <f t="shared" si="6"/>
        <v>151.22110278986267</v>
      </c>
      <c r="K33" s="38">
        <f t="shared" si="7"/>
        <v>197.44998765127193</v>
      </c>
      <c r="L33" s="129">
        <v>119.8</v>
      </c>
      <c r="M33" s="38">
        <f t="shared" si="8"/>
        <v>164.81635029321529</v>
      </c>
      <c r="N33" s="13">
        <f t="shared" si="14"/>
        <v>349.7239720087673</v>
      </c>
      <c r="O33" s="115">
        <f t="shared" si="15"/>
        <v>2998.1354978822133</v>
      </c>
      <c r="P33" s="128"/>
      <c r="Q33" s="128"/>
      <c r="R33" s="37">
        <f t="shared" si="12"/>
        <v>0.93447737909516382</v>
      </c>
      <c r="U33" s="37">
        <f t="shared" si="9"/>
        <v>1.0050069249587903</v>
      </c>
      <c r="V33" s="37"/>
      <c r="W33" s="37"/>
      <c r="X33" s="37"/>
      <c r="Y33" s="37"/>
      <c r="Z33" s="37"/>
      <c r="AA33" s="37"/>
      <c r="AB33" s="37"/>
      <c r="AC33" s="37"/>
      <c r="AD33" s="37">
        <f t="shared" si="10"/>
        <v>1.0851498256743473</v>
      </c>
      <c r="AE33" s="37"/>
      <c r="AF33" s="37"/>
      <c r="AG33" s="37"/>
      <c r="AT33" s="60" t="e">
        <f>C33/(C33+#REF!)*100</f>
        <v>#REF!</v>
      </c>
    </row>
    <row r="34" spans="1:46" x14ac:dyDescent="0.3">
      <c r="A34" s="242"/>
      <c r="B34" s="33" t="s">
        <v>40</v>
      </c>
      <c r="C34" s="38">
        <f t="shared" si="13"/>
        <v>821.69999999999982</v>
      </c>
      <c r="D34" s="38">
        <v>7217.5</v>
      </c>
      <c r="E34" s="38">
        <f t="shared" si="11"/>
        <v>99.443301464359152</v>
      </c>
      <c r="F34" s="38">
        <v>95.4</v>
      </c>
      <c r="G34" s="38">
        <v>100.5</v>
      </c>
      <c r="H34" s="38">
        <f t="shared" si="4"/>
        <v>186.49568769859277</v>
      </c>
      <c r="I34" s="38">
        <f t="shared" si="5"/>
        <v>129.1242722674159</v>
      </c>
      <c r="J34" s="38">
        <f t="shared" si="6"/>
        <v>144.43116264954497</v>
      </c>
      <c r="K34" s="38">
        <f t="shared" si="7"/>
        <v>196.1383770857112</v>
      </c>
      <c r="L34" s="129">
        <v>120.7</v>
      </c>
      <c r="M34" s="38">
        <f t="shared" si="8"/>
        <v>162.50072666587505</v>
      </c>
      <c r="N34" s="13">
        <f t="shared" si="14"/>
        <v>345.23310971234514</v>
      </c>
      <c r="O34" s="115">
        <f t="shared" si="15"/>
        <v>3343.3686075945584</v>
      </c>
      <c r="P34" s="128"/>
      <c r="Q34" s="128"/>
      <c r="R34" s="37">
        <f t="shared" si="12"/>
        <v>0.94149765990639633</v>
      </c>
      <c r="U34" s="37">
        <f t="shared" si="9"/>
        <v>1.0072096120703269</v>
      </c>
      <c r="V34" s="37"/>
      <c r="W34" s="37"/>
      <c r="X34" s="37"/>
      <c r="Y34" s="37"/>
      <c r="Z34" s="37"/>
      <c r="AA34" s="37"/>
      <c r="AB34" s="37"/>
      <c r="AC34" s="37"/>
      <c r="AD34" s="37">
        <f t="shared" si="10"/>
        <v>1.0699037741080719</v>
      </c>
      <c r="AE34" s="37"/>
      <c r="AF34" s="37"/>
      <c r="AG34" s="37"/>
      <c r="AT34" s="60" t="e">
        <f>C34/(C34+#REF!)*100</f>
        <v>#REF!</v>
      </c>
    </row>
    <row r="35" spans="1:46" ht="18" thickBot="1" x14ac:dyDescent="0.35">
      <c r="A35" s="242"/>
      <c r="B35" s="40" t="s">
        <v>41</v>
      </c>
      <c r="C35" s="41">
        <f t="shared" si="13"/>
        <v>953.69999999999982</v>
      </c>
      <c r="D35" s="41">
        <v>8171.2</v>
      </c>
      <c r="E35" s="41">
        <f t="shared" si="11"/>
        <v>116.06425702811245</v>
      </c>
      <c r="F35" s="41">
        <v>110.1</v>
      </c>
      <c r="G35" s="41">
        <v>100.7</v>
      </c>
      <c r="H35" s="41">
        <f t="shared" si="4"/>
        <v>184.57518869750334</v>
      </c>
      <c r="I35" s="41">
        <f t="shared" si="5"/>
        <v>195.64988619369223</v>
      </c>
      <c r="J35" s="41">
        <f t="shared" si="6"/>
        <v>94.339532870862499</v>
      </c>
      <c r="K35" s="41">
        <f t="shared" si="7"/>
        <v>194.71464315501012</v>
      </c>
      <c r="L35" s="130">
        <v>128.19999999999999</v>
      </c>
      <c r="M35" s="41">
        <f t="shared" si="8"/>
        <v>151.88349700078794</v>
      </c>
      <c r="N35" s="35">
        <f t="shared" si="14"/>
        <v>602.61041313321357</v>
      </c>
      <c r="O35" s="36">
        <f t="shared" si="15"/>
        <v>3945.979020727772</v>
      </c>
      <c r="P35" s="128"/>
      <c r="Q35" s="128"/>
      <c r="R35" s="37">
        <f t="shared" si="12"/>
        <v>1</v>
      </c>
      <c r="U35" s="37">
        <f t="shared" si="9"/>
        <v>1.5261301575171002</v>
      </c>
      <c r="V35" s="37"/>
      <c r="W35" s="37"/>
      <c r="X35" s="37"/>
      <c r="Y35" s="37"/>
      <c r="Z35" s="37"/>
      <c r="AA35" s="37"/>
      <c r="AB35" s="37"/>
      <c r="AC35" s="37"/>
      <c r="AD35" s="37">
        <f t="shared" si="10"/>
        <v>1</v>
      </c>
      <c r="AE35" s="37"/>
      <c r="AF35" s="37"/>
      <c r="AG35" s="37"/>
      <c r="AT35" s="60" t="e">
        <f>C35/(C35+#REF!)*100</f>
        <v>#REF!</v>
      </c>
    </row>
    <row r="36" spans="1:46" x14ac:dyDescent="0.3">
      <c r="A36" s="242"/>
      <c r="B36" s="42" t="s">
        <v>42</v>
      </c>
      <c r="C36" s="43">
        <f>C24+C25+C26</f>
        <v>1413.5</v>
      </c>
      <c r="D36" s="43">
        <f>C36</f>
        <v>1413.5</v>
      </c>
      <c r="E36" s="43">
        <f>C36/C23*100</f>
        <v>102.32372954973215</v>
      </c>
      <c r="F36" s="43">
        <f>N36/N23*100</f>
        <v>92.341798367124227</v>
      </c>
      <c r="G36" s="43">
        <f t="shared" ref="G36:G94" si="16">E36/F36*100</f>
        <v>110.80976476429738</v>
      </c>
      <c r="H36" s="43">
        <f t="shared" si="4"/>
        <v>196.70192040077933</v>
      </c>
      <c r="I36" s="43">
        <f t="shared" si="5"/>
        <v>117.8</v>
      </c>
      <c r="J36" s="43">
        <f t="shared" si="6"/>
        <v>166.97955891407415</v>
      </c>
      <c r="K36" s="43">
        <f t="shared" si="7"/>
        <v>196.70192040077933</v>
      </c>
      <c r="L36" s="43">
        <f>O36/O20*100</f>
        <v>117.8</v>
      </c>
      <c r="M36" s="43">
        <f t="shared" si="8"/>
        <v>166.97955891407415</v>
      </c>
      <c r="N36" s="13">
        <f>SUM(N24:N26)</f>
        <v>781.95591325040004</v>
      </c>
      <c r="O36" s="115">
        <f>N36</f>
        <v>781.95591325040004</v>
      </c>
      <c r="P36" s="128"/>
      <c r="Q36" s="128"/>
      <c r="R36" s="37">
        <f t="shared" si="12"/>
        <v>0.91887675507020283</v>
      </c>
      <c r="U36" s="37">
        <f t="shared" si="9"/>
        <v>0.91887675507020283</v>
      </c>
      <c r="V36" s="37"/>
      <c r="W36" s="37"/>
      <c r="X36" s="37"/>
      <c r="Y36" s="37"/>
      <c r="Z36" s="37"/>
      <c r="AA36" s="37"/>
      <c r="AB36" s="37"/>
      <c r="AC36" s="37"/>
      <c r="AD36" s="37">
        <f t="shared" si="10"/>
        <v>1.0993923777855068</v>
      </c>
      <c r="AE36" s="37"/>
      <c r="AF36" s="37"/>
      <c r="AG36" s="37"/>
      <c r="AT36" s="60" t="e">
        <f>C36/(C36+#REF!)*100</f>
        <v>#REF!</v>
      </c>
    </row>
    <row r="37" spans="1:46" x14ac:dyDescent="0.3">
      <c r="A37" s="242"/>
      <c r="B37" s="42" t="s">
        <v>43</v>
      </c>
      <c r="C37" s="44">
        <f>C27+C28+C29</f>
        <v>1823.6999999999998</v>
      </c>
      <c r="D37" s="44">
        <f>D36+C37</f>
        <v>3237.2</v>
      </c>
      <c r="E37" s="44">
        <f>C37/C36*100</f>
        <v>129.02016271666076</v>
      </c>
      <c r="F37" s="44">
        <f>N37/N36*100</f>
        <v>109.54548313381429</v>
      </c>
      <c r="G37" s="44">
        <f t="shared" si="16"/>
        <v>117.77771116227345</v>
      </c>
      <c r="H37" s="44">
        <f t="shared" si="4"/>
        <v>198.53037230568256</v>
      </c>
      <c r="I37" s="44">
        <f t="shared" si="5"/>
        <v>115.90184645311687</v>
      </c>
      <c r="J37" s="44">
        <f t="shared" si="6"/>
        <v>171.29181146047532</v>
      </c>
      <c r="K37" s="44">
        <f t="shared" si="7"/>
        <v>197.72782799902274</v>
      </c>
      <c r="L37" s="44">
        <f>O37/O21*100</f>
        <v>116.8</v>
      </c>
      <c r="M37" s="44">
        <f t="shared" si="8"/>
        <v>169.28752397176606</v>
      </c>
      <c r="N37" s="13">
        <f>SUM(N27:N29)</f>
        <v>856.59738306358054</v>
      </c>
      <c r="O37" s="115">
        <f>N37+O36</f>
        <v>1638.5532963139806</v>
      </c>
      <c r="P37" s="131"/>
      <c r="Q37" s="132"/>
      <c r="R37" s="37">
        <f t="shared" si="12"/>
        <v>0.9110764430577224</v>
      </c>
      <c r="U37" s="37">
        <f t="shared" si="9"/>
        <v>0.90407056515691797</v>
      </c>
      <c r="V37" s="37"/>
      <c r="W37" s="37"/>
      <c r="X37" s="37"/>
      <c r="Y37" s="37"/>
      <c r="Z37" s="37"/>
      <c r="AA37" s="37"/>
      <c r="AB37" s="37"/>
      <c r="AC37" s="37"/>
      <c r="AD37" s="37">
        <f t="shared" si="10"/>
        <v>1.1145880053768307</v>
      </c>
      <c r="AE37" s="37"/>
      <c r="AF37" s="37"/>
      <c r="AG37" s="37"/>
      <c r="AT37" s="60" t="e">
        <f>C37/(C37+#REF!)*100</f>
        <v>#REF!</v>
      </c>
    </row>
    <row r="38" spans="1:46" x14ac:dyDescent="0.3">
      <c r="A38" s="242"/>
      <c r="B38" s="42" t="s">
        <v>44</v>
      </c>
      <c r="C38" s="44">
        <f>C30+C31+C32</f>
        <v>2332.3000000000002</v>
      </c>
      <c r="D38" s="44">
        <f>D37+C38</f>
        <v>5569.5</v>
      </c>
      <c r="E38" s="44">
        <f>C38/C37*100</f>
        <v>127.88835883094809</v>
      </c>
      <c r="F38" s="44">
        <f>N38/N37*100</f>
        <v>117.89181820142322</v>
      </c>
      <c r="G38" s="44">
        <f t="shared" si="16"/>
        <v>108.47941848894497</v>
      </c>
      <c r="H38" s="44">
        <f t="shared" si="4"/>
        <v>198.00492401731896</v>
      </c>
      <c r="I38" s="44">
        <f t="shared" si="5"/>
        <v>121.91794452768758</v>
      </c>
      <c r="J38" s="44">
        <f t="shared" si="6"/>
        <v>162.40835160434648</v>
      </c>
      <c r="K38" s="44">
        <f t="shared" si="7"/>
        <v>197.84377109161309</v>
      </c>
      <c r="L38" s="44">
        <f>O38/O22*100</f>
        <v>118.70000000000003</v>
      </c>
      <c r="M38" s="44">
        <f t="shared" si="8"/>
        <v>166.67546006033112</v>
      </c>
      <c r="N38" s="13">
        <f>SUM(N30:N32)</f>
        <v>1009.8582295594654</v>
      </c>
      <c r="O38" s="115">
        <f>N38+O37</f>
        <v>2648.411525873446</v>
      </c>
      <c r="P38" s="131"/>
      <c r="Q38" s="128"/>
      <c r="R38" s="37">
        <f t="shared" si="12"/>
        <v>0.92589703588143557</v>
      </c>
      <c r="U38" s="37">
        <f t="shared" si="9"/>
        <v>0.95099800723625272</v>
      </c>
      <c r="V38" s="37"/>
      <c r="W38" s="37"/>
      <c r="X38" s="37"/>
      <c r="Y38" s="37"/>
      <c r="Z38" s="37"/>
      <c r="AA38" s="37"/>
      <c r="AB38" s="37"/>
      <c r="AC38" s="37"/>
      <c r="AD38" s="37">
        <f t="shared" si="10"/>
        <v>1.0973901928230323</v>
      </c>
      <c r="AE38" s="37"/>
      <c r="AF38" s="37"/>
      <c r="AG38" s="37"/>
      <c r="AT38" s="60" t="e">
        <f>C38/(C38+#REF!)*100</f>
        <v>#REF!</v>
      </c>
    </row>
    <row r="39" spans="1:46" ht="18" thickBot="1" x14ac:dyDescent="0.35">
      <c r="A39" s="243"/>
      <c r="B39" s="40" t="s">
        <v>45</v>
      </c>
      <c r="C39" s="41">
        <f>C33+C34+C35</f>
        <v>2601.6999999999998</v>
      </c>
      <c r="D39" s="41">
        <f>D38+C39</f>
        <v>8171.2</v>
      </c>
      <c r="E39" s="41">
        <f>C39/C38*100</f>
        <v>111.55082965313208</v>
      </c>
      <c r="F39" s="41">
        <f>N39/N38*100</f>
        <v>128.49006492924946</v>
      </c>
      <c r="G39" s="41">
        <f t="shared" si="16"/>
        <v>86.81669646175007</v>
      </c>
      <c r="H39" s="41">
        <f t="shared" si="4"/>
        <v>188.33791805414793</v>
      </c>
      <c r="I39" s="41">
        <f t="shared" si="5"/>
        <v>153.2307818729976</v>
      </c>
      <c r="J39" s="41">
        <f t="shared" si="6"/>
        <v>122.91128176207324</v>
      </c>
      <c r="K39" s="41">
        <f t="shared" si="7"/>
        <v>194.71464315501012</v>
      </c>
      <c r="L39" s="41">
        <f>O39/O23*100</f>
        <v>128.19999999999996</v>
      </c>
      <c r="M39" s="41">
        <f t="shared" si="8"/>
        <v>151.88349700078797</v>
      </c>
      <c r="N39" s="133">
        <f>SUM(N33:N35)</f>
        <v>1297.567494854326</v>
      </c>
      <c r="O39" s="134">
        <f>N39+O38</f>
        <v>3945.979020727772</v>
      </c>
      <c r="P39" s="131"/>
      <c r="Q39" s="128"/>
      <c r="R39" s="37">
        <f t="shared" si="12"/>
        <v>0.99999999999999978</v>
      </c>
      <c r="U39" s="37">
        <f t="shared" si="9"/>
        <v>1.1952479085257224</v>
      </c>
      <c r="V39" s="37"/>
      <c r="W39" s="37"/>
      <c r="X39" s="37"/>
      <c r="Y39" s="37"/>
      <c r="Z39" s="37"/>
      <c r="AA39" s="37"/>
      <c r="AB39" s="37"/>
      <c r="AC39" s="37"/>
      <c r="AD39" s="37">
        <f t="shared" si="10"/>
        <v>1.0000000000000002</v>
      </c>
      <c r="AE39" s="37"/>
      <c r="AF39" s="37"/>
      <c r="AG39" s="37"/>
      <c r="AT39" s="60" t="e">
        <f>C39/(C39+#REF!)*100</f>
        <v>#REF!</v>
      </c>
    </row>
    <row r="40" spans="1:46" x14ac:dyDescent="0.3">
      <c r="A40" s="241">
        <v>2002</v>
      </c>
      <c r="B40" s="10" t="s">
        <v>26</v>
      </c>
      <c r="C40" s="45">
        <f>D40</f>
        <v>737.2</v>
      </c>
      <c r="D40" s="45">
        <v>737.2</v>
      </c>
      <c r="E40" s="45">
        <f>C40/C35*100</f>
        <v>77.298940966761052</v>
      </c>
      <c r="F40" s="45">
        <v>73.099999999999994</v>
      </c>
      <c r="G40" s="45">
        <f t="shared" si="16"/>
        <v>105.74410528968681</v>
      </c>
      <c r="H40" s="45">
        <f t="shared" si="4"/>
        <v>167.812428864102</v>
      </c>
      <c r="I40" s="45">
        <f t="shared" si="5"/>
        <v>118</v>
      </c>
      <c r="J40" s="45">
        <f t="shared" si="6"/>
        <v>142.21392276618815</v>
      </c>
      <c r="K40" s="45">
        <f t="shared" si="7"/>
        <v>167.812428864102</v>
      </c>
      <c r="L40" s="135">
        <v>118</v>
      </c>
      <c r="M40" s="45">
        <f t="shared" si="8"/>
        <v>142.21392276618815</v>
      </c>
      <c r="N40" s="126">
        <f>O40</f>
        <v>284.37115</v>
      </c>
      <c r="O40" s="115">
        <f>O24*L40/100</f>
        <v>284.37115</v>
      </c>
      <c r="P40" s="127"/>
      <c r="Q40" s="128"/>
      <c r="R40" s="37">
        <f>L40/L$51</f>
        <v>1.0582959641255605</v>
      </c>
      <c r="U40" s="37">
        <f t="shared" ref="U40:U55" si="17">I40/L$51</f>
        <v>1.0582959641255605</v>
      </c>
      <c r="V40" s="37"/>
      <c r="W40" s="37"/>
      <c r="X40" s="37"/>
      <c r="Y40" s="37"/>
      <c r="Z40" s="37"/>
      <c r="AA40" s="37"/>
      <c r="AB40" s="37"/>
      <c r="AC40" s="37"/>
      <c r="AD40" s="37">
        <f t="shared" ref="AD40:AD55" si="18">M40/M$51</f>
        <v>1.0879508983277135</v>
      </c>
      <c r="AE40" s="37"/>
      <c r="AF40" s="37"/>
      <c r="AG40" s="37"/>
      <c r="AT40" s="60" t="e">
        <f>C40/(C40+#REF!)*100</f>
        <v>#REF!</v>
      </c>
    </row>
    <row r="41" spans="1:46" x14ac:dyDescent="0.3">
      <c r="A41" s="242"/>
      <c r="B41" s="10" t="s">
        <v>27</v>
      </c>
      <c r="C41" s="14">
        <f>D41-D40</f>
        <v>717.8</v>
      </c>
      <c r="D41" s="14">
        <v>1455</v>
      </c>
      <c r="E41" s="14">
        <f t="shared" ref="E41:E51" si="19">C41/C40*100</f>
        <v>97.368421052631575</v>
      </c>
      <c r="F41" s="14">
        <v>95.5</v>
      </c>
      <c r="G41" s="14">
        <f t="shared" si="16"/>
        <v>101.95646183521632</v>
      </c>
      <c r="H41" s="14">
        <f t="shared" si="4"/>
        <v>162.87724075334694</v>
      </c>
      <c r="I41" s="14">
        <f t="shared" si="5"/>
        <v>116.02399639833909</v>
      </c>
      <c r="J41" s="14">
        <f t="shared" si="6"/>
        <v>140.38237417210578</v>
      </c>
      <c r="K41" s="14">
        <f t="shared" si="7"/>
        <v>165.34090909090909</v>
      </c>
      <c r="L41" s="136">
        <v>117</v>
      </c>
      <c r="M41" s="14">
        <f t="shared" si="8"/>
        <v>141.31701631701631</v>
      </c>
      <c r="N41" s="13">
        <f>O41-O40</f>
        <v>286.48370666300008</v>
      </c>
      <c r="O41" s="115">
        <f>O25*L41/100</f>
        <v>570.85485666300008</v>
      </c>
      <c r="P41" s="128"/>
      <c r="Q41" s="128"/>
      <c r="R41" s="37">
        <f t="shared" ref="R41:R55" si="20">L41/L$51</f>
        <v>1.0493273542600896</v>
      </c>
      <c r="U41" s="37">
        <f t="shared" si="17"/>
        <v>1.0405739587294986</v>
      </c>
      <c r="V41" s="37"/>
      <c r="W41" s="37"/>
      <c r="X41" s="37"/>
      <c r="Y41" s="37"/>
      <c r="Z41" s="37"/>
      <c r="AA41" s="37"/>
      <c r="AB41" s="37"/>
      <c r="AC41" s="37"/>
      <c r="AD41" s="37">
        <f t="shared" si="18"/>
        <v>1.081089473242796</v>
      </c>
      <c r="AE41" s="37"/>
      <c r="AF41" s="37"/>
      <c r="AG41" s="37"/>
      <c r="AT41" s="60" t="e">
        <f>C41/(C41+#REF!)*100</f>
        <v>#REF!</v>
      </c>
    </row>
    <row r="42" spans="1:46" x14ac:dyDescent="0.3">
      <c r="A42" s="242"/>
      <c r="B42" s="17" t="s">
        <v>28</v>
      </c>
      <c r="C42" s="14">
        <f>D42-D41</f>
        <v>831.40000000000009</v>
      </c>
      <c r="D42" s="14">
        <v>2286.4</v>
      </c>
      <c r="E42" s="14">
        <f t="shared" si="19"/>
        <v>115.82613541376429</v>
      </c>
      <c r="F42" s="14">
        <v>114.2</v>
      </c>
      <c r="G42" s="14">
        <f t="shared" si="16"/>
        <v>101.42393643937328</v>
      </c>
      <c r="H42" s="14">
        <f t="shared" si="4"/>
        <v>155.83880037488288</v>
      </c>
      <c r="I42" s="14">
        <f t="shared" si="5"/>
        <v>114.34070009446185</v>
      </c>
      <c r="J42" s="14">
        <f t="shared" si="6"/>
        <v>136.29337606481124</v>
      </c>
      <c r="K42" s="14">
        <f t="shared" si="7"/>
        <v>161.75451008135832</v>
      </c>
      <c r="L42" s="136">
        <v>116</v>
      </c>
      <c r="M42" s="14">
        <f t="shared" si="8"/>
        <v>139.44354317358477</v>
      </c>
      <c r="N42" s="35">
        <f t="shared" ref="N42:N51" si="21">O42-O41</f>
        <v>336.21400270746392</v>
      </c>
      <c r="O42" s="36">
        <f t="shared" ref="O42:O51" si="22">O26*L42/100</f>
        <v>907.068859370464</v>
      </c>
      <c r="P42" s="128"/>
      <c r="Q42" s="128"/>
      <c r="R42" s="37">
        <f t="shared" si="20"/>
        <v>1.0403587443946187</v>
      </c>
      <c r="U42" s="37">
        <f t="shared" si="17"/>
        <v>1.0254771308920345</v>
      </c>
      <c r="V42" s="37"/>
      <c r="W42" s="37"/>
      <c r="X42" s="37"/>
      <c r="Y42" s="37"/>
      <c r="Z42" s="37"/>
      <c r="AA42" s="37"/>
      <c r="AB42" s="37"/>
      <c r="AC42" s="37"/>
      <c r="AD42" s="37">
        <f t="shared" si="18"/>
        <v>1.0667572141380373</v>
      </c>
      <c r="AE42" s="37"/>
      <c r="AF42" s="37"/>
      <c r="AG42" s="37"/>
      <c r="AT42" s="60" t="e">
        <f>C42/(C42+#REF!)*100</f>
        <v>#REF!</v>
      </c>
    </row>
    <row r="43" spans="1:46" x14ac:dyDescent="0.3">
      <c r="A43" s="242"/>
      <c r="B43" s="10" t="s">
        <v>29</v>
      </c>
      <c r="C43" s="14">
        <f t="shared" ref="C43:C51" si="23">D43-D42</f>
        <v>875.79999999999973</v>
      </c>
      <c r="D43" s="14">
        <v>3162.2</v>
      </c>
      <c r="E43" s="14">
        <f t="shared" si="19"/>
        <v>105.34038970411351</v>
      </c>
      <c r="F43" s="14">
        <v>103.7</v>
      </c>
      <c r="G43" s="14">
        <f t="shared" si="16"/>
        <v>101.58186085256847</v>
      </c>
      <c r="H43" s="14">
        <f t="shared" si="4"/>
        <v>156.56060064354656</v>
      </c>
      <c r="I43" s="14">
        <f t="shared" si="5"/>
        <v>115.99999999999997</v>
      </c>
      <c r="J43" s="14">
        <f t="shared" si="6"/>
        <v>134.96603503754017</v>
      </c>
      <c r="K43" s="14">
        <f t="shared" si="7"/>
        <v>160.28181864260731</v>
      </c>
      <c r="L43" s="136">
        <v>116</v>
      </c>
      <c r="M43" s="14">
        <f t="shared" si="8"/>
        <v>138.17398158845458</v>
      </c>
      <c r="N43" s="13">
        <f t="shared" si="21"/>
        <v>323.66331271936838</v>
      </c>
      <c r="O43" s="115">
        <f t="shared" si="22"/>
        <v>1230.7321720898324</v>
      </c>
      <c r="P43" s="128"/>
      <c r="Q43" s="128"/>
      <c r="R43" s="37">
        <f t="shared" si="20"/>
        <v>1.0403587443946187</v>
      </c>
      <c r="U43" s="37">
        <f t="shared" si="17"/>
        <v>1.0403587443946185</v>
      </c>
      <c r="V43" s="37"/>
      <c r="W43" s="37"/>
      <c r="X43" s="37"/>
      <c r="Y43" s="37"/>
      <c r="Z43" s="37"/>
      <c r="AA43" s="37"/>
      <c r="AB43" s="37"/>
      <c r="AC43" s="37"/>
      <c r="AD43" s="37">
        <f t="shared" si="18"/>
        <v>1.0570449395578922</v>
      </c>
      <c r="AE43" s="37"/>
      <c r="AF43" s="37"/>
      <c r="AG43" s="37"/>
      <c r="AT43" s="60" t="e">
        <f>C43/(C43+#REF!)*100</f>
        <v>#REF!</v>
      </c>
    </row>
    <row r="44" spans="1:46" x14ac:dyDescent="0.3">
      <c r="A44" s="242"/>
      <c r="B44" s="10" t="s">
        <v>30</v>
      </c>
      <c r="C44" s="14">
        <f t="shared" si="23"/>
        <v>962.69999999999982</v>
      </c>
      <c r="D44" s="14">
        <v>4124.8999999999996</v>
      </c>
      <c r="E44" s="14">
        <f t="shared" si="19"/>
        <v>109.92235670244351</v>
      </c>
      <c r="F44" s="14">
        <v>107.4</v>
      </c>
      <c r="G44" s="14">
        <f t="shared" si="16"/>
        <v>102.34856303765689</v>
      </c>
      <c r="H44" s="14">
        <f t="shared" si="4"/>
        <v>156.51113640058526</v>
      </c>
      <c r="I44" s="14">
        <f t="shared" si="5"/>
        <v>111.21257141036538</v>
      </c>
      <c r="J44" s="14">
        <f t="shared" si="6"/>
        <v>140.73151480606617</v>
      </c>
      <c r="K44" s="14">
        <f t="shared" si="7"/>
        <v>159.38562596599689</v>
      </c>
      <c r="L44" s="136">
        <v>115</v>
      </c>
      <c r="M44" s="14">
        <f t="shared" si="8"/>
        <v>138.5961964921712</v>
      </c>
      <c r="N44" s="13">
        <f t="shared" si="21"/>
        <v>311.54084501208376</v>
      </c>
      <c r="O44" s="115">
        <f t="shared" si="22"/>
        <v>1542.2730171019161</v>
      </c>
      <c r="P44" s="128"/>
      <c r="Q44" s="128"/>
      <c r="R44" s="37">
        <f t="shared" si="20"/>
        <v>1.0313901345291481</v>
      </c>
      <c r="U44" s="37">
        <f t="shared" si="17"/>
        <v>0.99742216511538462</v>
      </c>
      <c r="V44" s="37"/>
      <c r="W44" s="37"/>
      <c r="X44" s="37"/>
      <c r="Y44" s="37"/>
      <c r="Z44" s="37"/>
      <c r="AA44" s="37"/>
      <c r="AB44" s="37"/>
      <c r="AC44" s="37"/>
      <c r="AD44" s="37">
        <f t="shared" si="18"/>
        <v>1.0602749262909146</v>
      </c>
      <c r="AE44" s="37"/>
      <c r="AF44" s="37"/>
      <c r="AG44" s="37"/>
      <c r="AT44" s="60" t="e">
        <f>C44/(C44+#REF!)*100</f>
        <v>#REF!</v>
      </c>
    </row>
    <row r="45" spans="1:46" x14ac:dyDescent="0.3">
      <c r="A45" s="242"/>
      <c r="B45" s="137" t="s">
        <v>31</v>
      </c>
      <c r="C45" s="14">
        <f t="shared" si="23"/>
        <v>963.60000000000036</v>
      </c>
      <c r="D45" s="14">
        <v>5088.5</v>
      </c>
      <c r="E45" s="14">
        <f t="shared" si="19"/>
        <v>100.09348706762238</v>
      </c>
      <c r="F45" s="14">
        <v>99.3</v>
      </c>
      <c r="G45" s="14">
        <f t="shared" si="16"/>
        <v>100.7990806320467</v>
      </c>
      <c r="H45" s="14">
        <f t="shared" si="4"/>
        <v>148.42883548983374</v>
      </c>
      <c r="I45" s="14">
        <f t="shared" si="5"/>
        <v>109.49126393896738</v>
      </c>
      <c r="J45" s="14">
        <f t="shared" si="6"/>
        <v>135.56226328026585</v>
      </c>
      <c r="K45" s="14">
        <f t="shared" si="7"/>
        <v>157.18831088595081</v>
      </c>
      <c r="L45" s="136">
        <v>114</v>
      </c>
      <c r="M45" s="14">
        <f t="shared" si="8"/>
        <v>137.88448323329018</v>
      </c>
      <c r="N45" s="35">
        <f t="shared" si="21"/>
        <v>325.6777406960216</v>
      </c>
      <c r="O45" s="36">
        <f t="shared" si="22"/>
        <v>1867.9507577979377</v>
      </c>
      <c r="P45" s="128"/>
      <c r="Q45" s="128"/>
      <c r="R45" s="37">
        <f t="shared" si="20"/>
        <v>1.0224215246636772</v>
      </c>
      <c r="U45" s="37">
        <f t="shared" si="17"/>
        <v>0.98198442994589574</v>
      </c>
      <c r="V45" s="37"/>
      <c r="W45" s="37"/>
      <c r="X45" s="37"/>
      <c r="Y45" s="37"/>
      <c r="Z45" s="37"/>
      <c r="AA45" s="37"/>
      <c r="AB45" s="37"/>
      <c r="AC45" s="37"/>
      <c r="AD45" s="37">
        <f t="shared" si="18"/>
        <v>1.0548302478495191</v>
      </c>
      <c r="AE45" s="37"/>
      <c r="AF45" s="37"/>
      <c r="AG45" s="37"/>
      <c r="AT45" s="60" t="e">
        <f>C45/(C45+#REF!)*100</f>
        <v>#REF!</v>
      </c>
    </row>
    <row r="46" spans="1:46" x14ac:dyDescent="0.3">
      <c r="A46" s="242"/>
      <c r="B46" s="10" t="s">
        <v>32</v>
      </c>
      <c r="C46" s="14">
        <f t="shared" si="23"/>
        <v>980.19999999999982</v>
      </c>
      <c r="D46" s="14">
        <v>6068.7</v>
      </c>
      <c r="E46" s="14">
        <f t="shared" si="19"/>
        <v>101.72270651722701</v>
      </c>
      <c r="F46" s="14">
        <v>104.7</v>
      </c>
      <c r="G46" s="14">
        <f t="shared" si="16"/>
        <v>97.156357705087885</v>
      </c>
      <c r="H46" s="14">
        <f t="shared" si="4"/>
        <v>136.00666019148042</v>
      </c>
      <c r="I46" s="14">
        <f t="shared" si="5"/>
        <v>100.11467051468061</v>
      </c>
      <c r="J46" s="14">
        <f t="shared" si="6"/>
        <v>135.8508792890016</v>
      </c>
      <c r="K46" s="14">
        <f t="shared" si="7"/>
        <v>153.33131205942544</v>
      </c>
      <c r="L46" s="136">
        <v>112</v>
      </c>
      <c r="M46" s="14">
        <f t="shared" si="8"/>
        <v>136.90295719591558</v>
      </c>
      <c r="N46" s="13">
        <f t="shared" si="21"/>
        <v>276.04320702062682</v>
      </c>
      <c r="O46" s="115">
        <f t="shared" si="22"/>
        <v>2143.9939648185646</v>
      </c>
      <c r="P46" s="128"/>
      <c r="Q46" s="128"/>
      <c r="R46" s="37">
        <f t="shared" si="20"/>
        <v>1.0044843049327354</v>
      </c>
      <c r="U46" s="37">
        <f t="shared" si="17"/>
        <v>0.89788942165632835</v>
      </c>
      <c r="V46" s="37"/>
      <c r="W46" s="37"/>
      <c r="X46" s="37"/>
      <c r="Y46" s="37"/>
      <c r="Z46" s="37"/>
      <c r="AA46" s="37"/>
      <c r="AB46" s="37"/>
      <c r="AC46" s="37"/>
      <c r="AD46" s="37">
        <f t="shared" si="18"/>
        <v>1.0473214743530634</v>
      </c>
      <c r="AE46" s="37"/>
      <c r="AF46" s="37"/>
      <c r="AG46" s="37"/>
      <c r="AT46" s="60" t="e">
        <f>C46/(C46+#REF!)*100</f>
        <v>#REF!</v>
      </c>
    </row>
    <row r="47" spans="1:46" x14ac:dyDescent="0.3">
      <c r="A47" s="242"/>
      <c r="B47" s="10" t="s">
        <v>33</v>
      </c>
      <c r="C47" s="14">
        <f t="shared" si="23"/>
        <v>1121.4000000000005</v>
      </c>
      <c r="D47" s="14">
        <v>7190.1</v>
      </c>
      <c r="E47" s="14">
        <f t="shared" si="19"/>
        <v>114.40522342379114</v>
      </c>
      <c r="F47" s="14">
        <v>105.2</v>
      </c>
      <c r="G47" s="14">
        <f t="shared" si="16"/>
        <v>108.75021238002959</v>
      </c>
      <c r="H47" s="14">
        <f t="shared" si="4"/>
        <v>139.94758517409224</v>
      </c>
      <c r="I47" s="14">
        <f t="shared" si="5"/>
        <v>105.25581147955077</v>
      </c>
      <c r="J47" s="14">
        <f t="shared" si="6"/>
        <v>132.95948528341489</v>
      </c>
      <c r="K47" s="14">
        <f t="shared" si="7"/>
        <v>151.0779122541604</v>
      </c>
      <c r="L47" s="136">
        <v>111</v>
      </c>
      <c r="M47" s="14">
        <f t="shared" si="8"/>
        <v>136.10622725600038</v>
      </c>
      <c r="N47" s="13">
        <f t="shared" si="21"/>
        <v>350.77039753629015</v>
      </c>
      <c r="O47" s="115">
        <f t="shared" si="22"/>
        <v>2494.7643623548547</v>
      </c>
      <c r="P47" s="128"/>
      <c r="Q47" s="128"/>
      <c r="R47" s="37">
        <f t="shared" si="20"/>
        <v>0.99551569506726456</v>
      </c>
      <c r="U47" s="37">
        <f t="shared" si="17"/>
        <v>0.94399830923363925</v>
      </c>
      <c r="V47" s="37"/>
      <c r="W47" s="37"/>
      <c r="X47" s="37"/>
      <c r="Y47" s="37"/>
      <c r="Z47" s="37"/>
      <c r="AA47" s="37"/>
      <c r="AB47" s="37"/>
      <c r="AC47" s="37"/>
      <c r="AD47" s="37">
        <f t="shared" si="18"/>
        <v>1.0412264096997916</v>
      </c>
      <c r="AE47" s="37"/>
      <c r="AF47" s="37"/>
      <c r="AG47" s="37"/>
      <c r="AT47" s="60" t="e">
        <f>C47/(C47+#REF!)*100</f>
        <v>#REF!</v>
      </c>
    </row>
    <row r="48" spans="1:46" x14ac:dyDescent="0.3">
      <c r="A48" s="242"/>
      <c r="B48" s="17" t="s">
        <v>35</v>
      </c>
      <c r="C48" s="14">
        <f t="shared" si="23"/>
        <v>1109.1000000000004</v>
      </c>
      <c r="D48" s="14">
        <v>8299.2000000000007</v>
      </c>
      <c r="E48" s="14">
        <f t="shared" si="19"/>
        <v>98.903156768325289</v>
      </c>
      <c r="F48" s="14">
        <v>97.5</v>
      </c>
      <c r="G48" s="14">
        <f t="shared" si="16"/>
        <v>101.43913514700029</v>
      </c>
      <c r="H48" s="14">
        <f t="shared" si="4"/>
        <v>136.87523139577934</v>
      </c>
      <c r="I48" s="14">
        <f t="shared" si="5"/>
        <v>104.39344061225606</v>
      </c>
      <c r="J48" s="14">
        <f t="shared" si="6"/>
        <v>131.11478134356062</v>
      </c>
      <c r="K48" s="14">
        <f t="shared" si="7"/>
        <v>149.01158093186103</v>
      </c>
      <c r="L48" s="136">
        <v>110</v>
      </c>
      <c r="M48" s="14">
        <f t="shared" si="8"/>
        <v>135.46507357441914</v>
      </c>
      <c r="N48" s="35">
        <f t="shared" si="21"/>
        <v>418.48831610593606</v>
      </c>
      <c r="O48" s="36">
        <f t="shared" si="22"/>
        <v>2913.2526784607908</v>
      </c>
      <c r="P48" s="128"/>
      <c r="Q48" s="128"/>
      <c r="R48" s="37">
        <f t="shared" si="20"/>
        <v>0.98654708520179368</v>
      </c>
      <c r="U48" s="37">
        <f t="shared" si="17"/>
        <v>0.93626404136552521</v>
      </c>
      <c r="V48" s="37"/>
      <c r="W48" s="37"/>
      <c r="X48" s="37"/>
      <c r="Y48" s="37"/>
      <c r="Z48" s="37"/>
      <c r="AA48" s="37"/>
      <c r="AB48" s="37"/>
      <c r="AC48" s="37"/>
      <c r="AD48" s="37">
        <f t="shared" si="18"/>
        <v>1.0363215191639383</v>
      </c>
      <c r="AE48" s="37"/>
      <c r="AF48" s="37"/>
      <c r="AG48" s="37"/>
      <c r="AT48" s="60" t="e">
        <f>C48/(C48+#REF!)*100</f>
        <v>#REF!</v>
      </c>
    </row>
    <row r="49" spans="1:46" x14ac:dyDescent="0.3">
      <c r="A49" s="242"/>
      <c r="B49" s="10" t="s">
        <v>37</v>
      </c>
      <c r="C49" s="14">
        <f t="shared" si="23"/>
        <v>1148.6999999999989</v>
      </c>
      <c r="D49" s="14">
        <v>9447.9</v>
      </c>
      <c r="E49" s="14">
        <f t="shared" si="19"/>
        <v>103.57046253719217</v>
      </c>
      <c r="F49" s="14">
        <v>102.9</v>
      </c>
      <c r="G49" s="14">
        <f t="shared" si="16"/>
        <v>100.65156709153757</v>
      </c>
      <c r="H49" s="14">
        <f t="shared" si="4"/>
        <v>139.01730606317301</v>
      </c>
      <c r="I49" s="14">
        <f t="shared" si="5"/>
        <v>110.00000000000006</v>
      </c>
      <c r="J49" s="14">
        <f t="shared" si="6"/>
        <v>126.37936914833902</v>
      </c>
      <c r="K49" s="14">
        <f t="shared" si="7"/>
        <v>147.72037899871791</v>
      </c>
      <c r="L49" s="136">
        <v>110</v>
      </c>
      <c r="M49" s="14">
        <f t="shared" si="8"/>
        <v>134.2912536351981</v>
      </c>
      <c r="N49" s="13">
        <f t="shared" si="21"/>
        <v>384.69636920964422</v>
      </c>
      <c r="O49" s="115">
        <f t="shared" si="22"/>
        <v>3297.949047670435</v>
      </c>
      <c r="P49" s="128"/>
      <c r="Q49" s="128"/>
      <c r="R49" s="37">
        <f t="shared" si="20"/>
        <v>0.98654708520179368</v>
      </c>
      <c r="U49" s="37">
        <f t="shared" si="17"/>
        <v>0.98654708520179424</v>
      </c>
      <c r="V49" s="37"/>
      <c r="W49" s="37"/>
      <c r="X49" s="37"/>
      <c r="Y49" s="37"/>
      <c r="Z49" s="37"/>
      <c r="AA49" s="37"/>
      <c r="AB49" s="37"/>
      <c r="AC49" s="37"/>
      <c r="AD49" s="37">
        <f t="shared" si="18"/>
        <v>1.0273416778621123</v>
      </c>
      <c r="AE49" s="37"/>
      <c r="AF49" s="37"/>
      <c r="AG49" s="37"/>
      <c r="AT49" s="60" t="e">
        <f>C49/(C49+#REF!)*100</f>
        <v>#REF!</v>
      </c>
    </row>
    <row r="50" spans="1:46" x14ac:dyDescent="0.3">
      <c r="A50" s="242"/>
      <c r="B50" s="10" t="s">
        <v>40</v>
      </c>
      <c r="C50" s="14">
        <f t="shared" si="23"/>
        <v>1122.7000000000007</v>
      </c>
      <c r="D50" s="14">
        <v>10570.6</v>
      </c>
      <c r="E50" s="14">
        <f t="shared" si="19"/>
        <v>97.736571776791308</v>
      </c>
      <c r="F50" s="14">
        <v>96.4</v>
      </c>
      <c r="G50" s="14">
        <f t="shared" si="16"/>
        <v>101.38648524563413</v>
      </c>
      <c r="H50" s="14">
        <f t="shared" si="4"/>
        <v>136.63137398077168</v>
      </c>
      <c r="I50" s="14">
        <f t="shared" si="5"/>
        <v>100.31562004472761</v>
      </c>
      <c r="J50" s="14">
        <f t="shared" si="6"/>
        <v>136.20149476208391</v>
      </c>
      <c r="K50" s="14">
        <f t="shared" si="7"/>
        <v>146.4579147904399</v>
      </c>
      <c r="L50" s="136">
        <v>109</v>
      </c>
      <c r="M50" s="14">
        <f t="shared" si="8"/>
        <v>134.36505944077055</v>
      </c>
      <c r="N50" s="13">
        <f t="shared" si="21"/>
        <v>346.32273460763372</v>
      </c>
      <c r="O50" s="115">
        <f t="shared" si="22"/>
        <v>3644.2717822780687</v>
      </c>
      <c r="P50" s="128"/>
      <c r="Q50" s="128"/>
      <c r="R50" s="37">
        <f t="shared" si="20"/>
        <v>0.97757847533632292</v>
      </c>
      <c r="U50" s="37">
        <f t="shared" si="17"/>
        <v>0.89969165959396957</v>
      </c>
      <c r="V50" s="37"/>
      <c r="W50" s="37"/>
      <c r="X50" s="37"/>
      <c r="Y50" s="37"/>
      <c r="Z50" s="37"/>
      <c r="AA50" s="37"/>
      <c r="AB50" s="37"/>
      <c r="AC50" s="37"/>
      <c r="AD50" s="37">
        <f t="shared" si="18"/>
        <v>1.0279062997423931</v>
      </c>
      <c r="AE50" s="37"/>
      <c r="AF50" s="37"/>
      <c r="AG50" s="37"/>
      <c r="AT50" s="60" t="e">
        <f>C50/(C50+#REF!)*100</f>
        <v>#REF!</v>
      </c>
    </row>
    <row r="51" spans="1:46" ht="18" thickBot="1" x14ac:dyDescent="0.35">
      <c r="A51" s="242"/>
      <c r="B51" s="138" t="s">
        <v>41</v>
      </c>
      <c r="C51" s="20">
        <f t="shared" si="23"/>
        <v>1338.8999999999996</v>
      </c>
      <c r="D51" s="139">
        <v>11909.5</v>
      </c>
      <c r="E51" s="20">
        <f t="shared" si="19"/>
        <v>119.25714794691358</v>
      </c>
      <c r="F51" s="20">
        <v>116.5</v>
      </c>
      <c r="G51" s="20">
        <f t="shared" si="16"/>
        <v>102.36665059820909</v>
      </c>
      <c r="H51" s="20">
        <f t="shared" si="4"/>
        <v>140.3900597672224</v>
      </c>
      <c r="I51" s="20">
        <f t="shared" si="5"/>
        <v>125.37035692849648</v>
      </c>
      <c r="J51" s="20">
        <f t="shared" si="6"/>
        <v>111.98026647343139</v>
      </c>
      <c r="K51" s="20">
        <f t="shared" si="7"/>
        <v>145.7497062854905</v>
      </c>
      <c r="L51" s="140">
        <v>111.5</v>
      </c>
      <c r="M51" s="20">
        <f t="shared" si="8"/>
        <v>130.71722536815292</v>
      </c>
      <c r="N51" s="25">
        <f t="shared" si="21"/>
        <v>755.49482583339704</v>
      </c>
      <c r="O51" s="26">
        <f t="shared" si="22"/>
        <v>4399.7666081114658</v>
      </c>
      <c r="P51" s="128"/>
      <c r="Q51" s="128"/>
      <c r="R51" s="37">
        <f t="shared" si="20"/>
        <v>1</v>
      </c>
      <c r="U51" s="37">
        <f t="shared" si="17"/>
        <v>1.1243978199865154</v>
      </c>
      <c r="V51" s="37"/>
      <c r="W51" s="37"/>
      <c r="X51" s="37"/>
      <c r="Y51" s="37"/>
      <c r="Z51" s="37"/>
      <c r="AA51" s="37"/>
      <c r="AB51" s="37"/>
      <c r="AC51" s="37"/>
      <c r="AD51" s="37">
        <f t="shared" si="18"/>
        <v>1</v>
      </c>
      <c r="AE51" s="37"/>
      <c r="AF51" s="37"/>
      <c r="AG51" s="37"/>
      <c r="AT51" s="60" t="e">
        <f>C51/(C51+#REF!)*100</f>
        <v>#REF!</v>
      </c>
    </row>
    <row r="52" spans="1:46" x14ac:dyDescent="0.3">
      <c r="A52" s="242"/>
      <c r="B52" s="23" t="s">
        <v>42</v>
      </c>
      <c r="C52" s="24">
        <f>C40+C41+C42</f>
        <v>2286.4</v>
      </c>
      <c r="D52" s="24">
        <f>C52</f>
        <v>2286.4</v>
      </c>
      <c r="E52" s="24">
        <f>C52/C39*100</f>
        <v>87.881000884037377</v>
      </c>
      <c r="F52" s="24">
        <f>N52/N39*100</f>
        <v>69.905331550579405</v>
      </c>
      <c r="G52" s="24">
        <f t="shared" si="16"/>
        <v>125.71430380879008</v>
      </c>
      <c r="H52" s="24">
        <f t="shared" si="4"/>
        <v>161.75451008135832</v>
      </c>
      <c r="I52" s="24">
        <f t="shared" si="5"/>
        <v>115.99999999999999</v>
      </c>
      <c r="J52" s="24">
        <f t="shared" si="6"/>
        <v>139.44354317358477</v>
      </c>
      <c r="K52" s="24">
        <f t="shared" si="7"/>
        <v>161.75451008135832</v>
      </c>
      <c r="L52" s="24">
        <f>O52/O36*100</f>
        <v>115.99999999999999</v>
      </c>
      <c r="M52" s="24">
        <f t="shared" si="8"/>
        <v>139.44354317358477</v>
      </c>
      <c r="N52" s="13">
        <f>SUM(N40:N42)</f>
        <v>907.068859370464</v>
      </c>
      <c r="O52" s="115">
        <f>N52</f>
        <v>907.068859370464</v>
      </c>
      <c r="P52" s="128"/>
      <c r="Q52" s="128"/>
      <c r="R52" s="37">
        <f t="shared" si="20"/>
        <v>1.0403587443946187</v>
      </c>
      <c r="U52" s="37">
        <f t="shared" si="17"/>
        <v>1.0403587443946187</v>
      </c>
      <c r="V52" s="37"/>
      <c r="W52" s="37"/>
      <c r="X52" s="37"/>
      <c r="Y52" s="37"/>
      <c r="Z52" s="37"/>
      <c r="AA52" s="37"/>
      <c r="AB52" s="37"/>
      <c r="AC52" s="37"/>
      <c r="AD52" s="37">
        <f t="shared" si="18"/>
        <v>1.0667572141380373</v>
      </c>
      <c r="AE52" s="37"/>
      <c r="AF52" s="37"/>
      <c r="AG52" s="37"/>
      <c r="AT52" s="60" t="e">
        <f>C52/(C52+#REF!)*100</f>
        <v>#REF!</v>
      </c>
    </row>
    <row r="53" spans="1:46" x14ac:dyDescent="0.3">
      <c r="A53" s="242"/>
      <c r="B53" s="23" t="s">
        <v>43</v>
      </c>
      <c r="C53" s="28">
        <f>C43+C44+C45</f>
        <v>2802.1</v>
      </c>
      <c r="D53" s="28">
        <f>D52+C53</f>
        <v>5088.5</v>
      </c>
      <c r="E53" s="28">
        <f>C53/C52*100</f>
        <v>122.55510846745976</v>
      </c>
      <c r="F53" s="28">
        <f>N53/N52*100</f>
        <v>105.93262997633475</v>
      </c>
      <c r="G53" s="28">
        <f t="shared" si="16"/>
        <v>115.69155650609113</v>
      </c>
      <c r="H53" s="28">
        <f t="shared" si="4"/>
        <v>153.64917475461974</v>
      </c>
      <c r="I53" s="28">
        <f t="shared" si="5"/>
        <v>112.17427433538549</v>
      </c>
      <c r="J53" s="28">
        <f t="shared" si="6"/>
        <v>136.97362935037143</v>
      </c>
      <c r="K53" s="28">
        <f t="shared" si="7"/>
        <v>157.18831088595081</v>
      </c>
      <c r="L53" s="28">
        <f>O53/O37*100</f>
        <v>113.99999999999999</v>
      </c>
      <c r="M53" s="28">
        <f t="shared" si="8"/>
        <v>137.88448323329021</v>
      </c>
      <c r="N53" s="13">
        <f>SUM(N43:N45)</f>
        <v>960.88189842747374</v>
      </c>
      <c r="O53" s="115">
        <f>N53+O52</f>
        <v>1867.9507577979377</v>
      </c>
      <c r="P53" s="250"/>
      <c r="Q53" s="128"/>
      <c r="R53" s="37">
        <f t="shared" si="20"/>
        <v>1.022421524663677</v>
      </c>
      <c r="U53" s="37">
        <f t="shared" si="17"/>
        <v>1.0060473034563722</v>
      </c>
      <c r="V53" s="37"/>
      <c r="W53" s="37"/>
      <c r="X53" s="37"/>
      <c r="Y53" s="37"/>
      <c r="Z53" s="37"/>
      <c r="AA53" s="37"/>
      <c r="AB53" s="37"/>
      <c r="AC53" s="37"/>
      <c r="AD53" s="37">
        <f t="shared" si="18"/>
        <v>1.0548302478495193</v>
      </c>
      <c r="AE53" s="37"/>
      <c r="AF53" s="37"/>
      <c r="AG53" s="37"/>
      <c r="AT53" s="60" t="e">
        <f>C53/(C53+#REF!)*100</f>
        <v>#REF!</v>
      </c>
    </row>
    <row r="54" spans="1:46" x14ac:dyDescent="0.3">
      <c r="A54" s="242"/>
      <c r="B54" s="23" t="s">
        <v>44</v>
      </c>
      <c r="C54" s="28">
        <f>C46+C47+C48</f>
        <v>3210.7000000000007</v>
      </c>
      <c r="D54" s="28">
        <f>D53+C54</f>
        <v>8299.2000000000007</v>
      </c>
      <c r="E54" s="28">
        <f>C54/C53*100</f>
        <v>114.58192070233042</v>
      </c>
      <c r="F54" s="28">
        <f>N54/N53*100</f>
        <v>108.78568140096472</v>
      </c>
      <c r="G54" s="28">
        <f t="shared" si="16"/>
        <v>105.32812703539705</v>
      </c>
      <c r="H54" s="28">
        <f t="shared" si="4"/>
        <v>137.66239334562451</v>
      </c>
      <c r="I54" s="28">
        <f t="shared" si="5"/>
        <v>103.50976900181814</v>
      </c>
      <c r="J54" s="28">
        <f t="shared" si="6"/>
        <v>132.994590436393</v>
      </c>
      <c r="K54" s="28">
        <f t="shared" si="7"/>
        <v>149.01158093186103</v>
      </c>
      <c r="L54" s="28">
        <f>O54/O38*100</f>
        <v>110.00000000000001</v>
      </c>
      <c r="M54" s="28">
        <f t="shared" si="8"/>
        <v>135.46507357441911</v>
      </c>
      <c r="N54" s="13">
        <f>SUM(N46:N48)</f>
        <v>1045.301920662853</v>
      </c>
      <c r="O54" s="115">
        <f>N54+O53</f>
        <v>2913.2526784607908</v>
      </c>
      <c r="P54" s="250"/>
      <c r="Q54" s="128"/>
      <c r="R54" s="37">
        <f t="shared" si="20"/>
        <v>0.98654708520179379</v>
      </c>
      <c r="U54" s="37">
        <f t="shared" si="17"/>
        <v>0.92833873544231515</v>
      </c>
      <c r="V54" s="37"/>
      <c r="W54" s="37"/>
      <c r="X54" s="37"/>
      <c r="Y54" s="37"/>
      <c r="Z54" s="37"/>
      <c r="AA54" s="37"/>
      <c r="AB54" s="37"/>
      <c r="AC54" s="37"/>
      <c r="AD54" s="37">
        <f t="shared" si="18"/>
        <v>1.0363215191639381</v>
      </c>
      <c r="AE54" s="37"/>
      <c r="AF54" s="37"/>
      <c r="AG54" s="37"/>
      <c r="AT54" s="60" t="e">
        <f>C54/(C54+#REF!)*100</f>
        <v>#REF!</v>
      </c>
    </row>
    <row r="55" spans="1:46" ht="18" thickBot="1" x14ac:dyDescent="0.35">
      <c r="A55" s="243"/>
      <c r="B55" s="19" t="s">
        <v>45</v>
      </c>
      <c r="C55" s="20">
        <f>C49+C50+C51</f>
        <v>3610.2999999999993</v>
      </c>
      <c r="D55" s="20">
        <f>D54+C55</f>
        <v>11909.5</v>
      </c>
      <c r="E55" s="20">
        <f>C55/C54*100</f>
        <v>112.44588407512374</v>
      </c>
      <c r="F55" s="20">
        <f>N55/N54*100</f>
        <v>142.20904987030332</v>
      </c>
      <c r="G55" s="20">
        <f t="shared" si="16"/>
        <v>79.070835630837834</v>
      </c>
      <c r="H55" s="20">
        <f t="shared" si="4"/>
        <v>138.76696006457314</v>
      </c>
      <c r="I55" s="20">
        <f t="shared" si="5"/>
        <v>114.56158816752429</v>
      </c>
      <c r="J55" s="20">
        <f t="shared" si="6"/>
        <v>121.12869792067926</v>
      </c>
      <c r="K55" s="20">
        <f t="shared" si="7"/>
        <v>145.7497062854905</v>
      </c>
      <c r="L55" s="20">
        <f>O55/O39*100</f>
        <v>111.5</v>
      </c>
      <c r="M55" s="20">
        <f t="shared" si="8"/>
        <v>130.71722536815292</v>
      </c>
      <c r="N55" s="133">
        <f>SUM(N49:N51)</f>
        <v>1486.513929650675</v>
      </c>
      <c r="O55" s="134">
        <f>N55+O54</f>
        <v>4399.7666081114658</v>
      </c>
      <c r="P55" s="250"/>
      <c r="Q55" s="128"/>
      <c r="R55" s="37">
        <f t="shared" si="20"/>
        <v>1</v>
      </c>
      <c r="U55" s="37">
        <f t="shared" si="17"/>
        <v>1.0274581898432671</v>
      </c>
      <c r="V55" s="37"/>
      <c r="W55" s="37"/>
      <c r="X55" s="37"/>
      <c r="Y55" s="37"/>
      <c r="Z55" s="37"/>
      <c r="AA55" s="37"/>
      <c r="AB55" s="37"/>
      <c r="AC55" s="37"/>
      <c r="AD55" s="37">
        <f t="shared" si="18"/>
        <v>1</v>
      </c>
      <c r="AE55" s="37"/>
      <c r="AF55" s="37"/>
      <c r="AG55" s="37"/>
      <c r="AT55" s="60" t="e">
        <f>C55/(C55+#REF!)*100</f>
        <v>#REF!</v>
      </c>
    </row>
    <row r="56" spans="1:46" x14ac:dyDescent="0.3">
      <c r="A56" s="241">
        <v>2003</v>
      </c>
      <c r="B56" s="33" t="s">
        <v>26</v>
      </c>
      <c r="C56" s="34">
        <v>957.5</v>
      </c>
      <c r="D56" s="34">
        <f>C56</f>
        <v>957.5</v>
      </c>
      <c r="E56" s="34">
        <f>C56/C51*100</f>
        <v>71.513929344984703</v>
      </c>
      <c r="F56" s="34">
        <v>75.5</v>
      </c>
      <c r="G56" s="34">
        <f t="shared" si="16"/>
        <v>94.720436218522792</v>
      </c>
      <c r="H56" s="34">
        <f t="shared" si="4"/>
        <v>129.88334237655994</v>
      </c>
      <c r="I56" s="34">
        <f t="shared" si="5"/>
        <v>115.00000000000001</v>
      </c>
      <c r="J56" s="34">
        <f t="shared" si="6"/>
        <v>112.94203684918254</v>
      </c>
      <c r="K56" s="34">
        <f t="shared" si="7"/>
        <v>129.88334237655994</v>
      </c>
      <c r="L56" s="125">
        <v>115</v>
      </c>
      <c r="M56" s="34">
        <f t="shared" si="8"/>
        <v>112.94203684918256</v>
      </c>
      <c r="N56" s="126">
        <f>O56</f>
        <v>327.02682250000004</v>
      </c>
      <c r="O56" s="115">
        <f>O40*L56/100</f>
        <v>327.02682250000004</v>
      </c>
      <c r="P56" s="141"/>
      <c r="Q56" s="127"/>
      <c r="R56" s="37">
        <f>L56/L$67</f>
        <v>1.0426110607434271</v>
      </c>
      <c r="U56" s="37">
        <f t="shared" ref="U56:U71" si="24">I56/L$67</f>
        <v>1.0426110607434271</v>
      </c>
      <c r="V56" s="37"/>
      <c r="W56" s="37"/>
      <c r="X56" s="37"/>
      <c r="Y56" s="37"/>
      <c r="Z56" s="37"/>
      <c r="AA56" s="37"/>
      <c r="AB56" s="37"/>
      <c r="AC56" s="37"/>
      <c r="AD56" s="37">
        <f t="shared" ref="AD56:AD71" si="25">M56/M$67</f>
        <v>0.97798760478071467</v>
      </c>
      <c r="AE56" s="37"/>
      <c r="AF56" s="37"/>
      <c r="AG56" s="37"/>
      <c r="AT56" s="60" t="e">
        <f>C56/(C56+#REF!)*100</f>
        <v>#REF!</v>
      </c>
    </row>
    <row r="57" spans="1:46" x14ac:dyDescent="0.3">
      <c r="A57" s="242"/>
      <c r="B57" s="33" t="s">
        <v>27</v>
      </c>
      <c r="C57" s="38">
        <v>926.5</v>
      </c>
      <c r="D57" s="38">
        <f>D56+C57</f>
        <v>1884</v>
      </c>
      <c r="E57" s="38">
        <f t="shared" ref="E57:E67" si="26">C57/C56*100</f>
        <v>96.762402088772845</v>
      </c>
      <c r="F57" s="38">
        <v>87.8</v>
      </c>
      <c r="G57" s="38">
        <f t="shared" si="16"/>
        <v>110.20774725372762</v>
      </c>
      <c r="H57" s="38">
        <f t="shared" si="4"/>
        <v>129.07495123989969</v>
      </c>
      <c r="I57" s="38">
        <f t="shared" si="5"/>
        <v>109.02212227027781</v>
      </c>
      <c r="J57" s="38">
        <f t="shared" si="6"/>
        <v>118.39335774431974</v>
      </c>
      <c r="K57" s="38">
        <f t="shared" si="7"/>
        <v>129.48453608247422</v>
      </c>
      <c r="L57" s="129">
        <v>112</v>
      </c>
      <c r="M57" s="38">
        <f t="shared" si="8"/>
        <v>115.61119293078055</v>
      </c>
      <c r="N57" s="13">
        <f>O57-O56</f>
        <v>312.33061696255999</v>
      </c>
      <c r="O57" s="115">
        <f>O41*L57/100</f>
        <v>639.35743946256002</v>
      </c>
      <c r="P57" s="141"/>
      <c r="Q57" s="127"/>
      <c r="R57" s="37">
        <f t="shared" ref="R57:R71" si="27">L57/L$67</f>
        <v>1.015412511332729</v>
      </c>
      <c r="U57" s="37">
        <f t="shared" si="24"/>
        <v>0.98841452647577344</v>
      </c>
      <c r="V57" s="37"/>
      <c r="W57" s="37"/>
      <c r="X57" s="37"/>
      <c r="Y57" s="37"/>
      <c r="Z57" s="37"/>
      <c r="AA57" s="37"/>
      <c r="AB57" s="37"/>
      <c r="AC57" s="37"/>
      <c r="AD57" s="37">
        <f t="shared" si="25"/>
        <v>1.001100359215219</v>
      </c>
      <c r="AE57" s="37"/>
      <c r="AF57" s="37"/>
      <c r="AG57" s="37"/>
      <c r="AT57" s="60" t="e">
        <f>C57/(C57+#REF!)*100</f>
        <v>#REF!</v>
      </c>
    </row>
    <row r="58" spans="1:46" x14ac:dyDescent="0.3">
      <c r="A58" s="242"/>
      <c r="B58" s="39" t="s">
        <v>28</v>
      </c>
      <c r="C58" s="38">
        <v>1105.8</v>
      </c>
      <c r="D58" s="38">
        <f t="shared" ref="D58:D67" si="28">D57+C58</f>
        <v>2989.8</v>
      </c>
      <c r="E58" s="38">
        <f t="shared" si="26"/>
        <v>119.35240151106315</v>
      </c>
      <c r="F58" s="38">
        <v>119.8</v>
      </c>
      <c r="G58" s="38">
        <f t="shared" si="16"/>
        <v>99.626378556813989</v>
      </c>
      <c r="H58" s="38">
        <f t="shared" si="4"/>
        <v>133.0045706038008</v>
      </c>
      <c r="I58" s="38">
        <f t="shared" si="5"/>
        <v>114.6978913789016</v>
      </c>
      <c r="J58" s="38">
        <f t="shared" si="6"/>
        <v>115.96078097410138</v>
      </c>
      <c r="K58" s="38">
        <f t="shared" si="7"/>
        <v>130.76452064380686</v>
      </c>
      <c r="L58" s="129">
        <v>113</v>
      </c>
      <c r="M58" s="38">
        <f t="shared" si="8"/>
        <v>115.72081472903261</v>
      </c>
      <c r="N58" s="35">
        <f t="shared" ref="N58:N67" si="29">O58-O57</f>
        <v>385.63037162606429</v>
      </c>
      <c r="O58" s="36">
        <f t="shared" ref="O58:O67" si="30">O42*L58/100</f>
        <v>1024.9878110886243</v>
      </c>
      <c r="P58" s="141"/>
      <c r="Q58" s="127"/>
      <c r="R58" s="37">
        <f t="shared" si="27"/>
        <v>1.0244786944696282</v>
      </c>
      <c r="U58" s="37">
        <f t="shared" si="24"/>
        <v>1.0398720886573127</v>
      </c>
      <c r="V58" s="37"/>
      <c r="W58" s="37"/>
      <c r="X58" s="37"/>
      <c r="Y58" s="37"/>
      <c r="Z58" s="37"/>
      <c r="AA58" s="37"/>
      <c r="AB58" s="37"/>
      <c r="AC58" s="37"/>
      <c r="AD58" s="37">
        <f t="shared" si="25"/>
        <v>1.0020495962123119</v>
      </c>
      <c r="AE58" s="37"/>
      <c r="AF58" s="37"/>
      <c r="AG58" s="37"/>
      <c r="AT58" s="60" t="e">
        <f>C58/(C58+#REF!)*100</f>
        <v>#REF!</v>
      </c>
    </row>
    <row r="59" spans="1:46" x14ac:dyDescent="0.3">
      <c r="A59" s="242"/>
      <c r="B59" s="33" t="s">
        <v>29</v>
      </c>
      <c r="C59" s="38">
        <v>1121.0999999999999</v>
      </c>
      <c r="D59" s="38">
        <f t="shared" si="28"/>
        <v>4110.8999999999996</v>
      </c>
      <c r="E59" s="38">
        <f t="shared" si="26"/>
        <v>101.38361367335864</v>
      </c>
      <c r="F59" s="38">
        <v>95.6</v>
      </c>
      <c r="G59" s="38">
        <f t="shared" si="16"/>
        <v>106.04980509765549</v>
      </c>
      <c r="H59" s="38">
        <f t="shared" si="4"/>
        <v>128.00867778031517</v>
      </c>
      <c r="I59" s="38">
        <f t="shared" si="5"/>
        <v>105.39498501236106</v>
      </c>
      <c r="J59" s="38">
        <f t="shared" si="6"/>
        <v>121.45613737247736</v>
      </c>
      <c r="K59" s="38">
        <f t="shared" si="7"/>
        <v>130.0012649421289</v>
      </c>
      <c r="L59" s="129">
        <v>111</v>
      </c>
      <c r="M59" s="38">
        <f t="shared" si="8"/>
        <v>117.11825670462063</v>
      </c>
      <c r="N59" s="13">
        <f t="shared" si="29"/>
        <v>341.12489993108966</v>
      </c>
      <c r="O59" s="115">
        <f t="shared" si="30"/>
        <v>1366.112711019714</v>
      </c>
      <c r="P59" s="141"/>
      <c r="Q59" s="127"/>
      <c r="R59" s="37">
        <f t="shared" si="27"/>
        <v>1.0063463281958296</v>
      </c>
      <c r="U59" s="37">
        <f t="shared" si="24"/>
        <v>0.95553023583282926</v>
      </c>
      <c r="V59" s="37"/>
      <c r="W59" s="37"/>
      <c r="X59" s="37"/>
      <c r="Y59" s="37"/>
      <c r="Z59" s="37"/>
      <c r="AA59" s="37"/>
      <c r="AB59" s="37"/>
      <c r="AC59" s="37"/>
      <c r="AD59" s="37">
        <f t="shared" si="25"/>
        <v>1.0141503247687693</v>
      </c>
      <c r="AE59" s="37"/>
      <c r="AF59" s="37"/>
      <c r="AG59" s="37"/>
      <c r="AT59" s="60" t="e">
        <f>C59/(C59+#REF!)*100</f>
        <v>#REF!</v>
      </c>
    </row>
    <row r="60" spans="1:46" x14ac:dyDescent="0.3">
      <c r="A60" s="242"/>
      <c r="B60" s="33" t="s">
        <v>30</v>
      </c>
      <c r="C60" s="38">
        <v>1197.3</v>
      </c>
      <c r="D60" s="38">
        <f t="shared" si="28"/>
        <v>5308.2</v>
      </c>
      <c r="E60" s="38">
        <f t="shared" si="26"/>
        <v>106.79689590580681</v>
      </c>
      <c r="F60" s="38">
        <v>107.5</v>
      </c>
      <c r="G60" s="38">
        <f t="shared" si="16"/>
        <v>99.345949679820293</v>
      </c>
      <c r="H60" s="38">
        <f t="shared" si="4"/>
        <v>124.36896229354942</v>
      </c>
      <c r="I60" s="38">
        <f t="shared" si="5"/>
        <v>106.04953189350788</v>
      </c>
      <c r="J60" s="38">
        <f t="shared" si="6"/>
        <v>117.27440948861276</v>
      </c>
      <c r="K60" s="38">
        <f t="shared" si="7"/>
        <v>128.68675604257075</v>
      </c>
      <c r="L60" s="129">
        <v>110</v>
      </c>
      <c r="M60" s="38">
        <f t="shared" si="8"/>
        <v>116.98796003870069</v>
      </c>
      <c r="N60" s="13">
        <f t="shared" si="29"/>
        <v>330.38760779239374</v>
      </c>
      <c r="O60" s="115">
        <f t="shared" si="30"/>
        <v>1696.5003188121077</v>
      </c>
      <c r="P60" s="141"/>
      <c r="Q60" s="127"/>
      <c r="R60" s="37">
        <f t="shared" si="27"/>
        <v>0.99728014505893026</v>
      </c>
      <c r="U60" s="37">
        <f t="shared" si="24"/>
        <v>0.96146447772899257</v>
      </c>
      <c r="V60" s="37"/>
      <c r="W60" s="37"/>
      <c r="X60" s="37"/>
      <c r="Y60" s="37"/>
      <c r="Z60" s="37"/>
      <c r="AA60" s="37"/>
      <c r="AB60" s="37"/>
      <c r="AC60" s="37"/>
      <c r="AD60" s="37">
        <f t="shared" si="25"/>
        <v>1.0130220599723401</v>
      </c>
      <c r="AE60" s="37"/>
      <c r="AF60" s="37"/>
      <c r="AG60" s="37"/>
      <c r="AT60" s="60" t="e">
        <f>C60/(C60+#REF!)*100</f>
        <v>#REF!</v>
      </c>
    </row>
    <row r="61" spans="1:46" x14ac:dyDescent="0.3">
      <c r="A61" s="242"/>
      <c r="B61" s="142" t="s">
        <v>31</v>
      </c>
      <c r="C61" s="38">
        <v>1299.4000000000001</v>
      </c>
      <c r="D61" s="38">
        <f t="shared" si="28"/>
        <v>6607.6</v>
      </c>
      <c r="E61" s="38">
        <f t="shared" si="26"/>
        <v>108.52752025390464</v>
      </c>
      <c r="F61" s="38">
        <v>105.5</v>
      </c>
      <c r="G61" s="38">
        <f t="shared" si="16"/>
        <v>102.86968744445937</v>
      </c>
      <c r="H61" s="38">
        <f t="shared" si="4"/>
        <v>134.84848484848482</v>
      </c>
      <c r="I61" s="38">
        <f t="shared" si="5"/>
        <v>109.99999999999999</v>
      </c>
      <c r="J61" s="38">
        <f t="shared" si="6"/>
        <v>122.58953168044076</v>
      </c>
      <c r="K61" s="38">
        <f t="shared" si="7"/>
        <v>129.85359143165962</v>
      </c>
      <c r="L61" s="129">
        <v>110</v>
      </c>
      <c r="M61" s="38">
        <f t="shared" si="8"/>
        <v>118.04871948332693</v>
      </c>
      <c r="N61" s="35">
        <f t="shared" si="29"/>
        <v>358.24551476562374</v>
      </c>
      <c r="O61" s="36">
        <f t="shared" si="30"/>
        <v>2054.7458335777314</v>
      </c>
      <c r="P61" s="141"/>
      <c r="Q61" s="127"/>
      <c r="R61" s="37">
        <f t="shared" si="27"/>
        <v>0.99728014505893026</v>
      </c>
      <c r="U61" s="37">
        <f t="shared" si="24"/>
        <v>0.99728014505893003</v>
      </c>
      <c r="V61" s="37"/>
      <c r="W61" s="37"/>
      <c r="X61" s="37"/>
      <c r="Y61" s="37"/>
      <c r="Z61" s="37"/>
      <c r="AA61" s="37"/>
      <c r="AB61" s="37"/>
      <c r="AC61" s="37"/>
      <c r="AD61" s="37">
        <f t="shared" si="25"/>
        <v>1.0222073873972726</v>
      </c>
      <c r="AE61" s="37"/>
      <c r="AF61" s="37"/>
      <c r="AG61" s="37"/>
      <c r="AT61" s="60" t="e">
        <f>C61/(C61+#REF!)*100</f>
        <v>#REF!</v>
      </c>
    </row>
    <row r="62" spans="1:46" x14ac:dyDescent="0.3">
      <c r="A62" s="242"/>
      <c r="B62" s="33" t="s">
        <v>32</v>
      </c>
      <c r="C62" s="38">
        <v>1300.3</v>
      </c>
      <c r="D62" s="38">
        <f t="shared" si="28"/>
        <v>7907.9000000000005</v>
      </c>
      <c r="E62" s="38">
        <f t="shared" si="26"/>
        <v>100.06926273664767</v>
      </c>
      <c r="F62" s="38">
        <v>98.2</v>
      </c>
      <c r="G62" s="38">
        <f t="shared" si="16"/>
        <v>101.90352620839884</v>
      </c>
      <c r="H62" s="38">
        <f t="shared" si="4"/>
        <v>132.65660069373598</v>
      </c>
      <c r="I62" s="38">
        <f t="shared" si="5"/>
        <v>110.00000000000003</v>
      </c>
      <c r="J62" s="38">
        <f t="shared" si="6"/>
        <v>120.59690972157813</v>
      </c>
      <c r="K62" s="38">
        <f t="shared" si="7"/>
        <v>130.30632590175821</v>
      </c>
      <c r="L62" s="129">
        <v>110</v>
      </c>
      <c r="M62" s="38">
        <f t="shared" si="8"/>
        <v>118.46029627432564</v>
      </c>
      <c r="N62" s="13">
        <f t="shared" si="29"/>
        <v>303.64752772268957</v>
      </c>
      <c r="O62" s="115">
        <f t="shared" si="30"/>
        <v>2358.393361300421</v>
      </c>
      <c r="P62" s="141"/>
      <c r="Q62" s="127"/>
      <c r="R62" s="37">
        <f t="shared" si="27"/>
        <v>0.99728014505893026</v>
      </c>
      <c r="U62" s="37">
        <f t="shared" si="24"/>
        <v>0.99728014505893048</v>
      </c>
      <c r="V62" s="37"/>
      <c r="W62" s="37"/>
      <c r="X62" s="37"/>
      <c r="Y62" s="37"/>
      <c r="Z62" s="37"/>
      <c r="AA62" s="37"/>
      <c r="AB62" s="37"/>
      <c r="AC62" s="37"/>
      <c r="AD62" s="37">
        <f t="shared" si="25"/>
        <v>1.0257713128517927</v>
      </c>
      <c r="AE62" s="37"/>
      <c r="AF62" s="37"/>
      <c r="AG62" s="37"/>
      <c r="AT62" s="60" t="e">
        <f>C62/(C62+#REF!)*100</f>
        <v>#REF!</v>
      </c>
    </row>
    <row r="63" spans="1:46" x14ac:dyDescent="0.3">
      <c r="A63" s="242"/>
      <c r="B63" s="33" t="s">
        <v>33</v>
      </c>
      <c r="C63" s="38">
        <v>1395.8</v>
      </c>
      <c r="D63" s="38">
        <f t="shared" si="28"/>
        <v>9303.7000000000007</v>
      </c>
      <c r="E63" s="38">
        <f t="shared" si="26"/>
        <v>107.34445897100669</v>
      </c>
      <c r="F63" s="38">
        <v>107.8</v>
      </c>
      <c r="G63" s="38">
        <f t="shared" si="16"/>
        <v>99.577420195739037</v>
      </c>
      <c r="H63" s="38">
        <f t="shared" si="4"/>
        <v>124.4694132334581</v>
      </c>
      <c r="I63" s="38">
        <f t="shared" si="5"/>
        <v>110.0000000000001</v>
      </c>
      <c r="J63" s="38">
        <f t="shared" si="6"/>
        <v>113.15401203041635</v>
      </c>
      <c r="K63" s="38">
        <f t="shared" si="7"/>
        <v>129.39597502120972</v>
      </c>
      <c r="L63" s="129">
        <v>110</v>
      </c>
      <c r="M63" s="38">
        <f t="shared" si="8"/>
        <v>117.63270456473612</v>
      </c>
      <c r="N63" s="13">
        <f t="shared" si="29"/>
        <v>385.84743728991953</v>
      </c>
      <c r="O63" s="115">
        <f t="shared" si="30"/>
        <v>2744.2407985903405</v>
      </c>
      <c r="P63" s="141"/>
      <c r="Q63" s="127"/>
      <c r="R63" s="37">
        <f t="shared" si="27"/>
        <v>0.99728014505893026</v>
      </c>
      <c r="U63" s="37">
        <f t="shared" si="24"/>
        <v>0.99728014505893114</v>
      </c>
      <c r="V63" s="37"/>
      <c r="W63" s="37"/>
      <c r="X63" s="37"/>
      <c r="Y63" s="37"/>
      <c r="Z63" s="37"/>
      <c r="AA63" s="37"/>
      <c r="AB63" s="37"/>
      <c r="AC63" s="37"/>
      <c r="AD63" s="37">
        <f t="shared" si="25"/>
        <v>1.0186050313114781</v>
      </c>
      <c r="AE63" s="37"/>
      <c r="AF63" s="37"/>
      <c r="AG63" s="37"/>
      <c r="AT63" s="60" t="e">
        <f>C63/(C63+#REF!)*100</f>
        <v>#REF!</v>
      </c>
    </row>
    <row r="64" spans="1:46" x14ac:dyDescent="0.3">
      <c r="A64" s="242"/>
      <c r="B64" s="39" t="s">
        <v>35</v>
      </c>
      <c r="C64" s="38">
        <v>1392.8</v>
      </c>
      <c r="D64" s="38">
        <f t="shared" si="28"/>
        <v>10696.5</v>
      </c>
      <c r="E64" s="38">
        <f t="shared" si="26"/>
        <v>99.785069494196875</v>
      </c>
      <c r="F64" s="38">
        <v>99.2</v>
      </c>
      <c r="G64" s="38">
        <f t="shared" si="16"/>
        <v>100.58978779656942</v>
      </c>
      <c r="H64" s="38">
        <f t="shared" si="4"/>
        <v>125.57929853033987</v>
      </c>
      <c r="I64" s="38">
        <f t="shared" si="5"/>
        <v>109.9999999999999</v>
      </c>
      <c r="J64" s="38">
        <f t="shared" si="6"/>
        <v>114.16299866394543</v>
      </c>
      <c r="K64" s="38">
        <f t="shared" si="7"/>
        <v>128.88591671486407</v>
      </c>
      <c r="L64" s="129">
        <v>110</v>
      </c>
      <c r="M64" s="38">
        <f t="shared" si="8"/>
        <v>117.16901519533096</v>
      </c>
      <c r="N64" s="35">
        <f t="shared" si="29"/>
        <v>460.33714771652922</v>
      </c>
      <c r="O64" s="36">
        <f t="shared" si="30"/>
        <v>3204.5779463068698</v>
      </c>
      <c r="P64" s="141"/>
      <c r="Q64" s="127"/>
      <c r="R64" s="37">
        <f t="shared" si="27"/>
        <v>0.99728014505893026</v>
      </c>
      <c r="U64" s="37">
        <f t="shared" si="24"/>
        <v>0.99728014505892937</v>
      </c>
      <c r="V64" s="37"/>
      <c r="W64" s="37"/>
      <c r="X64" s="37"/>
      <c r="Y64" s="37"/>
      <c r="Z64" s="37"/>
      <c r="AA64" s="37"/>
      <c r="AB64" s="37"/>
      <c r="AC64" s="37"/>
      <c r="AD64" s="37">
        <f t="shared" si="25"/>
        <v>1.0145898526552584</v>
      </c>
      <c r="AE64" s="37"/>
      <c r="AF64" s="37"/>
      <c r="AG64" s="37"/>
      <c r="AT64" s="60" t="e">
        <f>C64/(C64+#REF!)*100</f>
        <v>#REF!</v>
      </c>
    </row>
    <row r="65" spans="1:46" x14ac:dyDescent="0.3">
      <c r="A65" s="242"/>
      <c r="B65" s="33" t="s">
        <v>37</v>
      </c>
      <c r="C65" s="38">
        <v>1472.3</v>
      </c>
      <c r="D65" s="38">
        <f t="shared" si="28"/>
        <v>12168.8</v>
      </c>
      <c r="E65" s="38">
        <f t="shared" si="26"/>
        <v>105.70792647903504</v>
      </c>
      <c r="F65" s="38">
        <v>101.3</v>
      </c>
      <c r="G65" s="38">
        <f t="shared" si="16"/>
        <v>104.35135881444724</v>
      </c>
      <c r="H65" s="38">
        <f t="shared" si="4"/>
        <v>128.17097588578406</v>
      </c>
      <c r="I65" s="38">
        <f t="shared" si="5"/>
        <v>110.00000000000006</v>
      </c>
      <c r="J65" s="38">
        <f t="shared" si="6"/>
        <v>116.51906898707635</v>
      </c>
      <c r="K65" s="38">
        <f t="shared" si="7"/>
        <v>128.7989923686745</v>
      </c>
      <c r="L65" s="129">
        <v>110</v>
      </c>
      <c r="M65" s="38">
        <f t="shared" si="8"/>
        <v>117.08999306243138</v>
      </c>
      <c r="N65" s="13">
        <f t="shared" si="29"/>
        <v>423.16600613060882</v>
      </c>
      <c r="O65" s="115">
        <f t="shared" si="30"/>
        <v>3627.7439524374786</v>
      </c>
      <c r="P65" s="141"/>
      <c r="Q65" s="127"/>
      <c r="R65" s="37">
        <f t="shared" si="27"/>
        <v>0.99728014505893026</v>
      </c>
      <c r="U65" s="37">
        <f t="shared" si="24"/>
        <v>0.9972801450589307</v>
      </c>
      <c r="V65" s="37"/>
      <c r="W65" s="37"/>
      <c r="X65" s="37"/>
      <c r="Y65" s="37"/>
      <c r="Z65" s="37"/>
      <c r="AA65" s="37"/>
      <c r="AB65" s="37"/>
      <c r="AC65" s="37"/>
      <c r="AD65" s="37">
        <f t="shared" si="25"/>
        <v>1.0139055842585201</v>
      </c>
      <c r="AE65" s="37"/>
      <c r="AF65" s="37"/>
      <c r="AG65" s="37"/>
      <c r="AT65" s="60" t="e">
        <f>C65/(C65+#REF!)*100</f>
        <v>#REF!</v>
      </c>
    </row>
    <row r="66" spans="1:46" x14ac:dyDescent="0.3">
      <c r="A66" s="242"/>
      <c r="B66" s="33" t="s">
        <v>40</v>
      </c>
      <c r="C66" s="38">
        <v>1411.4</v>
      </c>
      <c r="D66" s="38">
        <f t="shared" si="28"/>
        <v>13580.199999999999</v>
      </c>
      <c r="E66" s="38">
        <f t="shared" si="26"/>
        <v>95.863614752428177</v>
      </c>
      <c r="F66" s="38">
        <v>93.9</v>
      </c>
      <c r="G66" s="38">
        <f t="shared" si="16"/>
        <v>102.0911765201578</v>
      </c>
      <c r="H66" s="38">
        <f t="shared" si="4"/>
        <v>125.71479469136895</v>
      </c>
      <c r="I66" s="38">
        <f t="shared" si="5"/>
        <v>109.99999999999987</v>
      </c>
      <c r="J66" s="38">
        <f t="shared" si="6"/>
        <v>114.28617699215373</v>
      </c>
      <c r="K66" s="38">
        <f t="shared" si="7"/>
        <v>128.47142073297636</v>
      </c>
      <c r="L66" s="129">
        <v>110</v>
      </c>
      <c r="M66" s="38">
        <f t="shared" si="8"/>
        <v>116.79220066634215</v>
      </c>
      <c r="N66" s="13">
        <f t="shared" si="29"/>
        <v>380.95500806839664</v>
      </c>
      <c r="O66" s="115">
        <f t="shared" si="30"/>
        <v>4008.6989605058752</v>
      </c>
      <c r="P66" s="141"/>
      <c r="Q66" s="127"/>
      <c r="R66" s="37">
        <f t="shared" si="27"/>
        <v>0.99728014505893026</v>
      </c>
      <c r="U66" s="37">
        <f t="shared" si="24"/>
        <v>0.99728014505892904</v>
      </c>
      <c r="V66" s="37"/>
      <c r="W66" s="37"/>
      <c r="X66" s="37"/>
      <c r="Y66" s="37"/>
      <c r="Z66" s="37"/>
      <c r="AA66" s="37"/>
      <c r="AB66" s="37"/>
      <c r="AC66" s="37"/>
      <c r="AD66" s="37">
        <f t="shared" si="25"/>
        <v>1.0113269405550946</v>
      </c>
      <c r="AE66" s="37"/>
      <c r="AF66" s="37"/>
      <c r="AG66" s="37"/>
      <c r="AT66" s="60" t="e">
        <f>C66/(C66+#REF!)*100</f>
        <v>#REF!</v>
      </c>
    </row>
    <row r="67" spans="1:46" ht="18" thickBot="1" x14ac:dyDescent="0.35">
      <c r="A67" s="242"/>
      <c r="B67" s="143" t="s">
        <v>41</v>
      </c>
      <c r="C67" s="41">
        <v>1590</v>
      </c>
      <c r="D67" s="41">
        <f t="shared" si="28"/>
        <v>15170.199999999999</v>
      </c>
      <c r="E67" s="41">
        <f t="shared" si="26"/>
        <v>112.65410230976333</v>
      </c>
      <c r="F67" s="41">
        <v>111.3</v>
      </c>
      <c r="G67" s="41">
        <f t="shared" si="16"/>
        <v>101.2166238182959</v>
      </c>
      <c r="H67" s="41">
        <f t="shared" si="4"/>
        <v>118.7542012099485</v>
      </c>
      <c r="I67" s="41">
        <f t="shared" si="5"/>
        <v>111.74710658140832</v>
      </c>
      <c r="J67" s="41">
        <f t="shared" si="6"/>
        <v>106.27049311870593</v>
      </c>
      <c r="K67" s="41">
        <f t="shared" si="7"/>
        <v>127.37898316470044</v>
      </c>
      <c r="L67" s="130">
        <v>110.3</v>
      </c>
      <c r="M67" s="41">
        <f t="shared" si="8"/>
        <v>115.48411891631953</v>
      </c>
      <c r="N67" s="25">
        <f t="shared" si="29"/>
        <v>844.24360824107134</v>
      </c>
      <c r="O67" s="26">
        <f t="shared" si="30"/>
        <v>4852.9425687469466</v>
      </c>
      <c r="P67" s="141"/>
      <c r="Q67" s="127"/>
      <c r="R67" s="37">
        <f t="shared" si="27"/>
        <v>1</v>
      </c>
      <c r="U67" s="37">
        <f t="shared" si="24"/>
        <v>1.0131197332856603</v>
      </c>
      <c r="V67" s="37"/>
      <c r="W67" s="37"/>
      <c r="X67" s="37"/>
      <c r="Y67" s="37"/>
      <c r="Z67" s="37"/>
      <c r="AA67" s="37"/>
      <c r="AB67" s="37"/>
      <c r="AC67" s="37"/>
      <c r="AD67" s="37">
        <f t="shared" si="25"/>
        <v>1</v>
      </c>
      <c r="AE67" s="37"/>
      <c r="AF67" s="37"/>
      <c r="AG67" s="37"/>
      <c r="AT67" s="60" t="e">
        <f>C67/(C67+#REF!)*100</f>
        <v>#REF!</v>
      </c>
    </row>
    <row r="68" spans="1:46" x14ac:dyDescent="0.3">
      <c r="A68" s="242"/>
      <c r="B68" s="42" t="s">
        <v>42</v>
      </c>
      <c r="C68" s="43">
        <f>C56+C57+C58</f>
        <v>2989.8</v>
      </c>
      <c r="D68" s="43">
        <f>C68</f>
        <v>2989.8</v>
      </c>
      <c r="E68" s="43">
        <f>C68/C55*100</f>
        <v>82.81306262637456</v>
      </c>
      <c r="F68" s="43">
        <f>N68/N55*100</f>
        <v>68.952452489260736</v>
      </c>
      <c r="G68" s="43">
        <f t="shared" si="16"/>
        <v>120.10169274149109</v>
      </c>
      <c r="H68" s="43">
        <f t="shared" si="4"/>
        <v>130.76452064380686</v>
      </c>
      <c r="I68" s="43">
        <f t="shared" si="5"/>
        <v>112.99999999999999</v>
      </c>
      <c r="J68" s="43">
        <f t="shared" si="6"/>
        <v>115.72081472903264</v>
      </c>
      <c r="K68" s="43">
        <f t="shared" si="7"/>
        <v>130.76452064380686</v>
      </c>
      <c r="L68" s="43">
        <f>O68/O52*100</f>
        <v>112.99999999999999</v>
      </c>
      <c r="M68" s="43">
        <f t="shared" si="8"/>
        <v>115.72081472903264</v>
      </c>
      <c r="N68" s="13">
        <f>SUM(N56:N58)</f>
        <v>1024.9878110886243</v>
      </c>
      <c r="O68" s="115">
        <f>N68</f>
        <v>1024.9878110886243</v>
      </c>
      <c r="P68" s="128"/>
      <c r="Q68" s="128"/>
      <c r="R68" s="37">
        <f t="shared" si="27"/>
        <v>1.0244786944696282</v>
      </c>
      <c r="U68" s="37">
        <f t="shared" si="24"/>
        <v>1.0244786944696282</v>
      </c>
      <c r="V68" s="37"/>
      <c r="W68" s="37"/>
      <c r="X68" s="37"/>
      <c r="Y68" s="37"/>
      <c r="Z68" s="37"/>
      <c r="AA68" s="37"/>
      <c r="AB68" s="37"/>
      <c r="AC68" s="37"/>
      <c r="AD68" s="37">
        <f t="shared" si="25"/>
        <v>1.0020495962123124</v>
      </c>
      <c r="AE68" s="37"/>
      <c r="AF68" s="37"/>
      <c r="AG68" s="37"/>
      <c r="AT68" s="60" t="e">
        <f>C68/(C68+#REF!)*100</f>
        <v>#REF!</v>
      </c>
    </row>
    <row r="69" spans="1:46" x14ac:dyDescent="0.3">
      <c r="A69" s="242"/>
      <c r="B69" s="42" t="s">
        <v>43</v>
      </c>
      <c r="C69" s="44">
        <f>C59+C60+C61</f>
        <v>3617.7999999999997</v>
      </c>
      <c r="D69" s="44">
        <f>D68+C69</f>
        <v>6607.6</v>
      </c>
      <c r="E69" s="44">
        <f>C69/C68*100</f>
        <v>121.00474948157066</v>
      </c>
      <c r="F69" s="44">
        <f>N69/N68*100</f>
        <v>100.46539201236125</v>
      </c>
      <c r="G69" s="44">
        <f t="shared" si="16"/>
        <v>120.44421174077759</v>
      </c>
      <c r="H69" s="44">
        <f t="shared" si="4"/>
        <v>129.11031012454944</v>
      </c>
      <c r="I69" s="44">
        <f t="shared" si="5"/>
        <v>107.16801140435179</v>
      </c>
      <c r="J69" s="44">
        <f t="shared" si="6"/>
        <v>120.4746719031745</v>
      </c>
      <c r="K69" s="44">
        <f t="shared" si="7"/>
        <v>129.85359143165962</v>
      </c>
      <c r="L69" s="44">
        <f>O69/O53*100</f>
        <v>109.99999999999999</v>
      </c>
      <c r="M69" s="44">
        <f t="shared" si="8"/>
        <v>118.04871948332693</v>
      </c>
      <c r="N69" s="13">
        <f>SUM(N59:N61)</f>
        <v>1029.7580224891071</v>
      </c>
      <c r="O69" s="115">
        <f>N69+O68</f>
        <v>2054.7458335777314</v>
      </c>
      <c r="P69" s="131"/>
      <c r="Q69" s="132"/>
      <c r="R69" s="37">
        <f t="shared" si="27"/>
        <v>0.99728014505893003</v>
      </c>
      <c r="U69" s="37">
        <f t="shared" si="24"/>
        <v>0.97160481780917307</v>
      </c>
      <c r="V69" s="37"/>
      <c r="W69" s="37"/>
      <c r="X69" s="37"/>
      <c r="Y69" s="37"/>
      <c r="Z69" s="37"/>
      <c r="AA69" s="37"/>
      <c r="AB69" s="37"/>
      <c r="AC69" s="37"/>
      <c r="AD69" s="37">
        <f t="shared" si="25"/>
        <v>1.0222073873972726</v>
      </c>
      <c r="AE69" s="37"/>
      <c r="AF69" s="37"/>
      <c r="AG69" s="37"/>
      <c r="AT69" s="60" t="e">
        <f>C69/(C69+#REF!)*100</f>
        <v>#REF!</v>
      </c>
    </row>
    <row r="70" spans="1:46" x14ac:dyDescent="0.3">
      <c r="A70" s="242"/>
      <c r="B70" s="42" t="s">
        <v>44</v>
      </c>
      <c r="C70" s="44">
        <f>C62+C63+C64</f>
        <v>4088.8999999999996</v>
      </c>
      <c r="D70" s="44">
        <f>D69+C70</f>
        <v>10696.5</v>
      </c>
      <c r="E70" s="44">
        <f>C70/C69*100</f>
        <v>113.02172591077451</v>
      </c>
      <c r="F70" s="44">
        <f>N70/N69*100</f>
        <v>111.66041804168623</v>
      </c>
      <c r="G70" s="44">
        <f t="shared" si="16"/>
        <v>101.21914989479983</v>
      </c>
      <c r="H70" s="44">
        <f t="shared" si="4"/>
        <v>127.352290777712</v>
      </c>
      <c r="I70" s="44">
        <f t="shared" si="5"/>
        <v>110.00000000000001</v>
      </c>
      <c r="J70" s="44">
        <f t="shared" si="6"/>
        <v>115.77480979791999</v>
      </c>
      <c r="K70" s="44">
        <f t="shared" si="7"/>
        <v>128.88591671486407</v>
      </c>
      <c r="L70" s="44">
        <f>O70/O54*100</f>
        <v>109.99999999999999</v>
      </c>
      <c r="M70" s="44">
        <f t="shared" si="8"/>
        <v>117.16901519533099</v>
      </c>
      <c r="N70" s="13">
        <f>SUM(N62:N64)</f>
        <v>1149.8321127291383</v>
      </c>
      <c r="O70" s="115">
        <f>N70+O69</f>
        <v>3204.5779463068698</v>
      </c>
      <c r="P70" s="131"/>
      <c r="Q70" s="132"/>
      <c r="R70" s="37">
        <f t="shared" si="27"/>
        <v>0.99728014505893003</v>
      </c>
      <c r="U70" s="37">
        <f t="shared" si="24"/>
        <v>0.99728014505893037</v>
      </c>
      <c r="V70" s="37"/>
      <c r="W70" s="37"/>
      <c r="X70" s="37"/>
      <c r="Y70" s="37"/>
      <c r="Z70" s="37"/>
      <c r="AA70" s="37"/>
      <c r="AB70" s="37"/>
      <c r="AC70" s="37"/>
      <c r="AD70" s="37">
        <f t="shared" si="25"/>
        <v>1.0145898526552586</v>
      </c>
      <c r="AE70" s="37"/>
      <c r="AF70" s="37"/>
      <c r="AG70" s="37"/>
      <c r="AT70" s="60" t="e">
        <f>C70/(C70+#REF!)*100</f>
        <v>#REF!</v>
      </c>
    </row>
    <row r="71" spans="1:46" ht="18" thickBot="1" x14ac:dyDescent="0.35">
      <c r="A71" s="243"/>
      <c r="B71" s="40" t="s">
        <v>45</v>
      </c>
      <c r="C71" s="41">
        <f>C65+C66+C67</f>
        <v>4473.7</v>
      </c>
      <c r="D71" s="41">
        <f>D70+C71</f>
        <v>15170.2</v>
      </c>
      <c r="E71" s="41">
        <f>C71/C70*100</f>
        <v>109.41084399227177</v>
      </c>
      <c r="F71" s="41">
        <f>N71/N70*100</f>
        <v>143.35698265790006</v>
      </c>
      <c r="G71" s="41">
        <f t="shared" si="16"/>
        <v>76.320554439517139</v>
      </c>
      <c r="H71" s="41">
        <f t="shared" si="4"/>
        <v>123.91491011827273</v>
      </c>
      <c r="I71" s="41">
        <f t="shared" si="5"/>
        <v>110.88793650439833</v>
      </c>
      <c r="J71" s="41">
        <f t="shared" si="6"/>
        <v>111.74787269430134</v>
      </c>
      <c r="K71" s="41">
        <f t="shared" si="7"/>
        <v>127.37898316470047</v>
      </c>
      <c r="L71" s="41">
        <f>O71/O55*100</f>
        <v>110.3</v>
      </c>
      <c r="M71" s="41">
        <f t="shared" si="8"/>
        <v>115.48411891631956</v>
      </c>
      <c r="N71" s="144">
        <f>SUM(N65:N67)</f>
        <v>1648.3646224400768</v>
      </c>
      <c r="O71" s="134">
        <f>N71+O70</f>
        <v>4852.9425687469466</v>
      </c>
      <c r="P71" s="131"/>
      <c r="Q71" s="132"/>
      <c r="R71" s="37">
        <f t="shared" si="27"/>
        <v>1</v>
      </c>
      <c r="U71" s="37">
        <f t="shared" si="24"/>
        <v>1.0053303400217437</v>
      </c>
      <c r="V71" s="37"/>
      <c r="W71" s="37"/>
      <c r="X71" s="37"/>
      <c r="Y71" s="37"/>
      <c r="Z71" s="37"/>
      <c r="AA71" s="37"/>
      <c r="AB71" s="37"/>
      <c r="AC71" s="37"/>
      <c r="AD71" s="37">
        <f t="shared" si="25"/>
        <v>1.0000000000000002</v>
      </c>
      <c r="AE71" s="37"/>
      <c r="AF71" s="37"/>
      <c r="AG71" s="37"/>
      <c r="AT71" s="60" t="e">
        <f>C71/(C71+#REF!)*100</f>
        <v>#REF!</v>
      </c>
    </row>
    <row r="72" spans="1:46" x14ac:dyDescent="0.3">
      <c r="A72" s="241">
        <v>2004</v>
      </c>
      <c r="B72" s="10" t="s">
        <v>26</v>
      </c>
      <c r="C72" s="45">
        <f>D72</f>
        <v>1209.5999999999999</v>
      </c>
      <c r="D72" s="45">
        <v>1209.5999999999999</v>
      </c>
      <c r="E72" s="45">
        <f>C72/C67*100</f>
        <v>76.075471698113205</v>
      </c>
      <c r="F72" s="45">
        <v>74.8</v>
      </c>
      <c r="G72" s="45">
        <f t="shared" si="16"/>
        <v>101.70517606699627</v>
      </c>
      <c r="H72" s="45">
        <f>C72/C56*100</f>
        <v>126.32898172323759</v>
      </c>
      <c r="I72" s="45">
        <v>105.3</v>
      </c>
      <c r="J72" s="45">
        <f>H72/I72*100</f>
        <v>119.97054294704425</v>
      </c>
      <c r="K72" s="45">
        <f t="shared" si="7"/>
        <v>126.32898172323759</v>
      </c>
      <c r="L72" s="135">
        <v>105.3</v>
      </c>
      <c r="M72" s="45">
        <f t="shared" si="8"/>
        <v>119.97054294704425</v>
      </c>
      <c r="N72" s="126">
        <f>O72</f>
        <v>344.35924409250003</v>
      </c>
      <c r="O72" s="115">
        <f>O56*L72/100</f>
        <v>344.35924409250003</v>
      </c>
      <c r="P72" s="127"/>
      <c r="Q72" s="141"/>
      <c r="R72" s="37">
        <f>L72/L$83</f>
        <v>0.94439461883408071</v>
      </c>
      <c r="U72" s="37">
        <f t="shared" ref="U72:U87" si="31">I72/L$83</f>
        <v>0.94439461883408071</v>
      </c>
      <c r="V72" s="37"/>
      <c r="W72" s="37"/>
      <c r="X72" s="37"/>
      <c r="Y72" s="37"/>
      <c r="Z72" s="37"/>
      <c r="AA72" s="37"/>
      <c r="AB72" s="37"/>
      <c r="AC72" s="37"/>
      <c r="AD72" s="37">
        <f t="shared" ref="AD72:AD87" si="32">M72/M$83</f>
        <v>1.0432161569372995</v>
      </c>
      <c r="AE72" s="37"/>
      <c r="AF72" s="37"/>
      <c r="AG72" s="37"/>
      <c r="AT72" s="60" t="e">
        <f>C72/(C72+#REF!)*100</f>
        <v>#REF!</v>
      </c>
    </row>
    <row r="73" spans="1:46" x14ac:dyDescent="0.3">
      <c r="A73" s="242"/>
      <c r="B73" s="10" t="s">
        <v>27</v>
      </c>
      <c r="C73" s="14">
        <f>D73-D72</f>
        <v>1240.2000000000003</v>
      </c>
      <c r="D73" s="14">
        <v>2449.8000000000002</v>
      </c>
      <c r="E73" s="14">
        <f t="shared" ref="E73:E78" si="33">C73/C72*100</f>
        <v>102.52976190476193</v>
      </c>
      <c r="F73" s="14">
        <v>100.7</v>
      </c>
      <c r="G73" s="14">
        <f t="shared" si="16"/>
        <v>101.81704260651631</v>
      </c>
      <c r="H73" s="14">
        <f t="shared" ref="H73:H85" si="34">C73/C57*100</f>
        <v>133.85860766324882</v>
      </c>
      <c r="I73" s="14">
        <v>111.6</v>
      </c>
      <c r="J73" s="14">
        <f t="shared" ref="J73:J136" si="35">H73/I73*100</f>
        <v>119.94498894556347</v>
      </c>
      <c r="K73" s="14">
        <f t="shared" si="7"/>
        <v>130.03184713375796</v>
      </c>
      <c r="L73" s="136">
        <v>108</v>
      </c>
      <c r="M73" s="14">
        <f t="shared" si="8"/>
        <v>120.39985845718331</v>
      </c>
      <c r="N73" s="13">
        <f>O73-O72</f>
        <v>346.14679052706481</v>
      </c>
      <c r="O73" s="115">
        <f>O57*L73/100</f>
        <v>690.50603461956484</v>
      </c>
      <c r="P73" s="127"/>
      <c r="Q73" s="141"/>
      <c r="R73" s="37">
        <f t="shared" ref="R73:R87" si="36">L73/L$83</f>
        <v>0.96860986547085204</v>
      </c>
      <c r="U73" s="37">
        <f t="shared" si="31"/>
        <v>1.000896860986547</v>
      </c>
      <c r="V73" s="37"/>
      <c r="W73" s="37"/>
      <c r="X73" s="37"/>
      <c r="Y73" s="37"/>
      <c r="Z73" s="37"/>
      <c r="AA73" s="37"/>
      <c r="AB73" s="37"/>
      <c r="AC73" s="37"/>
      <c r="AD73" s="37">
        <f t="shared" si="32"/>
        <v>1.0469493139740109</v>
      </c>
      <c r="AE73" s="37"/>
      <c r="AF73" s="37"/>
      <c r="AG73" s="37"/>
      <c r="AT73" s="60" t="e">
        <f>C73/(C73+#REF!)*100</f>
        <v>#REF!</v>
      </c>
    </row>
    <row r="74" spans="1:46" x14ac:dyDescent="0.3">
      <c r="A74" s="242"/>
      <c r="B74" s="17" t="s">
        <v>28</v>
      </c>
      <c r="C74" s="14">
        <f t="shared" ref="C74:C83" si="37">D74-D73</f>
        <v>1430.6999999999998</v>
      </c>
      <c r="D74" s="14">
        <v>3880.5</v>
      </c>
      <c r="E74" s="14">
        <f t="shared" si="33"/>
        <v>115.36042573778418</v>
      </c>
      <c r="F74" s="14">
        <v>114.2</v>
      </c>
      <c r="G74" s="14">
        <f t="shared" si="16"/>
        <v>101.0161346215273</v>
      </c>
      <c r="H74" s="14">
        <f t="shared" si="34"/>
        <v>129.38144329896906</v>
      </c>
      <c r="I74" s="14">
        <v>109.1</v>
      </c>
      <c r="J74" s="14">
        <f t="shared" si="35"/>
        <v>118.58977387623196</v>
      </c>
      <c r="K74" s="14">
        <f t="shared" si="7"/>
        <v>129.79129038731688</v>
      </c>
      <c r="L74" s="136">
        <v>108.7</v>
      </c>
      <c r="M74" s="14">
        <f t="shared" si="8"/>
        <v>119.40321102789039</v>
      </c>
      <c r="N74" s="35">
        <f t="shared" ref="N74:N83" si="38">O74-O73</f>
        <v>423.65571603376975</v>
      </c>
      <c r="O74" s="36">
        <f t="shared" ref="O74:O83" si="39">O58*L74/100</f>
        <v>1114.1617506533346</v>
      </c>
      <c r="P74" s="127"/>
      <c r="Q74" s="141"/>
      <c r="R74" s="37">
        <f t="shared" si="36"/>
        <v>0.97488789237668161</v>
      </c>
      <c r="U74" s="37">
        <f t="shared" si="31"/>
        <v>0.97847533632286987</v>
      </c>
      <c r="V74" s="37"/>
      <c r="W74" s="37"/>
      <c r="X74" s="37"/>
      <c r="Y74" s="37"/>
      <c r="Z74" s="37"/>
      <c r="AA74" s="37"/>
      <c r="AB74" s="37"/>
      <c r="AC74" s="37"/>
      <c r="AD74" s="37">
        <f t="shared" si="32"/>
        <v>1.0382828640649917</v>
      </c>
      <c r="AE74" s="37"/>
      <c r="AF74" s="37"/>
      <c r="AG74" s="37"/>
      <c r="AT74" s="60" t="e">
        <f>C74/(C74+#REF!)*100</f>
        <v>#REF!</v>
      </c>
    </row>
    <row r="75" spans="1:46" x14ac:dyDescent="0.3">
      <c r="A75" s="242"/>
      <c r="B75" s="10" t="s">
        <v>29</v>
      </c>
      <c r="C75" s="14">
        <f t="shared" si="37"/>
        <v>1447.6000000000004</v>
      </c>
      <c r="D75" s="14">
        <v>5328.1</v>
      </c>
      <c r="E75" s="14">
        <f t="shared" si="33"/>
        <v>101.18123995247086</v>
      </c>
      <c r="F75" s="14">
        <v>100.5</v>
      </c>
      <c r="G75" s="14">
        <f t="shared" si="16"/>
        <v>100.67785069897599</v>
      </c>
      <c r="H75" s="14">
        <f t="shared" si="34"/>
        <v>129.12318258852918</v>
      </c>
      <c r="I75" s="14">
        <v>110.2</v>
      </c>
      <c r="J75" s="14">
        <f t="shared" si="35"/>
        <v>117.1716720404076</v>
      </c>
      <c r="K75" s="14">
        <f t="shared" si="7"/>
        <v>129.60908803425042</v>
      </c>
      <c r="L75" s="136">
        <v>109.1</v>
      </c>
      <c r="M75" s="14">
        <f t="shared" si="8"/>
        <v>118.79843082882715</v>
      </c>
      <c r="N75" s="13">
        <f t="shared" si="38"/>
        <v>376.26721706917328</v>
      </c>
      <c r="O75" s="115">
        <f t="shared" si="39"/>
        <v>1490.4289677225079</v>
      </c>
      <c r="P75" s="127"/>
      <c r="Q75" s="141"/>
      <c r="R75" s="37">
        <f t="shared" si="36"/>
        <v>0.97847533632286987</v>
      </c>
      <c r="U75" s="37">
        <f t="shared" si="31"/>
        <v>0.98834080717488793</v>
      </c>
      <c r="V75" s="37"/>
      <c r="W75" s="37"/>
      <c r="X75" s="37"/>
      <c r="Y75" s="37"/>
      <c r="Z75" s="37"/>
      <c r="AA75" s="37"/>
      <c r="AB75" s="37"/>
      <c r="AC75" s="37"/>
      <c r="AD75" s="37">
        <f t="shared" si="32"/>
        <v>1.0330239358351092</v>
      </c>
      <c r="AE75" s="37"/>
      <c r="AF75" s="37"/>
      <c r="AG75" s="37"/>
      <c r="AT75" s="60" t="e">
        <f>C75/(C75+#REF!)*100</f>
        <v>#REF!</v>
      </c>
    </row>
    <row r="76" spans="1:46" x14ac:dyDescent="0.3">
      <c r="A76" s="242"/>
      <c r="B76" s="10" t="s">
        <v>30</v>
      </c>
      <c r="C76" s="14">
        <f t="shared" si="37"/>
        <v>1573.5</v>
      </c>
      <c r="D76" s="14">
        <v>6901.6</v>
      </c>
      <c r="E76" s="14">
        <f t="shared" si="33"/>
        <v>108.69715390991983</v>
      </c>
      <c r="F76" s="14">
        <v>107.9</v>
      </c>
      <c r="G76" s="14">
        <f t="shared" si="16"/>
        <v>100.73878953653367</v>
      </c>
      <c r="H76" s="14">
        <f t="shared" si="34"/>
        <v>131.42069656727637</v>
      </c>
      <c r="I76" s="14">
        <v>113.2</v>
      </c>
      <c r="J76" s="14">
        <f t="shared" si="35"/>
        <v>116.09602170254097</v>
      </c>
      <c r="K76" s="14">
        <f t="shared" si="7"/>
        <v>130.01770845107569</v>
      </c>
      <c r="L76" s="136">
        <v>109.5</v>
      </c>
      <c r="M76" s="14">
        <f t="shared" si="8"/>
        <v>118.73763328865361</v>
      </c>
      <c r="N76" s="13">
        <f t="shared" si="38"/>
        <v>367.23888137675021</v>
      </c>
      <c r="O76" s="115">
        <f t="shared" si="39"/>
        <v>1857.6678490992581</v>
      </c>
      <c r="P76" s="127"/>
      <c r="Q76" s="141"/>
      <c r="R76" s="37">
        <f t="shared" si="36"/>
        <v>0.98206278026905824</v>
      </c>
      <c r="U76" s="37">
        <f t="shared" si="31"/>
        <v>1.0152466367713004</v>
      </c>
      <c r="V76" s="37"/>
      <c r="W76" s="37"/>
      <c r="X76" s="37"/>
      <c r="Y76" s="37"/>
      <c r="Z76" s="37"/>
      <c r="AA76" s="37"/>
      <c r="AB76" s="37"/>
      <c r="AC76" s="37"/>
      <c r="AD76" s="37">
        <f t="shared" si="32"/>
        <v>1.0324952645908767</v>
      </c>
      <c r="AE76" s="37"/>
      <c r="AF76" s="37"/>
      <c r="AG76" s="37"/>
      <c r="AT76" s="60" t="e">
        <f>C76/(C76+#REF!)*100</f>
        <v>#REF!</v>
      </c>
    </row>
    <row r="77" spans="1:46" x14ac:dyDescent="0.3">
      <c r="A77" s="242"/>
      <c r="B77" s="137" t="s">
        <v>31</v>
      </c>
      <c r="C77" s="14">
        <f t="shared" si="37"/>
        <v>1639.8999999999996</v>
      </c>
      <c r="D77" s="14">
        <v>8541.5</v>
      </c>
      <c r="E77" s="14">
        <f t="shared" si="33"/>
        <v>104.21989196059738</v>
      </c>
      <c r="F77" s="14">
        <v>103.3</v>
      </c>
      <c r="G77" s="14">
        <f t="shared" si="16"/>
        <v>100.89050528615428</v>
      </c>
      <c r="H77" s="14">
        <f t="shared" si="34"/>
        <v>126.20440203170691</v>
      </c>
      <c r="I77" s="14">
        <v>108.9</v>
      </c>
      <c r="J77" s="14">
        <f t="shared" si="35"/>
        <v>115.89017633765555</v>
      </c>
      <c r="K77" s="14">
        <f t="shared" si="7"/>
        <v>129.26781282159936</v>
      </c>
      <c r="L77" s="136">
        <v>109.8</v>
      </c>
      <c r="M77" s="14">
        <f t="shared" si="8"/>
        <v>117.73024847140196</v>
      </c>
      <c r="N77" s="35">
        <f t="shared" si="38"/>
        <v>398.443076169091</v>
      </c>
      <c r="O77" s="36">
        <f t="shared" si="39"/>
        <v>2256.1109252683491</v>
      </c>
      <c r="P77" s="127"/>
      <c r="Q77" s="141"/>
      <c r="R77" s="37">
        <f t="shared" si="36"/>
        <v>0.98475336322869955</v>
      </c>
      <c r="U77" s="37">
        <f t="shared" si="31"/>
        <v>0.97668161434977585</v>
      </c>
      <c r="V77" s="37"/>
      <c r="W77" s="37"/>
      <c r="X77" s="37"/>
      <c r="Y77" s="37"/>
      <c r="Z77" s="37"/>
      <c r="AA77" s="37"/>
      <c r="AB77" s="37"/>
      <c r="AC77" s="37"/>
      <c r="AD77" s="37">
        <f t="shared" si="32"/>
        <v>1.0237354466239434</v>
      </c>
      <c r="AE77" s="37"/>
      <c r="AF77" s="37"/>
      <c r="AG77" s="37"/>
      <c r="AT77" s="60" t="e">
        <f>C77/(C77+#REF!)*100</f>
        <v>#REF!</v>
      </c>
    </row>
    <row r="78" spans="1:46" x14ac:dyDescent="0.3">
      <c r="A78" s="242"/>
      <c r="B78" s="10" t="s">
        <v>32</v>
      </c>
      <c r="C78" s="14">
        <f t="shared" si="37"/>
        <v>1690.7999999999993</v>
      </c>
      <c r="D78" s="14">
        <v>10232.299999999999</v>
      </c>
      <c r="E78" s="14">
        <f t="shared" si="33"/>
        <v>103.10384779559728</v>
      </c>
      <c r="F78" s="14">
        <v>102.2</v>
      </c>
      <c r="G78" s="14">
        <f t="shared" si="16"/>
        <v>100.88439118942982</v>
      </c>
      <c r="H78" s="14">
        <f t="shared" si="34"/>
        <v>130.03153118511108</v>
      </c>
      <c r="I78" s="14">
        <v>112.3</v>
      </c>
      <c r="J78" s="14">
        <f t="shared" si="35"/>
        <v>115.78943115326008</v>
      </c>
      <c r="K78" s="14">
        <f t="shared" si="7"/>
        <v>129.39339141870784</v>
      </c>
      <c r="L78" s="136">
        <v>109.9</v>
      </c>
      <c r="M78" s="14">
        <f t="shared" si="8"/>
        <v>117.7373898259398</v>
      </c>
      <c r="N78" s="13">
        <f t="shared" si="38"/>
        <v>335.76337880081383</v>
      </c>
      <c r="O78" s="115">
        <f t="shared" si="39"/>
        <v>2591.8743040691629</v>
      </c>
      <c r="P78" s="127"/>
      <c r="Q78" s="141"/>
      <c r="R78" s="37">
        <f t="shared" si="36"/>
        <v>0.98565022421524673</v>
      </c>
      <c r="U78" s="37">
        <f t="shared" si="31"/>
        <v>1.0071748878923767</v>
      </c>
      <c r="V78" s="37"/>
      <c r="W78" s="37"/>
      <c r="X78" s="37"/>
      <c r="Y78" s="37"/>
      <c r="Z78" s="37"/>
      <c r="AA78" s="37"/>
      <c r="AB78" s="37"/>
      <c r="AC78" s="37"/>
      <c r="AD78" s="37">
        <f t="shared" si="32"/>
        <v>1.02379754500454</v>
      </c>
      <c r="AE78" s="37"/>
      <c r="AF78" s="37"/>
      <c r="AG78" s="37"/>
      <c r="AT78" s="60" t="e">
        <f>C78/(C78+#REF!)*100</f>
        <v>#REF!</v>
      </c>
    </row>
    <row r="79" spans="1:46" x14ac:dyDescent="0.3">
      <c r="A79" s="242"/>
      <c r="B79" s="10" t="s">
        <v>33</v>
      </c>
      <c r="C79" s="14">
        <f t="shared" si="37"/>
        <v>1738.8000000000011</v>
      </c>
      <c r="D79" s="14">
        <v>11971.1</v>
      </c>
      <c r="E79" s="14">
        <f>C79/C78*100</f>
        <v>102.8388928317957</v>
      </c>
      <c r="F79" s="14">
        <v>103</v>
      </c>
      <c r="G79" s="14">
        <f t="shared" si="16"/>
        <v>99.843585273588062</v>
      </c>
      <c r="H79" s="14">
        <f>C79/C63*100</f>
        <v>124.57372116349055</v>
      </c>
      <c r="I79" s="14">
        <v>108.4</v>
      </c>
      <c r="J79" s="14">
        <f>H79/I79*100</f>
        <v>114.92040697738979</v>
      </c>
      <c r="K79" s="14">
        <f t="shared" si="7"/>
        <v>128.67031396111224</v>
      </c>
      <c r="L79" s="136">
        <v>110.1</v>
      </c>
      <c r="M79" s="14">
        <f t="shared" si="8"/>
        <v>116.8667701735806</v>
      </c>
      <c r="N79" s="13">
        <f t="shared" si="38"/>
        <v>429.53481517880164</v>
      </c>
      <c r="O79" s="115">
        <f t="shared" si="39"/>
        <v>3021.4091192479646</v>
      </c>
      <c r="P79" s="127"/>
      <c r="Q79" s="141"/>
      <c r="R79" s="37">
        <f t="shared" si="36"/>
        <v>0.98744394618834075</v>
      </c>
      <c r="U79" s="37">
        <f t="shared" si="31"/>
        <v>0.97219730941704041</v>
      </c>
      <c r="V79" s="37"/>
      <c r="W79" s="37"/>
      <c r="X79" s="37"/>
      <c r="Y79" s="37"/>
      <c r="Z79" s="37"/>
      <c r="AA79" s="37"/>
      <c r="AB79" s="37"/>
      <c r="AC79" s="37"/>
      <c r="AD79" s="37">
        <f t="shared" si="32"/>
        <v>1.0162269825516455</v>
      </c>
      <c r="AE79" s="37"/>
      <c r="AF79" s="37"/>
      <c r="AG79" s="37"/>
      <c r="AT79" s="60" t="e">
        <f>C79/(C79+#REF!)*100</f>
        <v>#REF!</v>
      </c>
    </row>
    <row r="80" spans="1:46" x14ac:dyDescent="0.3">
      <c r="A80" s="242"/>
      <c r="B80" s="17" t="s">
        <v>35</v>
      </c>
      <c r="C80" s="14">
        <f t="shared" si="37"/>
        <v>1777.8999999999996</v>
      </c>
      <c r="D80" s="14">
        <v>13749</v>
      </c>
      <c r="E80" s="14">
        <f>C80/C79*100</f>
        <v>102.24867724867717</v>
      </c>
      <c r="F80" s="14">
        <v>102.1</v>
      </c>
      <c r="G80" s="14">
        <f t="shared" si="16"/>
        <v>100.14561924454179</v>
      </c>
      <c r="H80" s="14">
        <f>C80/C64*100</f>
        <v>127.6493394600804</v>
      </c>
      <c r="I80" s="14">
        <v>112.9</v>
      </c>
      <c r="J80" s="14">
        <f>H80/I80*100</f>
        <v>113.0640739238976</v>
      </c>
      <c r="K80" s="14">
        <f t="shared" si="7"/>
        <v>128.53737203758237</v>
      </c>
      <c r="L80" s="136">
        <v>110.3</v>
      </c>
      <c r="M80" s="14">
        <f t="shared" si="8"/>
        <v>116.53433548284893</v>
      </c>
      <c r="N80" s="35">
        <f t="shared" si="38"/>
        <v>513.24035552851274</v>
      </c>
      <c r="O80" s="36">
        <f t="shared" si="39"/>
        <v>3534.6494747764773</v>
      </c>
      <c r="P80" s="127"/>
      <c r="Q80" s="141"/>
      <c r="R80" s="37">
        <f t="shared" si="36"/>
        <v>0.98923766816143499</v>
      </c>
      <c r="U80" s="37">
        <f t="shared" si="31"/>
        <v>1.0125560538116591</v>
      </c>
      <c r="V80" s="37"/>
      <c r="W80" s="37"/>
      <c r="X80" s="37"/>
      <c r="Y80" s="37"/>
      <c r="Z80" s="37"/>
      <c r="AA80" s="37"/>
      <c r="AB80" s="37"/>
      <c r="AC80" s="37"/>
      <c r="AD80" s="37">
        <f t="shared" si="32"/>
        <v>1.0133362626134119</v>
      </c>
      <c r="AE80" s="37"/>
      <c r="AF80" s="37"/>
      <c r="AG80" s="37"/>
      <c r="AT80" s="60" t="e">
        <f>C80/(C80+#REF!)*100</f>
        <v>#REF!</v>
      </c>
    </row>
    <row r="81" spans="1:46" x14ac:dyDescent="0.3">
      <c r="A81" s="242"/>
      <c r="B81" s="10" t="s">
        <v>37</v>
      </c>
      <c r="C81" s="14">
        <f t="shared" si="37"/>
        <v>1811.6000000000004</v>
      </c>
      <c r="D81" s="14">
        <v>15560.6</v>
      </c>
      <c r="E81" s="14">
        <f>C81/C80*100</f>
        <v>101.89549468474046</v>
      </c>
      <c r="F81" s="14">
        <v>100.9</v>
      </c>
      <c r="G81" s="14">
        <f t="shared" si="16"/>
        <v>100.98661514840481</v>
      </c>
      <c r="H81" s="14">
        <f>C81/C65*100</f>
        <v>123.04557495075734</v>
      </c>
      <c r="I81" s="14">
        <v>109.8</v>
      </c>
      <c r="J81" s="14">
        <f>H81/I81*100</f>
        <v>112.06336516462419</v>
      </c>
      <c r="K81" s="14">
        <f>D81/D65*100</f>
        <v>127.87292091249756</v>
      </c>
      <c r="L81" s="136">
        <v>110.8</v>
      </c>
      <c r="M81" s="14">
        <f t="shared" si="8"/>
        <v>115.40877338673066</v>
      </c>
      <c r="N81" s="13">
        <f t="shared" si="38"/>
        <v>484.89082452424873</v>
      </c>
      <c r="O81" s="115">
        <f t="shared" si="39"/>
        <v>4019.540299300726</v>
      </c>
      <c r="P81" s="127"/>
      <c r="Q81" s="141"/>
      <c r="R81" s="37">
        <f t="shared" si="36"/>
        <v>0.99372197309417043</v>
      </c>
      <c r="U81" s="37">
        <f t="shared" si="31"/>
        <v>0.98475336322869955</v>
      </c>
      <c r="V81" s="37"/>
      <c r="W81" s="37"/>
      <c r="X81" s="37"/>
      <c r="Y81" s="37"/>
      <c r="Z81" s="37"/>
      <c r="AA81" s="37"/>
      <c r="AB81" s="37"/>
      <c r="AC81" s="37"/>
      <c r="AD81" s="37">
        <f t="shared" si="32"/>
        <v>1.0035488220012185</v>
      </c>
      <c r="AE81" s="37"/>
      <c r="AF81" s="37"/>
      <c r="AG81" s="37"/>
      <c r="AT81" s="60" t="e">
        <f>C81/(C81+#REF!)*100</f>
        <v>#REF!</v>
      </c>
    </row>
    <row r="82" spans="1:46" x14ac:dyDescent="0.3">
      <c r="A82" s="242"/>
      <c r="B82" s="10" t="s">
        <v>40</v>
      </c>
      <c r="C82" s="14">
        <f t="shared" si="37"/>
        <v>1776.9999999999982</v>
      </c>
      <c r="D82" s="14">
        <v>17337.599999999999</v>
      </c>
      <c r="E82" s="14">
        <f>C82/C81*100</f>
        <v>98.090086111724318</v>
      </c>
      <c r="F82" s="14">
        <v>97</v>
      </c>
      <c r="G82" s="14">
        <f t="shared" si="16"/>
        <v>101.12380011517972</v>
      </c>
      <c r="H82" s="14">
        <f>C82/C66*100</f>
        <v>125.90335836757815</v>
      </c>
      <c r="I82" s="14">
        <v>113</v>
      </c>
      <c r="J82" s="14">
        <f>H82/I82*100</f>
        <v>111.41890121024616</v>
      </c>
      <c r="K82" s="14">
        <f t="shared" si="7"/>
        <v>127.66822285386077</v>
      </c>
      <c r="L82" s="136">
        <v>111.2</v>
      </c>
      <c r="M82" s="14">
        <f t="shared" si="8"/>
        <v>114.80955292613378</v>
      </c>
      <c r="N82" s="13">
        <f t="shared" si="38"/>
        <v>438.13294478180751</v>
      </c>
      <c r="O82" s="115">
        <f t="shared" si="39"/>
        <v>4457.6732440825335</v>
      </c>
      <c r="P82" s="127"/>
      <c r="Q82" s="141"/>
      <c r="R82" s="37">
        <f t="shared" si="36"/>
        <v>0.9973094170403588</v>
      </c>
      <c r="U82" s="37">
        <f t="shared" si="31"/>
        <v>1.0134529147982063</v>
      </c>
      <c r="V82" s="37"/>
      <c r="W82" s="37"/>
      <c r="X82" s="37"/>
      <c r="Y82" s="37"/>
      <c r="Z82" s="37"/>
      <c r="AA82" s="37"/>
      <c r="AB82" s="37"/>
      <c r="AC82" s="37"/>
      <c r="AD82" s="37">
        <f t="shared" si="32"/>
        <v>0.99833823904721775</v>
      </c>
      <c r="AE82" s="37"/>
      <c r="AF82" s="37"/>
      <c r="AG82" s="37"/>
      <c r="AT82" s="60" t="e">
        <f>C82/(C82+#REF!)*100</f>
        <v>#REF!</v>
      </c>
    </row>
    <row r="83" spans="1:46" ht="18" thickBot="1" x14ac:dyDescent="0.35">
      <c r="A83" s="242"/>
      <c r="B83" s="19" t="s">
        <v>41</v>
      </c>
      <c r="C83" s="20">
        <f t="shared" si="37"/>
        <v>2114.5</v>
      </c>
      <c r="D83" s="139">
        <v>19452.099999999999</v>
      </c>
      <c r="E83" s="20">
        <f>C83/C82*100</f>
        <v>118.9926842993811</v>
      </c>
      <c r="F83" s="20">
        <v>117.1</v>
      </c>
      <c r="G83" s="56">
        <f t="shared" si="16"/>
        <v>101.61629743755857</v>
      </c>
      <c r="H83" s="20">
        <f>C83/C67*100</f>
        <v>132.98742138364781</v>
      </c>
      <c r="I83" s="20">
        <v>119.4</v>
      </c>
      <c r="J83" s="20">
        <f>H83/I83*100</f>
        <v>111.37974990255259</v>
      </c>
      <c r="K83" s="20">
        <f t="shared" si="7"/>
        <v>128.22573202726397</v>
      </c>
      <c r="L83" s="140">
        <v>111.5</v>
      </c>
      <c r="M83" s="20">
        <f t="shared" si="8"/>
        <v>115.00065652669416</v>
      </c>
      <c r="N83" s="25">
        <f t="shared" si="38"/>
        <v>953.3577200703121</v>
      </c>
      <c r="O83" s="26">
        <f t="shared" si="39"/>
        <v>5411.0309641528456</v>
      </c>
      <c r="P83" s="127"/>
      <c r="Q83" s="141"/>
      <c r="R83" s="37">
        <f t="shared" si="36"/>
        <v>1</v>
      </c>
      <c r="U83" s="37">
        <f t="shared" si="31"/>
        <v>1.0708520179372198</v>
      </c>
      <c r="V83" s="37"/>
      <c r="W83" s="37"/>
      <c r="X83" s="37"/>
      <c r="Y83" s="37"/>
      <c r="Z83" s="37"/>
      <c r="AA83" s="37"/>
      <c r="AB83" s="37"/>
      <c r="AC83" s="37"/>
      <c r="AD83" s="37">
        <f t="shared" si="32"/>
        <v>1</v>
      </c>
      <c r="AE83" s="37"/>
      <c r="AF83" s="37"/>
      <c r="AG83" s="37"/>
      <c r="AT83" s="60" t="e">
        <f>C83/(C83+#REF!)*100</f>
        <v>#REF!</v>
      </c>
    </row>
    <row r="84" spans="1:46" x14ac:dyDescent="0.3">
      <c r="A84" s="242"/>
      <c r="B84" s="23" t="s">
        <v>42</v>
      </c>
      <c r="C84" s="24">
        <f>C72+C73+C74</f>
        <v>3880.5</v>
      </c>
      <c r="D84" s="24">
        <f>C84</f>
        <v>3880.5</v>
      </c>
      <c r="E84" s="24">
        <f>C84/C71*100</f>
        <v>86.740282093122019</v>
      </c>
      <c r="F84" s="24">
        <f>N84/N71*100</f>
        <v>67.591947527000372</v>
      </c>
      <c r="G84" s="24">
        <f t="shared" si="16"/>
        <v>128.3293132787343</v>
      </c>
      <c r="H84" s="24">
        <f t="shared" si="34"/>
        <v>129.79129038731688</v>
      </c>
      <c r="I84" s="24">
        <v>108.7</v>
      </c>
      <c r="J84" s="24">
        <f t="shared" si="35"/>
        <v>119.40321102789039</v>
      </c>
      <c r="K84" s="24">
        <f t="shared" si="7"/>
        <v>129.79129038731688</v>
      </c>
      <c r="L84" s="24">
        <f>O84/O68*100</f>
        <v>108.7</v>
      </c>
      <c r="M84" s="24">
        <f t="shared" si="8"/>
        <v>119.40321102789039</v>
      </c>
      <c r="N84" s="13">
        <f>SUM(N72:N74)</f>
        <v>1114.1617506533346</v>
      </c>
      <c r="O84" s="115">
        <f>N84</f>
        <v>1114.1617506533346</v>
      </c>
      <c r="R84" s="37">
        <f t="shared" si="36"/>
        <v>0.97488789237668161</v>
      </c>
      <c r="U84" s="37">
        <f t="shared" si="31"/>
        <v>0.97488789237668161</v>
      </c>
      <c r="V84" s="37"/>
      <c r="W84" s="37"/>
      <c r="X84" s="37"/>
      <c r="Y84" s="37"/>
      <c r="Z84" s="37"/>
      <c r="AA84" s="37"/>
      <c r="AB84" s="37"/>
      <c r="AC84" s="37"/>
      <c r="AD84" s="37">
        <f t="shared" si="32"/>
        <v>1.0382828640649917</v>
      </c>
      <c r="AE84" s="37"/>
      <c r="AF84" s="37"/>
      <c r="AG84" s="37"/>
      <c r="AT84" s="60" t="e">
        <f>C84/(C84+#REF!)*100</f>
        <v>#REF!</v>
      </c>
    </row>
    <row r="85" spans="1:46" x14ac:dyDescent="0.3">
      <c r="A85" s="242"/>
      <c r="B85" s="23" t="s">
        <v>43</v>
      </c>
      <c r="C85" s="28">
        <f>C75+C76+C77</f>
        <v>4661</v>
      </c>
      <c r="D85" s="28">
        <f>D84+C85</f>
        <v>8541.5</v>
      </c>
      <c r="E85" s="28">
        <f>C85/C84*100</f>
        <v>120.11338745007087</v>
      </c>
      <c r="F85" s="28">
        <f>N85/N84*100</f>
        <v>102.49402063438147</v>
      </c>
      <c r="G85" s="28">
        <f t="shared" si="16"/>
        <v>117.19062898170569</v>
      </c>
      <c r="H85" s="28">
        <f t="shared" si="34"/>
        <v>128.8352037149649</v>
      </c>
      <c r="I85" s="28">
        <v>110.7</v>
      </c>
      <c r="J85" s="28">
        <f t="shared" si="35"/>
        <v>116.38229784549674</v>
      </c>
      <c r="K85" s="28">
        <f t="shared" si="7"/>
        <v>129.26781282159936</v>
      </c>
      <c r="L85" s="28">
        <f>O85/O69*100</f>
        <v>109.80000000000001</v>
      </c>
      <c r="M85" s="28">
        <f t="shared" si="8"/>
        <v>117.73024847140196</v>
      </c>
      <c r="N85" s="13">
        <f>SUM(N75:N77)</f>
        <v>1141.9491746150145</v>
      </c>
      <c r="O85" s="115">
        <f>N85+O84</f>
        <v>2256.1109252683491</v>
      </c>
      <c r="P85" s="122"/>
      <c r="R85" s="37">
        <f t="shared" si="36"/>
        <v>0.98475336322869966</v>
      </c>
      <c r="U85" s="37">
        <f t="shared" si="31"/>
        <v>0.99282511210762336</v>
      </c>
      <c r="V85" s="37"/>
      <c r="W85" s="37"/>
      <c r="X85" s="37"/>
      <c r="Y85" s="37"/>
      <c r="Z85" s="37"/>
      <c r="AA85" s="37"/>
      <c r="AB85" s="37"/>
      <c r="AC85" s="37"/>
      <c r="AD85" s="37">
        <f t="shared" si="32"/>
        <v>1.0237354466239434</v>
      </c>
      <c r="AE85" s="37"/>
      <c r="AF85" s="37"/>
      <c r="AG85" s="37"/>
      <c r="AT85" s="60" t="e">
        <f>C85/(C85+#REF!)*100</f>
        <v>#REF!</v>
      </c>
    </row>
    <row r="86" spans="1:46" x14ac:dyDescent="0.3">
      <c r="A86" s="242"/>
      <c r="B86" s="23" t="s">
        <v>44</v>
      </c>
      <c r="C86" s="28">
        <f>C78+C79+C80</f>
        <v>5207.5</v>
      </c>
      <c r="D86" s="28">
        <f>D85+C86</f>
        <v>13749</v>
      </c>
      <c r="E86" s="28">
        <f>C86/C85*100</f>
        <v>111.72495172709719</v>
      </c>
      <c r="F86" s="28">
        <f>N86/N85*100</f>
        <v>111.96107304330441</v>
      </c>
      <c r="G86" s="28">
        <f t="shared" si="16"/>
        <v>99.789104096817752</v>
      </c>
      <c r="H86" s="28">
        <f>D86/D70*100</f>
        <v>128.53737203758237</v>
      </c>
      <c r="I86" s="28">
        <v>111.2</v>
      </c>
      <c r="J86" s="28">
        <f t="shared" si="35"/>
        <v>115.59116190430071</v>
      </c>
      <c r="K86" s="28">
        <f t="shared" si="7"/>
        <v>128.53737203758237</v>
      </c>
      <c r="L86" s="28">
        <f>O86/O70*100</f>
        <v>110.3</v>
      </c>
      <c r="M86" s="28">
        <f t="shared" si="8"/>
        <v>116.53433548284893</v>
      </c>
      <c r="N86" s="13">
        <f>SUM(N78:N80)</f>
        <v>1278.5385495081282</v>
      </c>
      <c r="O86" s="115">
        <f>N86+O85</f>
        <v>3534.6494747764773</v>
      </c>
      <c r="P86" s="122"/>
      <c r="R86" s="37">
        <f t="shared" si="36"/>
        <v>0.98923766816143499</v>
      </c>
      <c r="U86" s="37">
        <f t="shared" si="31"/>
        <v>0.9973094170403588</v>
      </c>
      <c r="V86" s="37"/>
      <c r="W86" s="37"/>
      <c r="X86" s="37"/>
      <c r="Y86" s="37"/>
      <c r="Z86" s="37"/>
      <c r="AA86" s="37"/>
      <c r="AB86" s="37"/>
      <c r="AC86" s="37"/>
      <c r="AD86" s="37">
        <f t="shared" si="32"/>
        <v>1.0133362626134119</v>
      </c>
      <c r="AE86" s="37"/>
      <c r="AF86" s="37"/>
      <c r="AG86" s="37"/>
      <c r="AT86" s="60" t="e">
        <f>C86/(C86+#REF!)*100</f>
        <v>#REF!</v>
      </c>
    </row>
    <row r="87" spans="1:46" ht="18" thickBot="1" x14ac:dyDescent="0.35">
      <c r="A87" s="243"/>
      <c r="B87" s="19" t="s">
        <v>45</v>
      </c>
      <c r="C87" s="20">
        <f>C81+C82+C83</f>
        <v>5703.0999999999985</v>
      </c>
      <c r="D87" s="20">
        <f>D86+C87</f>
        <v>19452.099999999999</v>
      </c>
      <c r="E87" s="20">
        <f>C87/C86*100</f>
        <v>109.51704272683627</v>
      </c>
      <c r="F87" s="20">
        <f>N87/N86*100</f>
        <v>146.75986813993512</v>
      </c>
      <c r="G87" s="20">
        <f t="shared" si="16"/>
        <v>74.623290491384239</v>
      </c>
      <c r="H87" s="20">
        <f>D87/D71*100</f>
        <v>128.22573202726397</v>
      </c>
      <c r="I87" s="20">
        <v>114.2</v>
      </c>
      <c r="J87" s="20">
        <f t="shared" si="35"/>
        <v>112.2817268189702</v>
      </c>
      <c r="K87" s="20">
        <f t="shared" si="7"/>
        <v>128.22573202726397</v>
      </c>
      <c r="L87" s="20">
        <f>O87/O71*100</f>
        <v>111.5</v>
      </c>
      <c r="M87" s="20">
        <f t="shared" si="8"/>
        <v>115.00065652669416</v>
      </c>
      <c r="N87" s="133">
        <f>SUM(N81:N83)</f>
        <v>1876.3814893763683</v>
      </c>
      <c r="O87" s="134">
        <f>N87+O86</f>
        <v>5411.0309641528456</v>
      </c>
      <c r="P87" s="122"/>
      <c r="R87" s="37">
        <f t="shared" si="36"/>
        <v>1</v>
      </c>
      <c r="U87" s="37">
        <f t="shared" si="31"/>
        <v>1.0242152466367713</v>
      </c>
      <c r="V87" s="37"/>
      <c r="W87" s="37"/>
      <c r="X87" s="37"/>
      <c r="Y87" s="37"/>
      <c r="Z87" s="37"/>
      <c r="AA87" s="37"/>
      <c r="AB87" s="37"/>
      <c r="AC87" s="37"/>
      <c r="AD87" s="37">
        <f t="shared" si="32"/>
        <v>1</v>
      </c>
      <c r="AE87" s="37"/>
      <c r="AF87" s="37"/>
      <c r="AG87" s="37"/>
      <c r="AT87" s="60" t="e">
        <f>C87/(C87+#REF!)*100</f>
        <v>#REF!</v>
      </c>
    </row>
    <row r="88" spans="1:46" x14ac:dyDescent="0.3">
      <c r="A88" s="241">
        <v>2005</v>
      </c>
      <c r="B88" s="33" t="s">
        <v>26</v>
      </c>
      <c r="C88" s="34">
        <f>D88</f>
        <v>1626.7</v>
      </c>
      <c r="D88" s="34">
        <v>1626.7</v>
      </c>
      <c r="E88" s="34">
        <f>C88/C83*100</f>
        <v>76.930716481437699</v>
      </c>
      <c r="F88" s="34">
        <v>77.400000000000006</v>
      </c>
      <c r="G88" s="34">
        <f t="shared" si="16"/>
        <v>99.39369054449314</v>
      </c>
      <c r="H88" s="34">
        <f t="shared" ref="H88:H103" si="40">C88/C72*100</f>
        <v>134.48247354497354</v>
      </c>
      <c r="I88" s="34">
        <v>120.5</v>
      </c>
      <c r="J88" s="34">
        <f t="shared" si="35"/>
        <v>111.60371248545522</v>
      </c>
      <c r="K88" s="34">
        <f t="shared" si="7"/>
        <v>134.48247354497354</v>
      </c>
      <c r="L88" s="125">
        <v>121</v>
      </c>
      <c r="M88" s="34">
        <f>K88/L88*100</f>
        <v>111.14254011981284</v>
      </c>
      <c r="N88" s="126">
        <f>O88</f>
        <v>416.67468535192506</v>
      </c>
      <c r="O88" s="115">
        <f t="shared" ref="O88:O96" si="41">O72*L88/100</f>
        <v>416.67468535192506</v>
      </c>
      <c r="P88" s="60"/>
      <c r="Q88" s="145"/>
      <c r="R88" s="37">
        <f>L88/L$99</f>
        <v>1.0083333333333333</v>
      </c>
      <c r="U88" s="37">
        <f t="shared" ref="U88:U103" si="42">I88/L$99</f>
        <v>1.0041666666666667</v>
      </c>
      <c r="V88" s="37"/>
      <c r="W88" s="37"/>
      <c r="X88" s="37"/>
      <c r="Y88" s="37"/>
      <c r="Z88" s="37"/>
      <c r="AA88" s="37"/>
      <c r="AB88" s="37"/>
      <c r="AC88" s="37"/>
      <c r="AD88" s="37">
        <f t="shared" ref="AD88:AD103" si="43">M88/M$99</f>
        <v>1.02826232069152</v>
      </c>
      <c r="AE88" s="37"/>
      <c r="AF88" s="37"/>
      <c r="AG88" s="37"/>
      <c r="AT88" s="60" t="e">
        <f>C88/(C88+#REF!)*100</f>
        <v>#REF!</v>
      </c>
    </row>
    <row r="89" spans="1:46" x14ac:dyDescent="0.3">
      <c r="A89" s="242"/>
      <c r="B89" s="33" t="s">
        <v>27</v>
      </c>
      <c r="C89" s="38">
        <f>D89-D88</f>
        <v>1602.4999999999998</v>
      </c>
      <c r="D89" s="38">
        <v>3229.2</v>
      </c>
      <c r="E89" s="38">
        <f t="shared" ref="E89:E94" si="44">C89/C88*100</f>
        <v>98.512325567099012</v>
      </c>
      <c r="F89" s="38">
        <v>97.7</v>
      </c>
      <c r="G89" s="38">
        <f t="shared" si="16"/>
        <v>100.83144889160593</v>
      </c>
      <c r="H89" s="38">
        <f t="shared" si="40"/>
        <v>129.21303015642633</v>
      </c>
      <c r="I89" s="38">
        <v>116.2</v>
      </c>
      <c r="J89" s="38">
        <f t="shared" si="35"/>
        <v>111.19882113289701</v>
      </c>
      <c r="K89" s="38">
        <f t="shared" si="7"/>
        <v>131.81484202792063</v>
      </c>
      <c r="L89" s="129">
        <v>119</v>
      </c>
      <c r="M89" s="38">
        <f t="shared" si="8"/>
        <v>110.76877481337868</v>
      </c>
      <c r="N89" s="13">
        <f t="shared" ref="N89:N96" si="45">O89-O88</f>
        <v>405.02749584535718</v>
      </c>
      <c r="O89" s="115">
        <f t="shared" si="41"/>
        <v>821.70218119728224</v>
      </c>
      <c r="P89" s="60"/>
      <c r="Q89" s="145"/>
      <c r="R89" s="37">
        <f t="shared" ref="R89:R103" si="46">L89/L$99</f>
        <v>0.9916666666666667</v>
      </c>
      <c r="U89" s="37">
        <f t="shared" si="42"/>
        <v>0.96833333333333338</v>
      </c>
      <c r="V89" s="37"/>
      <c r="W89" s="37"/>
      <c r="X89" s="37"/>
      <c r="Y89" s="37"/>
      <c r="Z89" s="37"/>
      <c r="AA89" s="37"/>
      <c r="AB89" s="37"/>
      <c r="AC89" s="37"/>
      <c r="AD89" s="37">
        <f t="shared" si="43"/>
        <v>1.024804339787236</v>
      </c>
      <c r="AE89" s="37"/>
      <c r="AF89" s="37"/>
      <c r="AG89" s="37"/>
      <c r="AT89" s="60" t="e">
        <f>C89/(C89+#REF!)*100</f>
        <v>#REF!</v>
      </c>
    </row>
    <row r="90" spans="1:46" x14ac:dyDescent="0.3">
      <c r="A90" s="242"/>
      <c r="B90" s="39" t="s">
        <v>28</v>
      </c>
      <c r="C90" s="38">
        <f>D90-D89</f>
        <v>1880.6999999999998</v>
      </c>
      <c r="D90" s="38">
        <v>5109.8999999999996</v>
      </c>
      <c r="E90" s="38">
        <f t="shared" si="44"/>
        <v>117.3603744149766</v>
      </c>
      <c r="F90" s="38">
        <v>116.3</v>
      </c>
      <c r="G90" s="38">
        <f t="shared" si="16"/>
        <v>100.91175788046141</v>
      </c>
      <c r="H90" s="38">
        <f t="shared" si="40"/>
        <v>131.45313482910464</v>
      </c>
      <c r="I90" s="38">
        <v>122.2</v>
      </c>
      <c r="J90" s="38">
        <f t="shared" si="35"/>
        <v>107.57212342807254</v>
      </c>
      <c r="K90" s="38">
        <f t="shared" si="7"/>
        <v>131.68148434480091</v>
      </c>
      <c r="L90" s="129">
        <v>119</v>
      </c>
      <c r="M90" s="38">
        <f t="shared" si="8"/>
        <v>110.65670953344615</v>
      </c>
      <c r="N90" s="35">
        <f t="shared" si="45"/>
        <v>504.15030208018584</v>
      </c>
      <c r="O90" s="36">
        <f t="shared" si="41"/>
        <v>1325.8524832774681</v>
      </c>
      <c r="P90" s="60"/>
      <c r="Q90" s="145"/>
      <c r="R90" s="37">
        <f t="shared" si="46"/>
        <v>0.9916666666666667</v>
      </c>
      <c r="U90" s="37">
        <f t="shared" si="42"/>
        <v>1.0183333333333333</v>
      </c>
      <c r="V90" s="37"/>
      <c r="W90" s="37"/>
      <c r="X90" s="37"/>
      <c r="Y90" s="37"/>
      <c r="Z90" s="37"/>
      <c r="AA90" s="37"/>
      <c r="AB90" s="37"/>
      <c r="AC90" s="37"/>
      <c r="AD90" s="37">
        <f t="shared" si="43"/>
        <v>1.0237675405140849</v>
      </c>
      <c r="AE90" s="37"/>
      <c r="AF90" s="37"/>
      <c r="AG90" s="37"/>
      <c r="AT90" s="60" t="e">
        <f>C90/(C90+#REF!)*100</f>
        <v>#REF!</v>
      </c>
    </row>
    <row r="91" spans="1:46" x14ac:dyDescent="0.3">
      <c r="A91" s="242"/>
      <c r="B91" s="33" t="s">
        <v>29</v>
      </c>
      <c r="C91" s="38">
        <f t="shared" ref="C91:C99" si="47">D91-D90</f>
        <v>1982.7000000000007</v>
      </c>
      <c r="D91" s="38">
        <v>7092.6</v>
      </c>
      <c r="E91" s="38">
        <f>C91/C90*100</f>
        <v>105.42351252193339</v>
      </c>
      <c r="F91" s="38">
        <v>102.3</v>
      </c>
      <c r="G91" s="38">
        <f>E91/F91*100</f>
        <v>103.05328692271102</v>
      </c>
      <c r="H91" s="38">
        <f>C91/C75*100</f>
        <v>136.96463111356729</v>
      </c>
      <c r="I91" s="38">
        <v>122</v>
      </c>
      <c r="J91" s="38">
        <f>H91/I91*100</f>
        <v>112.26609107669449</v>
      </c>
      <c r="K91" s="38">
        <f t="shared" si="7"/>
        <v>133.11687092959968</v>
      </c>
      <c r="L91" s="129">
        <v>120</v>
      </c>
      <c r="M91" s="38">
        <f t="shared" si="8"/>
        <v>110.9307257746664</v>
      </c>
      <c r="N91" s="35">
        <f t="shared" si="45"/>
        <v>462.66227798954128</v>
      </c>
      <c r="O91" s="36">
        <f t="shared" si="41"/>
        <v>1788.5147612670094</v>
      </c>
      <c r="P91" s="60"/>
      <c r="Q91" s="145"/>
      <c r="R91" s="37">
        <f t="shared" si="46"/>
        <v>1</v>
      </c>
      <c r="U91" s="37">
        <f t="shared" si="42"/>
        <v>1.0166666666666666</v>
      </c>
      <c r="V91" s="37"/>
      <c r="W91" s="37"/>
      <c r="X91" s="37"/>
      <c r="Y91" s="37"/>
      <c r="Z91" s="37"/>
      <c r="AA91" s="37"/>
      <c r="AB91" s="37"/>
      <c r="AC91" s="37"/>
      <c r="AD91" s="37">
        <f t="shared" si="43"/>
        <v>1.0263026686099568</v>
      </c>
      <c r="AE91" s="37"/>
      <c r="AF91" s="37"/>
      <c r="AG91" s="37"/>
      <c r="AT91" s="60" t="e">
        <f>C91/(C91+#REF!)*100</f>
        <v>#REF!</v>
      </c>
    </row>
    <row r="92" spans="1:46" x14ac:dyDescent="0.3">
      <c r="A92" s="242"/>
      <c r="B92" s="33" t="s">
        <v>30</v>
      </c>
      <c r="C92" s="38">
        <f t="shared" si="47"/>
        <v>2037</v>
      </c>
      <c r="D92" s="38">
        <v>9129.6</v>
      </c>
      <c r="E92" s="38">
        <f>C92/C91*100</f>
        <v>102.73868966560747</v>
      </c>
      <c r="F92" s="38">
        <v>98.5</v>
      </c>
      <c r="G92" s="38">
        <f>E92/F92*100</f>
        <v>104.30323823919541</v>
      </c>
      <c r="H92" s="38">
        <f>C92/C76*100</f>
        <v>129.45662535748332</v>
      </c>
      <c r="I92" s="38">
        <v>112.5</v>
      </c>
      <c r="J92" s="38">
        <f>H92/I92*100</f>
        <v>115.07255587331851</v>
      </c>
      <c r="K92" s="38">
        <f t="shared" si="7"/>
        <v>132.28236930566825</v>
      </c>
      <c r="L92" s="129">
        <v>120</v>
      </c>
      <c r="M92" s="38">
        <f t="shared" si="8"/>
        <v>110.23530775472355</v>
      </c>
      <c r="N92" s="35">
        <f t="shared" si="45"/>
        <v>440.68665765210062</v>
      </c>
      <c r="O92" s="36">
        <f t="shared" si="41"/>
        <v>2229.20141891911</v>
      </c>
      <c r="P92" s="60"/>
      <c r="Q92" s="145"/>
      <c r="R92" s="37">
        <f t="shared" si="46"/>
        <v>1</v>
      </c>
      <c r="U92" s="37">
        <f t="shared" si="42"/>
        <v>0.9375</v>
      </c>
      <c r="V92" s="37"/>
      <c r="W92" s="37"/>
      <c r="X92" s="37"/>
      <c r="Y92" s="37"/>
      <c r="Z92" s="37"/>
      <c r="AA92" s="37"/>
      <c r="AB92" s="37"/>
      <c r="AC92" s="37"/>
      <c r="AD92" s="37">
        <f t="shared" si="43"/>
        <v>1.0198688391665567</v>
      </c>
      <c r="AE92" s="37"/>
      <c r="AF92" s="37"/>
      <c r="AG92" s="37"/>
      <c r="AT92" s="60" t="e">
        <f>C92/(C92+#REF!)*100</f>
        <v>#REF!</v>
      </c>
    </row>
    <row r="93" spans="1:46" x14ac:dyDescent="0.3">
      <c r="A93" s="242"/>
      <c r="B93" s="142" t="s">
        <v>31</v>
      </c>
      <c r="C93" s="38">
        <f t="shared" si="47"/>
        <v>2193.8999999999996</v>
      </c>
      <c r="D93" s="38">
        <v>11323.5</v>
      </c>
      <c r="E93" s="38">
        <f>C93/C92*100</f>
        <v>107.7025036818851</v>
      </c>
      <c r="F93" s="38">
        <v>107.6</v>
      </c>
      <c r="G93" s="38">
        <f>E93/F93*100</f>
        <v>100.09526364487465</v>
      </c>
      <c r="H93" s="38">
        <f>C93/C77*100</f>
        <v>133.78254771632416</v>
      </c>
      <c r="I93" s="38">
        <v>119.2</v>
      </c>
      <c r="J93" s="38">
        <f>H93/I93*100</f>
        <v>112.23368097007061</v>
      </c>
      <c r="K93" s="38">
        <f t="shared" ref="K93:K104" si="48">D93/D77*100</f>
        <v>132.57039161739741</v>
      </c>
      <c r="L93" s="129">
        <v>121</v>
      </c>
      <c r="M93" s="38">
        <f t="shared" si="8"/>
        <v>109.56230712181603</v>
      </c>
      <c r="N93" s="35">
        <f t="shared" si="45"/>
        <v>500.69280065559224</v>
      </c>
      <c r="O93" s="36">
        <f t="shared" si="41"/>
        <v>2729.8942195747022</v>
      </c>
      <c r="P93" s="60"/>
      <c r="Q93" s="145"/>
      <c r="R93" s="37">
        <f t="shared" si="46"/>
        <v>1.0083333333333333</v>
      </c>
      <c r="U93" s="37">
        <f t="shared" si="42"/>
        <v>0.9933333333333334</v>
      </c>
      <c r="V93" s="37"/>
      <c r="W93" s="37"/>
      <c r="X93" s="37"/>
      <c r="Y93" s="37"/>
      <c r="Z93" s="37"/>
      <c r="AA93" s="37"/>
      <c r="AB93" s="37"/>
      <c r="AC93" s="37"/>
      <c r="AD93" s="37">
        <f t="shared" si="43"/>
        <v>1.0136424096475414</v>
      </c>
      <c r="AE93" s="37"/>
      <c r="AF93" s="37"/>
      <c r="AG93" s="37"/>
      <c r="AT93" s="60" t="e">
        <f>C93/(C93+#REF!)*100</f>
        <v>#REF!</v>
      </c>
    </row>
    <row r="94" spans="1:46" x14ac:dyDescent="0.3">
      <c r="A94" s="242"/>
      <c r="B94" s="33" t="s">
        <v>32</v>
      </c>
      <c r="C94" s="38">
        <f t="shared" si="47"/>
        <v>2152.1000000000004</v>
      </c>
      <c r="D94" s="38">
        <v>13475.6</v>
      </c>
      <c r="E94" s="38">
        <f t="shared" si="44"/>
        <v>98.094717170335969</v>
      </c>
      <c r="F94" s="38">
        <v>100.3</v>
      </c>
      <c r="G94" s="38">
        <f t="shared" si="16"/>
        <v>97.801313230644041</v>
      </c>
      <c r="H94" s="38">
        <f t="shared" si="40"/>
        <v>127.28294298556904</v>
      </c>
      <c r="I94" s="38">
        <v>115.2</v>
      </c>
      <c r="J94" s="38">
        <f t="shared" si="35"/>
        <v>110.48866578608423</v>
      </c>
      <c r="K94" s="38">
        <f t="shared" si="48"/>
        <v>131.69668598457827</v>
      </c>
      <c r="L94" s="129">
        <v>120</v>
      </c>
      <c r="M94" s="38">
        <f t="shared" si="8"/>
        <v>109.7472383204819</v>
      </c>
      <c r="N94" s="35">
        <f t="shared" si="45"/>
        <v>380.35494530829328</v>
      </c>
      <c r="O94" s="36">
        <f t="shared" si="41"/>
        <v>3110.2491648829955</v>
      </c>
      <c r="P94" s="60"/>
      <c r="Q94" s="145"/>
      <c r="R94" s="37">
        <f t="shared" si="46"/>
        <v>1</v>
      </c>
      <c r="U94" s="37">
        <f t="shared" si="42"/>
        <v>0.96000000000000008</v>
      </c>
      <c r="V94" s="37"/>
      <c r="W94" s="37"/>
      <c r="X94" s="37"/>
      <c r="Y94" s="37"/>
      <c r="Z94" s="37"/>
      <c r="AA94" s="37"/>
      <c r="AB94" s="37"/>
      <c r="AC94" s="37"/>
      <c r="AD94" s="37">
        <f t="shared" si="43"/>
        <v>1.0153533457418886</v>
      </c>
      <c r="AE94" s="37"/>
      <c r="AF94" s="37"/>
      <c r="AG94" s="37"/>
      <c r="AT94" s="60" t="e">
        <f>C94/(C94+#REF!)*100</f>
        <v>#REF!</v>
      </c>
    </row>
    <row r="95" spans="1:46" x14ac:dyDescent="0.3">
      <c r="A95" s="242"/>
      <c r="B95" s="33" t="s">
        <v>33</v>
      </c>
      <c r="C95" s="38">
        <f t="shared" si="47"/>
        <v>2227</v>
      </c>
      <c r="D95" s="38">
        <v>15702.6</v>
      </c>
      <c r="E95" s="38">
        <f>C95/C94*100</f>
        <v>103.48032154639652</v>
      </c>
      <c r="F95" s="38">
        <v>109.5</v>
      </c>
      <c r="G95" s="38">
        <f>E95/F95*100</f>
        <v>94.502576754700016</v>
      </c>
      <c r="H95" s="38">
        <f>C95/C79*100</f>
        <v>128.07683459857364</v>
      </c>
      <c r="I95" s="38">
        <v>123.2</v>
      </c>
      <c r="J95" s="38">
        <f>H95/I95*100</f>
        <v>103.95846964169939</v>
      </c>
      <c r="K95" s="38">
        <f t="shared" si="48"/>
        <v>131.17090325868134</v>
      </c>
      <c r="L95" s="129">
        <v>120</v>
      </c>
      <c r="M95" s="38">
        <f t="shared" si="8"/>
        <v>109.30908604890111</v>
      </c>
      <c r="N95" s="35">
        <f t="shared" si="45"/>
        <v>515.44177821456151</v>
      </c>
      <c r="O95" s="36">
        <f t="shared" si="41"/>
        <v>3625.690943097557</v>
      </c>
      <c r="P95" s="60"/>
      <c r="Q95" s="145"/>
      <c r="R95" s="37">
        <f t="shared" si="46"/>
        <v>1</v>
      </c>
      <c r="U95" s="37">
        <f t="shared" si="42"/>
        <v>1.0266666666666666</v>
      </c>
      <c r="V95" s="37"/>
      <c r="W95" s="37"/>
      <c r="X95" s="37"/>
      <c r="Y95" s="37"/>
      <c r="Z95" s="37"/>
      <c r="AA95" s="37"/>
      <c r="AB95" s="37"/>
      <c r="AC95" s="37"/>
      <c r="AD95" s="37">
        <f t="shared" si="43"/>
        <v>1.0112996731237691</v>
      </c>
      <c r="AE95" s="37"/>
      <c r="AF95" s="37"/>
      <c r="AG95" s="37"/>
      <c r="AT95" s="60" t="e">
        <f>C95/(C95+#REF!)*100</f>
        <v>#REF!</v>
      </c>
    </row>
    <row r="96" spans="1:46" x14ac:dyDescent="0.3">
      <c r="A96" s="242"/>
      <c r="B96" s="39" t="s">
        <v>35</v>
      </c>
      <c r="C96" s="38">
        <f t="shared" si="47"/>
        <v>2344.3999999999996</v>
      </c>
      <c r="D96" s="38">
        <v>18047</v>
      </c>
      <c r="E96" s="38">
        <f>C96/C95*100</f>
        <v>105.27166591827569</v>
      </c>
      <c r="F96" s="38">
        <v>105.5</v>
      </c>
      <c r="G96" s="38">
        <f>E96/F96*100</f>
        <v>99.783569590782633</v>
      </c>
      <c r="H96" s="38">
        <f>C96/C80*100</f>
        <v>131.86343438888576</v>
      </c>
      <c r="I96" s="38">
        <v>126.3</v>
      </c>
      <c r="J96" s="38">
        <f>H96/I96*100</f>
        <v>104.40493617488976</v>
      </c>
      <c r="K96" s="38">
        <f t="shared" si="48"/>
        <v>131.26045530584042</v>
      </c>
      <c r="L96" s="129">
        <v>120</v>
      </c>
      <c r="M96" s="38">
        <f t="shared" ref="M96:M147" si="49">K96/L96*100</f>
        <v>109.38371275486702</v>
      </c>
      <c r="N96" s="35">
        <f t="shared" si="45"/>
        <v>615.88842663421519</v>
      </c>
      <c r="O96" s="36">
        <f t="shared" si="41"/>
        <v>4241.5793697317722</v>
      </c>
      <c r="P96" s="60"/>
      <c r="Q96" s="145"/>
      <c r="R96" s="37">
        <f t="shared" si="46"/>
        <v>1</v>
      </c>
      <c r="U96" s="37">
        <f t="shared" si="42"/>
        <v>1.0525</v>
      </c>
      <c r="V96" s="37"/>
      <c r="W96" s="37"/>
      <c r="X96" s="37"/>
      <c r="Y96" s="37"/>
      <c r="Z96" s="37"/>
      <c r="AA96" s="37"/>
      <c r="AB96" s="37"/>
      <c r="AC96" s="37"/>
      <c r="AD96" s="37">
        <f t="shared" si="43"/>
        <v>1.0119901002975529</v>
      </c>
      <c r="AE96" s="37"/>
      <c r="AF96" s="37"/>
      <c r="AG96" s="37"/>
      <c r="AT96" s="60" t="e">
        <f>C96/(C96+#REF!)*100</f>
        <v>#REF!</v>
      </c>
    </row>
    <row r="97" spans="1:46" x14ac:dyDescent="0.3">
      <c r="A97" s="242"/>
      <c r="B97" s="33" t="s">
        <v>37</v>
      </c>
      <c r="C97" s="38">
        <f t="shared" si="47"/>
        <v>2341.7000000000007</v>
      </c>
      <c r="D97" s="38">
        <v>20388.7</v>
      </c>
      <c r="E97" s="38">
        <f>C97/C96*100</f>
        <v>99.884831939942032</v>
      </c>
      <c r="F97" s="38">
        <v>95.8</v>
      </c>
      <c r="G97" s="38">
        <f>E97/F97*100</f>
        <v>104.26391643000213</v>
      </c>
      <c r="H97" s="38">
        <f>C97/C81*100</f>
        <v>129.26142636343565</v>
      </c>
      <c r="I97" s="38">
        <v>119</v>
      </c>
      <c r="J97" s="38">
        <f>H97/I97*100</f>
        <v>108.62304736423162</v>
      </c>
      <c r="K97" s="38">
        <f t="shared" si="48"/>
        <v>131.02772386668894</v>
      </c>
      <c r="L97" s="129">
        <v>121</v>
      </c>
      <c r="M97" s="38">
        <f t="shared" si="49"/>
        <v>108.28737509643716</v>
      </c>
      <c r="N97" s="35">
        <f>O97-O96</f>
        <v>622.06439242210581</v>
      </c>
      <c r="O97" s="36">
        <f>O81*L97/100</f>
        <v>4863.643762153878</v>
      </c>
      <c r="P97" s="60"/>
      <c r="Q97" s="145"/>
      <c r="R97" s="37">
        <f t="shared" si="46"/>
        <v>1.0083333333333333</v>
      </c>
      <c r="U97" s="37">
        <f t="shared" si="42"/>
        <v>0.9916666666666667</v>
      </c>
      <c r="V97" s="37"/>
      <c r="W97" s="37"/>
      <c r="X97" s="37"/>
      <c r="Y97" s="37"/>
      <c r="Z97" s="37"/>
      <c r="AA97" s="37"/>
      <c r="AB97" s="37"/>
      <c r="AC97" s="37"/>
      <c r="AD97" s="37">
        <f t="shared" si="43"/>
        <v>1.0018470650231805</v>
      </c>
      <c r="AE97" s="37"/>
      <c r="AF97" s="37"/>
      <c r="AG97" s="37"/>
      <c r="AT97" s="60" t="e">
        <f>C97/(C97+#REF!)*100</f>
        <v>#REF!</v>
      </c>
    </row>
    <row r="98" spans="1:46" x14ac:dyDescent="0.3">
      <c r="A98" s="242"/>
      <c r="B98" s="33" t="s">
        <v>40</v>
      </c>
      <c r="C98" s="38">
        <f t="shared" si="47"/>
        <v>2211.8999999999978</v>
      </c>
      <c r="D98" s="38">
        <v>22600.6</v>
      </c>
      <c r="E98" s="38">
        <f>C98/C97*100</f>
        <v>94.457018405431825</v>
      </c>
      <c r="F98" s="38">
        <v>93.3</v>
      </c>
      <c r="G98" s="38">
        <f>E98/F98*100</f>
        <v>101.24010547205984</v>
      </c>
      <c r="H98" s="38">
        <f>C98/C82*100</f>
        <v>124.47383230163196</v>
      </c>
      <c r="I98" s="38">
        <v>118.4</v>
      </c>
      <c r="J98" s="38">
        <f>H98/I98*100</f>
        <v>105.12992593043239</v>
      </c>
      <c r="K98" s="38">
        <f t="shared" si="48"/>
        <v>130.35598929494279</v>
      </c>
      <c r="L98" s="129">
        <v>120</v>
      </c>
      <c r="M98" s="38">
        <f t="shared" si="49"/>
        <v>108.62999107911899</v>
      </c>
      <c r="N98" s="35">
        <f>O98-O97</f>
        <v>485.5641307451624</v>
      </c>
      <c r="O98" s="36">
        <f>O82*L98/100</f>
        <v>5349.2078928990404</v>
      </c>
      <c r="P98" s="60"/>
      <c r="Q98" s="145"/>
      <c r="R98" s="37">
        <f t="shared" si="46"/>
        <v>1</v>
      </c>
      <c r="U98" s="37">
        <f t="shared" si="42"/>
        <v>0.98666666666666669</v>
      </c>
      <c r="V98" s="37"/>
      <c r="W98" s="37"/>
      <c r="X98" s="37"/>
      <c r="Y98" s="37"/>
      <c r="Z98" s="37"/>
      <c r="AA98" s="37"/>
      <c r="AB98" s="37"/>
      <c r="AC98" s="37"/>
      <c r="AD98" s="37">
        <f t="shared" si="43"/>
        <v>1.0050168603605794</v>
      </c>
      <c r="AE98" s="37"/>
      <c r="AF98" s="37"/>
      <c r="AG98" s="37"/>
      <c r="AT98" s="60" t="e">
        <f>C98/(C98+#REF!)*100</f>
        <v>#REF!</v>
      </c>
    </row>
    <row r="99" spans="1:46" ht="18" thickBot="1" x14ac:dyDescent="0.35">
      <c r="A99" s="242"/>
      <c r="B99" s="40" t="s">
        <v>41</v>
      </c>
      <c r="C99" s="59">
        <f t="shared" si="47"/>
        <v>2629.8000000000029</v>
      </c>
      <c r="D99" s="59">
        <v>25230.400000000001</v>
      </c>
      <c r="E99" s="59">
        <f>C99/C98*100</f>
        <v>118.89325918893283</v>
      </c>
      <c r="F99" s="59">
        <v>117.9</v>
      </c>
      <c r="G99" s="59">
        <f>E99/F99*100</f>
        <v>100.84245902369196</v>
      </c>
      <c r="H99" s="59">
        <f>C99/C83*100</f>
        <v>124.36982738236004</v>
      </c>
      <c r="I99" s="59">
        <v>117.8</v>
      </c>
      <c r="J99" s="59">
        <f>H99/I99*100</f>
        <v>105.57710304105268</v>
      </c>
      <c r="K99" s="59">
        <f t="shared" si="48"/>
        <v>129.70527603703459</v>
      </c>
      <c r="L99" s="146">
        <v>120</v>
      </c>
      <c r="M99" s="147">
        <f t="shared" si="49"/>
        <v>108.08773003086216</v>
      </c>
      <c r="N99" s="35">
        <f>O99-O98</f>
        <v>1144.0292640843745</v>
      </c>
      <c r="O99" s="36">
        <f>O83*L99/100</f>
        <v>6493.2371569834149</v>
      </c>
      <c r="P99" s="60"/>
      <c r="Q99" s="145"/>
      <c r="R99" s="37">
        <f t="shared" si="46"/>
        <v>1</v>
      </c>
      <c r="U99" s="37">
        <f t="shared" si="42"/>
        <v>0.98166666666666669</v>
      </c>
      <c r="V99" s="37"/>
      <c r="W99" s="37"/>
      <c r="X99" s="37"/>
      <c r="Y99" s="37"/>
      <c r="Z99" s="37"/>
      <c r="AA99" s="37"/>
      <c r="AB99" s="37"/>
      <c r="AC99" s="37"/>
      <c r="AD99" s="37">
        <f t="shared" si="43"/>
        <v>1</v>
      </c>
      <c r="AE99" s="37"/>
      <c r="AF99" s="37"/>
      <c r="AG99" s="37"/>
      <c r="AT99" s="60" t="e">
        <f>C99/(C99+#REF!)*100</f>
        <v>#REF!</v>
      </c>
    </row>
    <row r="100" spans="1:46" x14ac:dyDescent="0.3">
      <c r="A100" s="242"/>
      <c r="B100" s="42" t="s">
        <v>42</v>
      </c>
      <c r="C100" s="43">
        <f>C88+C89+C90</f>
        <v>5109.8999999999996</v>
      </c>
      <c r="D100" s="43">
        <f>C100</f>
        <v>5109.8999999999996</v>
      </c>
      <c r="E100" s="43">
        <f>C100/C87*100</f>
        <v>89.598639336501222</v>
      </c>
      <c r="F100" s="43">
        <f>N100/N87*100</f>
        <v>70.660070501874685</v>
      </c>
      <c r="G100" s="43">
        <f t="shared" ref="G100:G146" si="50">E100/F100*100</f>
        <v>126.80236334341623</v>
      </c>
      <c r="H100" s="43">
        <f t="shared" si="40"/>
        <v>131.68148434480091</v>
      </c>
      <c r="I100" s="43">
        <v>119.7</v>
      </c>
      <c r="J100" s="43">
        <f t="shared" si="35"/>
        <v>110.00959427301662</v>
      </c>
      <c r="K100" s="43">
        <f t="shared" si="48"/>
        <v>131.68148434480091</v>
      </c>
      <c r="L100" s="43">
        <f>O100/O84*100</f>
        <v>119</v>
      </c>
      <c r="M100" s="43">
        <f t="shared" si="49"/>
        <v>110.65670953344615</v>
      </c>
      <c r="N100" s="13">
        <f>SUM(N88:N90)</f>
        <v>1325.8524832774681</v>
      </c>
      <c r="O100" s="115">
        <f>N100</f>
        <v>1325.8524832774681</v>
      </c>
      <c r="R100" s="37">
        <f t="shared" si="46"/>
        <v>0.9916666666666667</v>
      </c>
      <c r="U100" s="37">
        <f t="shared" si="42"/>
        <v>0.99750000000000005</v>
      </c>
      <c r="V100" s="37"/>
      <c r="W100" s="37"/>
      <c r="X100" s="37"/>
      <c r="Y100" s="37"/>
      <c r="Z100" s="37"/>
      <c r="AA100" s="37"/>
      <c r="AB100" s="37"/>
      <c r="AC100" s="37"/>
      <c r="AD100" s="37">
        <f t="shared" si="43"/>
        <v>1.0237675405140849</v>
      </c>
      <c r="AE100" s="37"/>
      <c r="AF100" s="37"/>
      <c r="AG100" s="37"/>
      <c r="AT100" s="60" t="e">
        <f>C100/(C100+#REF!)*100</f>
        <v>#REF!</v>
      </c>
    </row>
    <row r="101" spans="1:46" x14ac:dyDescent="0.3">
      <c r="A101" s="242"/>
      <c r="B101" s="42" t="s">
        <v>43</v>
      </c>
      <c r="C101" s="44">
        <f>C91+C92+C93</f>
        <v>6213.6</v>
      </c>
      <c r="D101" s="44">
        <f>D100+C101</f>
        <v>11323.5</v>
      </c>
      <c r="E101" s="44">
        <f>C101/C100*100</f>
        <v>121.59924851758352</v>
      </c>
      <c r="F101" s="44">
        <f>N101/N100*100</f>
        <v>105.89728148537947</v>
      </c>
      <c r="G101" s="44">
        <f t="shared" si="50"/>
        <v>114.82754496806598</v>
      </c>
      <c r="H101" s="44">
        <f t="shared" si="40"/>
        <v>133.31044840163057</v>
      </c>
      <c r="I101" s="44">
        <v>117.8</v>
      </c>
      <c r="J101" s="44">
        <f t="shared" si="35"/>
        <v>113.16676434773395</v>
      </c>
      <c r="K101" s="44">
        <f t="shared" si="48"/>
        <v>132.57039161739741</v>
      </c>
      <c r="L101" s="44">
        <f>O101/O85*100</f>
        <v>121</v>
      </c>
      <c r="M101" s="44">
        <f t="shared" si="49"/>
        <v>109.56230712181603</v>
      </c>
      <c r="N101" s="13">
        <f>SUM(N91:N93)</f>
        <v>1404.0417362972341</v>
      </c>
      <c r="O101" s="115">
        <f>N101+O100</f>
        <v>2729.8942195747022</v>
      </c>
      <c r="R101" s="37">
        <f t="shared" si="46"/>
        <v>1.0083333333333333</v>
      </c>
      <c r="U101" s="37">
        <f t="shared" si="42"/>
        <v>0.98166666666666669</v>
      </c>
      <c r="V101" s="37"/>
      <c r="W101" s="37"/>
      <c r="X101" s="37"/>
      <c r="Y101" s="37"/>
      <c r="Z101" s="37"/>
      <c r="AA101" s="37"/>
      <c r="AB101" s="37"/>
      <c r="AC101" s="37"/>
      <c r="AD101" s="37">
        <f t="shared" si="43"/>
        <v>1.0136424096475414</v>
      </c>
      <c r="AE101" s="37"/>
      <c r="AF101" s="37"/>
      <c r="AG101" s="37"/>
      <c r="AT101" s="60" t="e">
        <f>C101/(C101+#REF!)*100</f>
        <v>#REF!</v>
      </c>
    </row>
    <row r="102" spans="1:46" x14ac:dyDescent="0.3">
      <c r="A102" s="242"/>
      <c r="B102" s="42" t="s">
        <v>44</v>
      </c>
      <c r="C102" s="44">
        <f>C94+C95+C96</f>
        <v>6723.5</v>
      </c>
      <c r="D102" s="44">
        <f>D101+C102</f>
        <v>18047</v>
      </c>
      <c r="E102" s="44">
        <f>C102/C101*100</f>
        <v>108.20619286725889</v>
      </c>
      <c r="F102" s="44">
        <f>N102/N101*100</f>
        <v>107.6666819138664</v>
      </c>
      <c r="G102" s="44">
        <f t="shared" si="50"/>
        <v>100.50109369379851</v>
      </c>
      <c r="H102" s="44">
        <f t="shared" si="40"/>
        <v>129.11185789726355</v>
      </c>
      <c r="I102" s="44">
        <v>121.7</v>
      </c>
      <c r="J102" s="44">
        <f t="shared" si="35"/>
        <v>106.09026943078352</v>
      </c>
      <c r="K102" s="44">
        <f t="shared" si="48"/>
        <v>131.26045530584042</v>
      </c>
      <c r="L102" s="44">
        <f>O102/O86*100</f>
        <v>120</v>
      </c>
      <c r="M102" s="44">
        <f t="shared" si="49"/>
        <v>109.38371275486702</v>
      </c>
      <c r="N102" s="13">
        <f>SUM(N94:N96)</f>
        <v>1511.68515015707</v>
      </c>
      <c r="O102" s="115">
        <f>N102+O101</f>
        <v>4241.5793697317722</v>
      </c>
      <c r="R102" s="37">
        <f t="shared" si="46"/>
        <v>1</v>
      </c>
      <c r="U102" s="37">
        <f t="shared" si="42"/>
        <v>1.0141666666666667</v>
      </c>
      <c r="V102" s="37"/>
      <c r="W102" s="37"/>
      <c r="X102" s="37"/>
      <c r="Y102" s="37"/>
      <c r="Z102" s="37"/>
      <c r="AA102" s="37"/>
      <c r="AB102" s="37"/>
      <c r="AC102" s="37"/>
      <c r="AD102" s="37">
        <f t="shared" si="43"/>
        <v>1.0119901002975529</v>
      </c>
      <c r="AE102" s="37"/>
      <c r="AF102" s="37"/>
      <c r="AG102" s="37"/>
      <c r="AT102" s="60" t="e">
        <f>C102/(C102+#REF!)*100</f>
        <v>#REF!</v>
      </c>
    </row>
    <row r="103" spans="1:46" ht="18" thickBot="1" x14ac:dyDescent="0.35">
      <c r="A103" s="243"/>
      <c r="B103" s="40" t="s">
        <v>45</v>
      </c>
      <c r="C103" s="41">
        <f>C97+C98+C99</f>
        <v>7183.4000000000015</v>
      </c>
      <c r="D103" s="41">
        <f>D102+C103</f>
        <v>25230.400000000001</v>
      </c>
      <c r="E103" s="41">
        <f>C103/C102*100</f>
        <v>106.8401874023946</v>
      </c>
      <c r="F103" s="41">
        <f>N103/N102*100</f>
        <v>148.95018231922742</v>
      </c>
      <c r="G103" s="41">
        <f t="shared" si="50"/>
        <v>71.728806060415948</v>
      </c>
      <c r="H103" s="41">
        <f t="shared" si="40"/>
        <v>125.95605898546411</v>
      </c>
      <c r="I103" s="41">
        <v>118.4</v>
      </c>
      <c r="J103" s="41">
        <f t="shared" si="35"/>
        <v>106.38180657556089</v>
      </c>
      <c r="K103" s="41">
        <f t="shared" si="48"/>
        <v>129.70527603703459</v>
      </c>
      <c r="L103" s="41">
        <f>O103/O87*100</f>
        <v>120</v>
      </c>
      <c r="M103" s="41">
        <f t="shared" si="49"/>
        <v>108.08773003086216</v>
      </c>
      <c r="N103" s="144">
        <f>SUM(N97:N99)</f>
        <v>2251.6577872516427</v>
      </c>
      <c r="O103" s="134">
        <f>N103+O102</f>
        <v>6493.2371569834149</v>
      </c>
      <c r="R103" s="37">
        <f t="shared" si="46"/>
        <v>1</v>
      </c>
      <c r="U103" s="37">
        <f t="shared" si="42"/>
        <v>0.98666666666666669</v>
      </c>
      <c r="V103" s="37"/>
      <c r="W103" s="37"/>
      <c r="X103" s="37"/>
      <c r="Y103" s="37"/>
      <c r="Z103" s="37"/>
      <c r="AA103" s="37"/>
      <c r="AB103" s="37"/>
      <c r="AC103" s="37"/>
      <c r="AD103" s="37">
        <f t="shared" si="43"/>
        <v>1</v>
      </c>
      <c r="AE103" s="37"/>
      <c r="AF103" s="37"/>
      <c r="AG103" s="37"/>
      <c r="AT103" s="60" t="e">
        <f>C103/(C103+#REF!)*100</f>
        <v>#REF!</v>
      </c>
    </row>
    <row r="104" spans="1:46" x14ac:dyDescent="0.3">
      <c r="A104" s="241">
        <v>2006</v>
      </c>
      <c r="B104" s="10" t="s">
        <v>26</v>
      </c>
      <c r="C104" s="45">
        <f>D104</f>
        <v>2017.5</v>
      </c>
      <c r="D104" s="45">
        <v>2017.5</v>
      </c>
      <c r="E104" s="45">
        <f>C104/C99*100</f>
        <v>76.716860597763997</v>
      </c>
      <c r="F104" s="148">
        <v>76.099999999999994</v>
      </c>
      <c r="G104" s="45">
        <f t="shared" si="50"/>
        <v>100.8105921126991</v>
      </c>
      <c r="H104" s="45">
        <f>C104/C88*100</f>
        <v>124.02409786684699</v>
      </c>
      <c r="I104" s="148">
        <v>117.1</v>
      </c>
      <c r="J104" s="45">
        <f t="shared" si="35"/>
        <v>105.91297853701707</v>
      </c>
      <c r="K104" s="45">
        <f t="shared" si="48"/>
        <v>124.02409786684699</v>
      </c>
      <c r="L104" s="45">
        <v>117.1</v>
      </c>
      <c r="M104" s="45">
        <f t="shared" si="49"/>
        <v>105.91297853701707</v>
      </c>
      <c r="N104" s="126">
        <f>O104</f>
        <v>487.92605654710422</v>
      </c>
      <c r="O104" s="115">
        <f>O88*L104/100</f>
        <v>487.92605654710422</v>
      </c>
      <c r="P104" s="60"/>
      <c r="Q104" s="145"/>
      <c r="R104" s="37">
        <f>L104/L$115</f>
        <v>0.9974446337308347</v>
      </c>
      <c r="U104" s="37">
        <f t="shared" ref="U104:U119" si="51">I104/L$115</f>
        <v>0.9974446337308347</v>
      </c>
      <c r="V104" s="37"/>
      <c r="W104" s="37"/>
      <c r="X104" s="37"/>
      <c r="Y104" s="37"/>
      <c r="Z104" s="37"/>
      <c r="AA104" s="37"/>
      <c r="AB104" s="37"/>
      <c r="AC104" s="37"/>
      <c r="AD104" s="37">
        <f t="shared" ref="AD104:AD119" si="52">M104/M$115</f>
        <v>1.0099847012281122</v>
      </c>
      <c r="AE104" s="37"/>
      <c r="AF104" s="37"/>
      <c r="AG104" s="37"/>
      <c r="AT104" s="60" t="e">
        <f>C104/(C104+#REF!)*100</f>
        <v>#REF!</v>
      </c>
    </row>
    <row r="105" spans="1:46" x14ac:dyDescent="0.3">
      <c r="A105" s="242"/>
      <c r="B105" s="10" t="s">
        <v>27</v>
      </c>
      <c r="C105" s="14">
        <f>D105-D104</f>
        <v>2009.4</v>
      </c>
      <c r="D105" s="14">
        <v>4026.9</v>
      </c>
      <c r="E105" s="14">
        <f t="shared" ref="E105:E110" si="53">C105/C104*100</f>
        <v>99.59851301115242</v>
      </c>
      <c r="F105" s="149">
        <v>99.4</v>
      </c>
      <c r="G105" s="14">
        <f t="shared" si="50"/>
        <v>100.19971127882536</v>
      </c>
      <c r="H105" s="14">
        <f>C105/C89*100</f>
        <v>125.39157566302654</v>
      </c>
      <c r="I105" s="149">
        <v>119</v>
      </c>
      <c r="J105" s="14">
        <f t="shared" si="35"/>
        <v>105.37107198573659</v>
      </c>
      <c r="K105" s="14">
        <f>D105/D89*100</f>
        <v>124.70271274619103</v>
      </c>
      <c r="L105" s="136">
        <v>118</v>
      </c>
      <c r="M105" s="14">
        <f t="shared" si="49"/>
        <v>105.68026503914494</v>
      </c>
      <c r="N105" s="13">
        <f t="shared" ref="N105:N112" si="54">O105-O104</f>
        <v>481.68251726568877</v>
      </c>
      <c r="O105" s="115">
        <f t="shared" ref="O105:O114" si="55">O89*L105/100</f>
        <v>969.608573812793</v>
      </c>
      <c r="P105" s="60"/>
      <c r="Q105" s="145"/>
      <c r="R105" s="37">
        <f t="shared" ref="R105:R119" si="56">L105/L$115</f>
        <v>1.0051107325383304</v>
      </c>
      <c r="U105" s="37">
        <f t="shared" si="51"/>
        <v>1.0136286201022147</v>
      </c>
      <c r="V105" s="37"/>
      <c r="W105" s="37"/>
      <c r="X105" s="37"/>
      <c r="Y105" s="37"/>
      <c r="Z105" s="37"/>
      <c r="AA105" s="37"/>
      <c r="AB105" s="37"/>
      <c r="AC105" s="37"/>
      <c r="AD105" s="37">
        <f t="shared" si="52"/>
        <v>1.0077655485249526</v>
      </c>
      <c r="AE105" s="37"/>
      <c r="AF105" s="37"/>
      <c r="AG105" s="37"/>
      <c r="AT105" s="60" t="e">
        <f>C105/(C105+#REF!)*100</f>
        <v>#REF!</v>
      </c>
    </row>
    <row r="106" spans="1:46" x14ac:dyDescent="0.3">
      <c r="A106" s="242"/>
      <c r="B106" s="17" t="s">
        <v>28</v>
      </c>
      <c r="C106" s="14">
        <f>D106-D105</f>
        <v>2259.9999999999995</v>
      </c>
      <c r="D106" s="14">
        <v>6286.9</v>
      </c>
      <c r="E106" s="14">
        <f t="shared" si="53"/>
        <v>112.47138449288343</v>
      </c>
      <c r="F106" s="149">
        <v>112.3</v>
      </c>
      <c r="G106" s="14">
        <f t="shared" si="50"/>
        <v>100.15261308360057</v>
      </c>
      <c r="H106" s="14">
        <f>C106/C90*100</f>
        <v>120.16802254479715</v>
      </c>
      <c r="I106" s="149">
        <v>114.9</v>
      </c>
      <c r="J106" s="14">
        <f t="shared" si="35"/>
        <v>104.58487601810023</v>
      </c>
      <c r="K106" s="14">
        <f>D106/D90*100</f>
        <v>123.03371885946888</v>
      </c>
      <c r="L106" s="14">
        <v>116.9</v>
      </c>
      <c r="M106" s="14">
        <f t="shared" si="49"/>
        <v>105.24697934941733</v>
      </c>
      <c r="N106" s="35">
        <f t="shared" si="54"/>
        <v>580.31297913856736</v>
      </c>
      <c r="O106" s="36">
        <f t="shared" si="55"/>
        <v>1549.9215529513604</v>
      </c>
      <c r="P106" s="60"/>
      <c r="Q106" s="145"/>
      <c r="R106" s="37">
        <f t="shared" si="56"/>
        <v>0.99574105621805797</v>
      </c>
      <c r="U106" s="37">
        <f t="shared" si="51"/>
        <v>0.97870528109028965</v>
      </c>
      <c r="V106" s="37"/>
      <c r="W106" s="37"/>
      <c r="X106" s="37"/>
      <c r="Y106" s="37"/>
      <c r="Z106" s="37"/>
      <c r="AA106" s="37"/>
      <c r="AB106" s="37"/>
      <c r="AC106" s="37"/>
      <c r="AD106" s="37">
        <f t="shared" si="52"/>
        <v>1.0036337421691053</v>
      </c>
      <c r="AE106" s="37"/>
      <c r="AF106" s="37"/>
      <c r="AG106" s="37"/>
      <c r="AT106" s="60" t="e">
        <f>C106/(C106+#REF!)*100</f>
        <v>#REF!</v>
      </c>
    </row>
    <row r="107" spans="1:46" x14ac:dyDescent="0.3">
      <c r="A107" s="242"/>
      <c r="B107" s="10" t="s">
        <v>29</v>
      </c>
      <c r="C107" s="14">
        <f t="shared" ref="C107:C115" si="57">D107-D106</f>
        <v>2400.1000000000004</v>
      </c>
      <c r="D107" s="14">
        <v>8687</v>
      </c>
      <c r="E107" s="14">
        <f t="shared" si="53"/>
        <v>106.19911504424782</v>
      </c>
      <c r="F107" s="149">
        <v>105.7</v>
      </c>
      <c r="G107" s="14">
        <f t="shared" si="50"/>
        <v>100.47219966343218</v>
      </c>
      <c r="H107" s="14">
        <f t="shared" ref="H107:H146" si="58">C107/C91*100</f>
        <v>121.0521006708024</v>
      </c>
      <c r="I107" s="149">
        <v>115.9</v>
      </c>
      <c r="J107" s="14">
        <f t="shared" si="35"/>
        <v>104.4452982491824</v>
      </c>
      <c r="K107" s="14">
        <f>D107/D91*100</f>
        <v>122.47976764515127</v>
      </c>
      <c r="L107" s="136">
        <v>117</v>
      </c>
      <c r="M107" s="14">
        <f t="shared" si="49"/>
        <v>104.68356208987288</v>
      </c>
      <c r="N107" s="13">
        <f t="shared" si="54"/>
        <v>542.6407177310407</v>
      </c>
      <c r="O107" s="115">
        <f t="shared" si="55"/>
        <v>2092.562270682401</v>
      </c>
      <c r="P107" s="60"/>
      <c r="Q107" s="145"/>
      <c r="R107" s="37">
        <f t="shared" si="56"/>
        <v>0.99659284497444633</v>
      </c>
      <c r="U107" s="37">
        <f t="shared" si="51"/>
        <v>0.98722316865417381</v>
      </c>
      <c r="V107" s="60"/>
      <c r="W107" s="61"/>
      <c r="X107" s="62"/>
      <c r="Y107" s="62"/>
      <c r="Z107" s="62"/>
      <c r="AA107" s="60"/>
      <c r="AB107" s="60"/>
      <c r="AC107" s="60"/>
      <c r="AD107" s="37">
        <f t="shared" si="52"/>
        <v>0.99826100295991682</v>
      </c>
      <c r="AE107" s="60"/>
      <c r="AF107" s="60"/>
      <c r="AG107" s="6"/>
      <c r="AT107" s="60" t="e">
        <f>C107/(C107+#REF!)*100</f>
        <v>#REF!</v>
      </c>
    </row>
    <row r="108" spans="1:46" x14ac:dyDescent="0.3">
      <c r="A108" s="242"/>
      <c r="B108" s="10" t="s">
        <v>30</v>
      </c>
      <c r="C108" s="14">
        <f t="shared" si="57"/>
        <v>2508.1000000000004</v>
      </c>
      <c r="D108" s="14">
        <v>11195.1</v>
      </c>
      <c r="E108" s="14">
        <f t="shared" si="53"/>
        <v>104.49981250781218</v>
      </c>
      <c r="F108" s="149">
        <v>103.9</v>
      </c>
      <c r="G108" s="14">
        <f t="shared" si="50"/>
        <v>100.57729789009835</v>
      </c>
      <c r="H108" s="14">
        <f t="shared" si="58"/>
        <v>123.12714776632305</v>
      </c>
      <c r="I108" s="149">
        <v>117.8</v>
      </c>
      <c r="J108" s="14">
        <f t="shared" si="35"/>
        <v>104.5221967456053</v>
      </c>
      <c r="K108" s="14">
        <f>D108/D92*100</f>
        <v>122.62421135646689</v>
      </c>
      <c r="L108" s="136">
        <v>117</v>
      </c>
      <c r="M108" s="14">
        <f t="shared" si="49"/>
        <v>104.8070182533905</v>
      </c>
      <c r="N108" s="13">
        <f t="shared" si="54"/>
        <v>515.6033894529578</v>
      </c>
      <c r="O108" s="115">
        <f t="shared" si="55"/>
        <v>2608.1656601353588</v>
      </c>
      <c r="P108" s="60"/>
      <c r="Q108" s="145"/>
      <c r="R108" s="37">
        <f t="shared" si="56"/>
        <v>0.99659284497444633</v>
      </c>
      <c r="U108" s="37">
        <f t="shared" si="51"/>
        <v>1.0034071550255537</v>
      </c>
      <c r="V108" s="60"/>
      <c r="W108" s="61"/>
      <c r="AA108" s="6"/>
      <c r="AB108" s="60"/>
      <c r="AC108" s="60"/>
      <c r="AD108" s="37">
        <f t="shared" si="52"/>
        <v>0.99943827923094086</v>
      </c>
      <c r="AE108" s="60"/>
      <c r="AF108" s="60"/>
      <c r="AG108" s="6"/>
      <c r="AT108" s="60" t="e">
        <f>C108/(C108+#REF!)*100</f>
        <v>#REF!</v>
      </c>
    </row>
    <row r="109" spans="1:46" x14ac:dyDescent="0.3">
      <c r="A109" s="242"/>
      <c r="B109" s="17" t="s">
        <v>31</v>
      </c>
      <c r="C109" s="14">
        <f t="shared" si="57"/>
        <v>2684.1000000000004</v>
      </c>
      <c r="D109" s="14">
        <v>13879.2</v>
      </c>
      <c r="E109" s="14">
        <f t="shared" si="53"/>
        <v>107.01726406443125</v>
      </c>
      <c r="F109" s="149">
        <v>106.9</v>
      </c>
      <c r="G109" s="14">
        <f t="shared" si="50"/>
        <v>100.10969510236787</v>
      </c>
      <c r="H109" s="14">
        <f t="shared" si="58"/>
        <v>122.34377136606047</v>
      </c>
      <c r="I109" s="149">
        <v>117</v>
      </c>
      <c r="J109" s="14">
        <f t="shared" si="35"/>
        <v>104.56732595389784</v>
      </c>
      <c r="K109" s="14">
        <f t="shared" ref="K109:K127" si="59">D109/D93*100</f>
        <v>122.56987680487484</v>
      </c>
      <c r="L109" s="14">
        <v>116.9</v>
      </c>
      <c r="M109" s="14">
        <f t="shared" si="49"/>
        <v>104.85019401614612</v>
      </c>
      <c r="N109" s="35">
        <f t="shared" si="54"/>
        <v>583.08068254746786</v>
      </c>
      <c r="O109" s="36">
        <f t="shared" si="55"/>
        <v>3191.2463426828267</v>
      </c>
      <c r="P109" s="60"/>
      <c r="Q109" s="145"/>
      <c r="R109" s="37">
        <f t="shared" si="56"/>
        <v>0.99574105621805797</v>
      </c>
      <c r="U109" s="37">
        <f t="shared" si="51"/>
        <v>0.99659284497444633</v>
      </c>
      <c r="V109" s="60"/>
      <c r="W109" s="61"/>
      <c r="AA109" s="6"/>
      <c r="AB109" s="60"/>
      <c r="AC109" s="60"/>
      <c r="AD109" s="37">
        <f t="shared" si="52"/>
        <v>0.9998500027085484</v>
      </c>
      <c r="AE109" s="60"/>
      <c r="AF109" s="60"/>
      <c r="AG109" s="6"/>
      <c r="AT109" s="60" t="e">
        <f>C109/(C109+#REF!)*100</f>
        <v>#REF!</v>
      </c>
    </row>
    <row r="110" spans="1:46" x14ac:dyDescent="0.3">
      <c r="A110" s="242"/>
      <c r="B110" s="10" t="s">
        <v>32</v>
      </c>
      <c r="C110" s="14">
        <f t="shared" si="57"/>
        <v>2736.5999999999985</v>
      </c>
      <c r="D110" s="14">
        <v>16615.8</v>
      </c>
      <c r="E110" s="14">
        <f t="shared" si="53"/>
        <v>101.95596289258964</v>
      </c>
      <c r="F110" s="149">
        <v>101.6</v>
      </c>
      <c r="G110" s="14">
        <f t="shared" si="50"/>
        <v>100.35035717774572</v>
      </c>
      <c r="H110" s="14">
        <f t="shared" si="58"/>
        <v>127.15951860972994</v>
      </c>
      <c r="I110" s="149">
        <v>121.7</v>
      </c>
      <c r="J110" s="14">
        <f t="shared" si="35"/>
        <v>104.48604651580111</v>
      </c>
      <c r="K110" s="14">
        <f t="shared" si="59"/>
        <v>123.30285849980704</v>
      </c>
      <c r="L110" s="136">
        <v>118</v>
      </c>
      <c r="M110" s="14">
        <f t="shared" si="49"/>
        <v>104.49394788119241</v>
      </c>
      <c r="N110" s="13">
        <f t="shared" si="54"/>
        <v>478.84767187910802</v>
      </c>
      <c r="O110" s="115">
        <f>O94*L110/100</f>
        <v>3670.0940145619347</v>
      </c>
      <c r="P110" s="60"/>
      <c r="Q110" s="145"/>
      <c r="R110" s="37">
        <f t="shared" si="56"/>
        <v>1.0051107325383304</v>
      </c>
      <c r="U110" s="37">
        <f t="shared" si="51"/>
        <v>1.036626916524702</v>
      </c>
      <c r="V110" s="60"/>
      <c r="W110" s="61"/>
      <c r="AA110" s="6"/>
      <c r="AB110" s="63"/>
      <c r="AC110" s="63"/>
      <c r="AD110" s="37">
        <f t="shared" si="52"/>
        <v>0.99645284448351434</v>
      </c>
      <c r="AE110" s="63"/>
      <c r="AF110" s="63"/>
      <c r="AG110" s="6"/>
      <c r="AT110" s="60" t="e">
        <f>C110/(C110+#REF!)*100</f>
        <v>#REF!</v>
      </c>
    </row>
    <row r="111" spans="1:46" x14ac:dyDescent="0.3">
      <c r="A111" s="242"/>
      <c r="B111" s="10" t="s">
        <v>33</v>
      </c>
      <c r="C111" s="14">
        <f t="shared" si="57"/>
        <v>2824.5</v>
      </c>
      <c r="D111" s="14">
        <v>19440.3</v>
      </c>
      <c r="E111" s="14">
        <f>C111/C110*100</f>
        <v>103.21201490901124</v>
      </c>
      <c r="F111" s="149">
        <v>103.9</v>
      </c>
      <c r="G111" s="14">
        <f t="shared" si="50"/>
        <v>99.337839180954035</v>
      </c>
      <c r="H111" s="14">
        <f t="shared" si="58"/>
        <v>126.82981589582398</v>
      </c>
      <c r="I111" s="149">
        <v>121.6</v>
      </c>
      <c r="J111" s="14">
        <f t="shared" si="35"/>
        <v>104.30083544064472</v>
      </c>
      <c r="K111" s="14">
        <f t="shared" si="59"/>
        <v>123.80306446066255</v>
      </c>
      <c r="L111" s="136">
        <v>118</v>
      </c>
      <c r="M111" s="14">
        <f t="shared" si="49"/>
        <v>104.91785123784962</v>
      </c>
      <c r="N111" s="13">
        <f t="shared" si="54"/>
        <v>608.22129829318283</v>
      </c>
      <c r="O111" s="115">
        <f t="shared" si="55"/>
        <v>4278.3153128551176</v>
      </c>
      <c r="P111" s="60"/>
      <c r="Q111" s="145"/>
      <c r="R111" s="37">
        <f t="shared" si="56"/>
        <v>1.0051107325383304</v>
      </c>
      <c r="U111" s="37">
        <f t="shared" si="51"/>
        <v>1.0357751277683134</v>
      </c>
      <c r="V111" s="60"/>
      <c r="W111" s="61"/>
      <c r="AA111" s="6"/>
      <c r="AB111" s="63"/>
      <c r="AC111" s="63"/>
      <c r="AD111" s="37">
        <f t="shared" si="52"/>
        <v>1.0004951810407228</v>
      </c>
      <c r="AE111" s="63"/>
      <c r="AF111" s="63"/>
      <c r="AG111" s="6"/>
      <c r="AT111" s="60" t="e">
        <f>C111/(C111+#REF!)*100</f>
        <v>#REF!</v>
      </c>
    </row>
    <row r="112" spans="1:46" x14ac:dyDescent="0.3">
      <c r="A112" s="242"/>
      <c r="B112" s="17" t="s">
        <v>35</v>
      </c>
      <c r="C112" s="14">
        <f t="shared" si="57"/>
        <v>2880.2000000000007</v>
      </c>
      <c r="D112" s="14">
        <v>22320.5</v>
      </c>
      <c r="E112" s="14">
        <f>C112/C111*100</f>
        <v>101.97203044786691</v>
      </c>
      <c r="F112" s="149">
        <v>101.7</v>
      </c>
      <c r="G112" s="14">
        <f t="shared" si="50"/>
        <v>100.26748323290748</v>
      </c>
      <c r="H112" s="14">
        <f t="shared" si="58"/>
        <v>122.85446169595637</v>
      </c>
      <c r="I112" s="149">
        <v>117.2</v>
      </c>
      <c r="J112" s="14">
        <f t="shared" si="35"/>
        <v>104.82462602044058</v>
      </c>
      <c r="K112" s="14">
        <f t="shared" si="59"/>
        <v>123.67983598382001</v>
      </c>
      <c r="L112" s="14">
        <v>118.1</v>
      </c>
      <c r="M112" s="14">
        <f t="shared" si="49"/>
        <v>104.72467060441998</v>
      </c>
      <c r="N112" s="35">
        <f t="shared" si="54"/>
        <v>730.989922798105</v>
      </c>
      <c r="O112" s="36">
        <f t="shared" si="55"/>
        <v>5009.3052356532226</v>
      </c>
      <c r="P112" s="60"/>
      <c r="Q112" s="145"/>
      <c r="R112" s="37">
        <f t="shared" si="56"/>
        <v>1.0059625212947187</v>
      </c>
      <c r="U112" s="37">
        <f t="shared" si="51"/>
        <v>0.99829642248722317</v>
      </c>
      <c r="V112" s="60"/>
      <c r="W112" s="61"/>
      <c r="X112" s="62"/>
      <c r="AA112" s="6"/>
      <c r="AB112" s="63"/>
      <c r="AC112" s="63"/>
      <c r="AD112" s="37">
        <f t="shared" si="52"/>
        <v>0.99865301318714583</v>
      </c>
      <c r="AE112" s="63"/>
      <c r="AF112" s="63"/>
      <c r="AG112" s="6"/>
      <c r="AT112" s="60" t="e">
        <f>C112/(C112+#REF!)*100</f>
        <v>#REF!</v>
      </c>
    </row>
    <row r="113" spans="1:46" x14ac:dyDescent="0.3">
      <c r="A113" s="242"/>
      <c r="B113" s="10" t="s">
        <v>37</v>
      </c>
      <c r="C113" s="14">
        <f t="shared" si="57"/>
        <v>2812.9000000000015</v>
      </c>
      <c r="D113" s="14">
        <v>25133.4</v>
      </c>
      <c r="E113" s="14">
        <f>C113/C112*100</f>
        <v>97.663356711339517</v>
      </c>
      <c r="F113" s="149">
        <v>97</v>
      </c>
      <c r="G113" s="14">
        <f>E113/F113*100</f>
        <v>100.68387289828816</v>
      </c>
      <c r="H113" s="14">
        <f t="shared" si="58"/>
        <v>120.12213349276169</v>
      </c>
      <c r="I113" s="149">
        <v>114.6</v>
      </c>
      <c r="J113" s="14">
        <f t="shared" si="35"/>
        <v>104.81861561323009</v>
      </c>
      <c r="K113" s="14">
        <f t="shared" si="59"/>
        <v>123.27122376610573</v>
      </c>
      <c r="L113" s="136">
        <v>118</v>
      </c>
      <c r="M113" s="14">
        <f t="shared" si="49"/>
        <v>104.46713878483538</v>
      </c>
      <c r="N113" s="13">
        <f>O113-O112</f>
        <v>729.79440368835367</v>
      </c>
      <c r="O113" s="115">
        <f t="shared" si="55"/>
        <v>5739.0996393415762</v>
      </c>
      <c r="P113" s="60"/>
      <c r="Q113" s="145"/>
      <c r="R113" s="37">
        <f t="shared" si="56"/>
        <v>1.0051107325383304</v>
      </c>
      <c r="U113" s="37">
        <f t="shared" si="51"/>
        <v>0.97614991482112423</v>
      </c>
      <c r="V113" s="60"/>
      <c r="W113" s="61"/>
      <c r="X113" s="62"/>
      <c r="AA113" s="6"/>
      <c r="AB113" s="60"/>
      <c r="AC113" s="60"/>
      <c r="AD113" s="37">
        <f t="shared" si="52"/>
        <v>0.9961971933107463</v>
      </c>
      <c r="AE113" s="60"/>
      <c r="AF113" s="60"/>
      <c r="AG113" s="6"/>
      <c r="AT113" s="60" t="e">
        <f>C113/(C113+#REF!)*100</f>
        <v>#REF!</v>
      </c>
    </row>
    <row r="114" spans="1:46" x14ac:dyDescent="0.3">
      <c r="A114" s="242"/>
      <c r="B114" s="10" t="s">
        <v>40</v>
      </c>
      <c r="C114" s="14">
        <f t="shared" si="57"/>
        <v>2704.1999999999971</v>
      </c>
      <c r="D114" s="14">
        <v>27837.599999999999</v>
      </c>
      <c r="E114" s="14">
        <f>C114/C113*100</f>
        <v>96.135660706032766</v>
      </c>
      <c r="F114" s="149">
        <v>95</v>
      </c>
      <c r="G114" s="14">
        <f>E114/F114*100</f>
        <v>101.19543232213974</v>
      </c>
      <c r="H114" s="14">
        <f t="shared" si="58"/>
        <v>122.25688322256883</v>
      </c>
      <c r="I114" s="149">
        <v>116.3</v>
      </c>
      <c r="J114" s="14">
        <f t="shared" si="35"/>
        <v>105.12199761183906</v>
      </c>
      <c r="K114" s="14">
        <f t="shared" si="59"/>
        <v>123.17195118713661</v>
      </c>
      <c r="L114" s="136">
        <v>118</v>
      </c>
      <c r="M114" s="14">
        <f t="shared" si="49"/>
        <v>104.38300948062424</v>
      </c>
      <c r="N114" s="13">
        <f>O114-O113</f>
        <v>572.96567427929131</v>
      </c>
      <c r="O114" s="115">
        <f t="shared" si="55"/>
        <v>6312.0653136208675</v>
      </c>
      <c r="P114" s="60"/>
      <c r="Q114" s="145"/>
      <c r="R114" s="37">
        <f t="shared" si="56"/>
        <v>1.0051107325383304</v>
      </c>
      <c r="U114" s="37">
        <f t="shared" si="51"/>
        <v>0.99063032367972736</v>
      </c>
      <c r="V114" s="60"/>
      <c r="W114" s="61"/>
      <c r="X114" s="62"/>
      <c r="AA114" s="6"/>
      <c r="AB114" s="60"/>
      <c r="AC114" s="60"/>
      <c r="AD114" s="37">
        <f t="shared" si="52"/>
        <v>0.99539493742717178</v>
      </c>
      <c r="AE114" s="60"/>
      <c r="AF114" s="60"/>
      <c r="AG114" s="6"/>
      <c r="AT114" s="60" t="e">
        <f>C114/(C114+#REF!)*100</f>
        <v>#REF!</v>
      </c>
    </row>
    <row r="115" spans="1:46" ht="18" thickBot="1" x14ac:dyDescent="0.35">
      <c r="A115" s="242"/>
      <c r="B115" s="19" t="s">
        <v>41</v>
      </c>
      <c r="C115" s="20">
        <f t="shared" si="57"/>
        <v>3224.2000000000007</v>
      </c>
      <c r="D115" s="20">
        <v>31061.8</v>
      </c>
      <c r="E115" s="20">
        <f>C115/C114*100</f>
        <v>119.22934694179442</v>
      </c>
      <c r="F115" s="150">
        <v>117.8</v>
      </c>
      <c r="G115" s="20">
        <f>E115/F115*100</f>
        <v>101.21336752274568</v>
      </c>
      <c r="H115" s="20">
        <f t="shared" si="58"/>
        <v>122.60247927599046</v>
      </c>
      <c r="I115" s="150">
        <v>116.1</v>
      </c>
      <c r="J115" s="20">
        <f t="shared" si="35"/>
        <v>105.60075734366103</v>
      </c>
      <c r="K115" s="20">
        <f t="shared" si="59"/>
        <v>123.11259433064873</v>
      </c>
      <c r="L115" s="140">
        <v>117.4</v>
      </c>
      <c r="M115" s="20">
        <f t="shared" si="49"/>
        <v>104.86592362065478</v>
      </c>
      <c r="N115" s="13">
        <f>O115-O114</f>
        <v>1310.9951086776628</v>
      </c>
      <c r="O115" s="115">
        <f>O99*L115/100</f>
        <v>7623.0604222985303</v>
      </c>
      <c r="P115" s="60"/>
      <c r="Q115" s="145"/>
      <c r="R115" s="37">
        <f t="shared" si="56"/>
        <v>1</v>
      </c>
      <c r="U115" s="37">
        <f t="shared" si="51"/>
        <v>0.98892674616695053</v>
      </c>
      <c r="V115" s="60"/>
      <c r="W115" s="61"/>
      <c r="X115" s="62"/>
      <c r="AB115" s="60"/>
      <c r="AC115" s="60"/>
      <c r="AD115" s="37">
        <f t="shared" si="52"/>
        <v>1</v>
      </c>
      <c r="AE115" s="60"/>
      <c r="AF115" s="60"/>
      <c r="AG115" s="6"/>
      <c r="AT115" s="60" t="e">
        <f>C115/(C115+#REF!)*100</f>
        <v>#REF!</v>
      </c>
    </row>
    <row r="116" spans="1:46" x14ac:dyDescent="0.3">
      <c r="A116" s="242"/>
      <c r="B116" s="23" t="s">
        <v>42</v>
      </c>
      <c r="C116" s="24">
        <f>C104+C105+C106</f>
        <v>6286.9</v>
      </c>
      <c r="D116" s="24">
        <f>C116</f>
        <v>6286.9</v>
      </c>
      <c r="E116" s="24">
        <f>C116/C103*100</f>
        <v>87.519837402901118</v>
      </c>
      <c r="F116" s="24">
        <f>N116/N103*100</f>
        <v>68.83468534724291</v>
      </c>
      <c r="G116" s="24">
        <f t="shared" si="50"/>
        <v>127.14496617715216</v>
      </c>
      <c r="H116" s="24">
        <f t="shared" si="58"/>
        <v>123.03371885946888</v>
      </c>
      <c r="I116" s="151">
        <v>116.9</v>
      </c>
      <c r="J116" s="24">
        <f t="shared" si="35"/>
        <v>105.24697934941733</v>
      </c>
      <c r="K116" s="24">
        <f t="shared" si="59"/>
        <v>123.03371885946888</v>
      </c>
      <c r="L116" s="24">
        <f>O116/O100*100</f>
        <v>116.9</v>
      </c>
      <c r="M116" s="24">
        <f t="shared" si="49"/>
        <v>105.24697934941733</v>
      </c>
      <c r="N116" s="13">
        <f>SUM(N104:N106)</f>
        <v>1549.9215529513604</v>
      </c>
      <c r="O116" s="115">
        <f>N116</f>
        <v>1549.9215529513604</v>
      </c>
      <c r="R116" s="37">
        <f t="shared" si="56"/>
        <v>0.99574105621805797</v>
      </c>
      <c r="U116" s="37">
        <f t="shared" si="51"/>
        <v>0.99574105621805797</v>
      </c>
      <c r="X116" s="62"/>
      <c r="AB116" s="6"/>
      <c r="AC116" s="6"/>
      <c r="AD116" s="37">
        <f t="shared" si="52"/>
        <v>1.0036337421691053</v>
      </c>
      <c r="AE116" s="6"/>
      <c r="AF116" s="6"/>
      <c r="AG116" s="6"/>
      <c r="AT116" s="60" t="e">
        <f>C116/(C116+#REF!)*100</f>
        <v>#REF!</v>
      </c>
    </row>
    <row r="117" spans="1:46" x14ac:dyDescent="0.3">
      <c r="A117" s="242"/>
      <c r="B117" s="23" t="s">
        <v>43</v>
      </c>
      <c r="C117" s="28">
        <f>C107+C108+C109</f>
        <v>7592.3000000000011</v>
      </c>
      <c r="D117" s="28">
        <f>D116+C117</f>
        <v>13879.2</v>
      </c>
      <c r="E117" s="28">
        <f>C117/C116*100</f>
        <v>120.76381046302632</v>
      </c>
      <c r="F117" s="28">
        <f>N117/N116*100</f>
        <v>105.89728148537945</v>
      </c>
      <c r="G117" s="28">
        <f t="shared" si="50"/>
        <v>114.03863136911536</v>
      </c>
      <c r="H117" s="28">
        <f t="shared" si="58"/>
        <v>122.18842538946828</v>
      </c>
      <c r="I117" s="152">
        <v>116.9</v>
      </c>
      <c r="J117" s="28">
        <f t="shared" si="35"/>
        <v>104.5238882715725</v>
      </c>
      <c r="K117" s="28">
        <f t="shared" si="59"/>
        <v>122.56987680487484</v>
      </c>
      <c r="L117" s="28">
        <f>O117/O101*100</f>
        <v>116.9</v>
      </c>
      <c r="M117" s="28">
        <f t="shared" si="49"/>
        <v>104.85019401614612</v>
      </c>
      <c r="N117" s="13">
        <f>SUM(N107:N109)</f>
        <v>1641.3247897314664</v>
      </c>
      <c r="O117" s="115">
        <f>N117+O116</f>
        <v>3191.2463426828267</v>
      </c>
      <c r="R117" s="37">
        <f t="shared" si="56"/>
        <v>0.99574105621805797</v>
      </c>
      <c r="U117" s="37">
        <f t="shared" si="51"/>
        <v>0.99574105621805797</v>
      </c>
      <c r="X117" s="64"/>
      <c r="AB117" s="6"/>
      <c r="AC117" s="6"/>
      <c r="AD117" s="37">
        <f t="shared" si="52"/>
        <v>0.9998500027085484</v>
      </c>
      <c r="AE117" s="6"/>
      <c r="AF117" s="6"/>
      <c r="AG117" s="6"/>
      <c r="AT117" s="60" t="e">
        <f>C117/(C117+#REF!)*100</f>
        <v>#REF!</v>
      </c>
    </row>
    <row r="118" spans="1:46" x14ac:dyDescent="0.3">
      <c r="A118" s="242"/>
      <c r="B118" s="23" t="s">
        <v>44</v>
      </c>
      <c r="C118" s="28">
        <f>C110+C111+C112</f>
        <v>8441.2999999999993</v>
      </c>
      <c r="D118" s="28">
        <f>D117+C118</f>
        <v>22320.5</v>
      </c>
      <c r="E118" s="28">
        <f>C118/C117*100</f>
        <v>111.18238215033649</v>
      </c>
      <c r="F118" s="28">
        <f>N118/N117*100</f>
        <v>110.76777151875253</v>
      </c>
      <c r="G118" s="28">
        <f t="shared" si="50"/>
        <v>100.37430619565528</v>
      </c>
      <c r="H118" s="28">
        <f t="shared" si="58"/>
        <v>125.54919312857886</v>
      </c>
      <c r="I118" s="152">
        <v>120.1</v>
      </c>
      <c r="J118" s="28">
        <f t="shared" si="35"/>
        <v>104.53721326276342</v>
      </c>
      <c r="K118" s="28">
        <f t="shared" si="59"/>
        <v>123.67983598382001</v>
      </c>
      <c r="L118" s="28">
        <f>O118/O102*100</f>
        <v>118.09999999999998</v>
      </c>
      <c r="M118" s="28">
        <f t="shared" si="49"/>
        <v>104.72467060442001</v>
      </c>
      <c r="N118" s="13">
        <f>SUM(N110:N112)</f>
        <v>1818.0588929703958</v>
      </c>
      <c r="O118" s="115">
        <f>N118+O117</f>
        <v>5009.3052356532226</v>
      </c>
      <c r="R118" s="37">
        <f t="shared" si="56"/>
        <v>1.0059625212947187</v>
      </c>
      <c r="U118" s="37">
        <f t="shared" si="51"/>
        <v>1.0229982964224871</v>
      </c>
      <c r="X118" s="62"/>
      <c r="AB118" s="6"/>
      <c r="AC118" s="6"/>
      <c r="AD118" s="37">
        <f t="shared" si="52"/>
        <v>0.99865301318714605</v>
      </c>
      <c r="AE118" s="6"/>
      <c r="AF118" s="6"/>
      <c r="AG118" s="6"/>
      <c r="AT118" s="60" t="e">
        <f>C118/(C118+#REF!)*100</f>
        <v>#REF!</v>
      </c>
    </row>
    <row r="119" spans="1:46" ht="18" thickBot="1" x14ac:dyDescent="0.35">
      <c r="A119" s="243"/>
      <c r="B119" s="19" t="s">
        <v>45</v>
      </c>
      <c r="C119" s="20">
        <f>C113+C114+C115</f>
        <v>8741.2999999999993</v>
      </c>
      <c r="D119" s="20">
        <f>D118+C119</f>
        <v>31061.8</v>
      </c>
      <c r="E119" s="20">
        <f>C119/C118*100</f>
        <v>103.55395495954414</v>
      </c>
      <c r="F119" s="20">
        <f>N119/N118*100</f>
        <v>143.76625513901155</v>
      </c>
      <c r="G119" s="20">
        <f t="shared" si="50"/>
        <v>72.029388857221733</v>
      </c>
      <c r="H119" s="20">
        <f t="shared" si="58"/>
        <v>121.68750174012301</v>
      </c>
      <c r="I119" s="150">
        <v>115.7</v>
      </c>
      <c r="J119" s="20">
        <f t="shared" si="35"/>
        <v>105.17502311160156</v>
      </c>
      <c r="K119" s="20">
        <f t="shared" si="59"/>
        <v>123.11259433064873</v>
      </c>
      <c r="L119" s="20">
        <f>O119/O103*100</f>
        <v>117.40000000000002</v>
      </c>
      <c r="M119" s="20">
        <f t="shared" si="49"/>
        <v>104.86592362065478</v>
      </c>
      <c r="N119" s="133">
        <f>SUM(N113:N115)</f>
        <v>2613.7551866453077</v>
      </c>
      <c r="O119" s="134">
        <f>N119+O118</f>
        <v>7623.0604222985303</v>
      </c>
      <c r="R119" s="37">
        <f t="shared" si="56"/>
        <v>1.0000000000000002</v>
      </c>
      <c r="U119" s="37">
        <f t="shared" si="51"/>
        <v>0.98551959114139687</v>
      </c>
      <c r="X119" s="62"/>
      <c r="AB119" s="6"/>
      <c r="AC119" s="6"/>
      <c r="AD119" s="37">
        <f t="shared" si="52"/>
        <v>1</v>
      </c>
      <c r="AE119" s="6"/>
      <c r="AF119" s="6"/>
      <c r="AG119" s="6"/>
      <c r="AT119" s="60" t="e">
        <f>C119/(C119+#REF!)*100</f>
        <v>#REF!</v>
      </c>
    </row>
    <row r="120" spans="1:46" x14ac:dyDescent="0.3">
      <c r="A120" s="244" t="s">
        <v>46</v>
      </c>
      <c r="B120" s="33" t="s">
        <v>26</v>
      </c>
      <c r="C120" s="34">
        <f>D120</f>
        <v>2553.6</v>
      </c>
      <c r="D120" s="34">
        <v>2553.6</v>
      </c>
      <c r="E120" s="34">
        <f>C120/C115*100</f>
        <v>79.201042118975224</v>
      </c>
      <c r="F120" s="34">
        <f>N120/N115*100</f>
        <v>44.624372579853691</v>
      </c>
      <c r="G120" s="34">
        <f t="shared" si="50"/>
        <v>177.48382227054921</v>
      </c>
      <c r="H120" s="34">
        <f t="shared" si="58"/>
        <v>126.57249070631971</v>
      </c>
      <c r="I120" s="34">
        <f>N120/N104*100</f>
        <v>119.9</v>
      </c>
      <c r="J120" s="34">
        <f t="shared" si="35"/>
        <v>105.56504646065031</v>
      </c>
      <c r="K120" s="34">
        <f t="shared" si="59"/>
        <v>126.57249070631971</v>
      </c>
      <c r="L120" s="34">
        <v>119.9</v>
      </c>
      <c r="M120" s="34">
        <f t="shared" si="49"/>
        <v>105.56504646065031</v>
      </c>
      <c r="N120" s="54">
        <f>O120</f>
        <v>585.02334179997797</v>
      </c>
      <c r="O120" s="55">
        <f t="shared" ref="O120:O131" si="60">O104*L120/100</f>
        <v>585.02334179997797</v>
      </c>
      <c r="P120" s="145"/>
      <c r="Q120" s="153"/>
      <c r="R120" s="37">
        <f>L120/L$131</f>
        <v>1.0444250871080141</v>
      </c>
      <c r="U120" s="37">
        <f t="shared" ref="U120:U135" si="61">I120/L$131</f>
        <v>1.0444250871080141</v>
      </c>
      <c r="V120" s="60"/>
      <c r="W120" s="61"/>
      <c r="X120" s="62"/>
      <c r="AB120" s="6"/>
      <c r="AC120" s="6"/>
      <c r="AD120" s="37">
        <f t="shared" ref="AD120:AD135" si="62">M120/M$131</f>
        <v>0.98624731346532035</v>
      </c>
      <c r="AE120" s="6"/>
      <c r="AF120" s="6"/>
      <c r="AG120" s="6"/>
      <c r="AT120" s="60" t="e">
        <f>C120/(C120+#REF!)*100</f>
        <v>#REF!</v>
      </c>
    </row>
    <row r="121" spans="1:46" x14ac:dyDescent="0.3">
      <c r="A121" s="245"/>
      <c r="B121" s="33" t="s">
        <v>27</v>
      </c>
      <c r="C121" s="38">
        <f>D121-D120</f>
        <v>2438.5000000000005</v>
      </c>
      <c r="D121" s="38">
        <v>4992.1000000000004</v>
      </c>
      <c r="E121" s="38">
        <f t="shared" ref="E121:E127" si="63">C121/C120*100</f>
        <v>95.492637844611551</v>
      </c>
      <c r="F121" s="38">
        <f t="shared" ref="F121:F127" si="64">N121/N120*100</f>
        <v>93.913977495420767</v>
      </c>
      <c r="G121" s="38">
        <f t="shared" si="50"/>
        <v>101.6809642092603</v>
      </c>
      <c r="H121" s="38">
        <f t="shared" si="58"/>
        <v>121.35463322384794</v>
      </c>
      <c r="I121" s="38">
        <f t="shared" ref="I121:I184" si="65">N121/N105*100</f>
        <v>114.06241037765106</v>
      </c>
      <c r="J121" s="38">
        <f t="shared" si="35"/>
        <v>106.39318669669784</v>
      </c>
      <c r="K121" s="38">
        <f t="shared" si="59"/>
        <v>123.96880975440166</v>
      </c>
      <c r="L121" s="154">
        <v>117</v>
      </c>
      <c r="M121" s="38">
        <f t="shared" si="49"/>
        <v>105.95624765333476</v>
      </c>
      <c r="N121" s="46">
        <f t="shared" ref="N121:N131" si="66">O121-O120</f>
        <v>549.41868956098983</v>
      </c>
      <c r="O121" s="47">
        <f t="shared" si="60"/>
        <v>1134.4420313609678</v>
      </c>
      <c r="P121" s="145"/>
      <c r="Q121" s="153"/>
      <c r="R121" s="37">
        <f t="shared" ref="R121:R135" si="67">L121/L$131</f>
        <v>1.019163763066202</v>
      </c>
      <c r="U121" s="37">
        <f t="shared" si="61"/>
        <v>0.99357500328964343</v>
      </c>
      <c r="V121" s="60"/>
      <c r="W121" s="61"/>
      <c r="X121" s="62"/>
      <c r="AB121" s="6"/>
      <c r="AC121" s="6"/>
      <c r="AD121" s="37">
        <f t="shared" si="62"/>
        <v>0.98990213234946001</v>
      </c>
      <c r="AE121" s="6"/>
      <c r="AF121" s="6"/>
      <c r="AG121" s="6"/>
      <c r="AT121" s="60" t="e">
        <f>C121/(C121+#REF!)*100</f>
        <v>#REF!</v>
      </c>
    </row>
    <row r="122" spans="1:46" x14ac:dyDescent="0.3">
      <c r="A122" s="245"/>
      <c r="B122" s="39" t="s">
        <v>28</v>
      </c>
      <c r="C122" s="38">
        <f>D122-D121</f>
        <v>2892.8999999999996</v>
      </c>
      <c r="D122" s="38">
        <v>7885</v>
      </c>
      <c r="E122" s="38">
        <f t="shared" si="63"/>
        <v>118.63440639737539</v>
      </c>
      <c r="F122" s="38">
        <f t="shared" si="64"/>
        <v>127.24633855086287</v>
      </c>
      <c r="G122" s="38">
        <f t="shared" si="50"/>
        <v>93.232078618871114</v>
      </c>
      <c r="H122" s="38">
        <f t="shared" si="58"/>
        <v>128.00442477876106</v>
      </c>
      <c r="I122" s="38">
        <f t="shared" si="65"/>
        <v>120.47208849581088</v>
      </c>
      <c r="J122" s="38">
        <f t="shared" si="35"/>
        <v>106.25234971601915</v>
      </c>
      <c r="K122" s="38">
        <f t="shared" si="59"/>
        <v>125.41952313540857</v>
      </c>
      <c r="L122" s="38">
        <v>118.3</v>
      </c>
      <c r="M122" s="38">
        <f t="shared" si="49"/>
        <v>106.01819369011713</v>
      </c>
      <c r="N122" s="46">
        <f t="shared" si="66"/>
        <v>699.11516578049145</v>
      </c>
      <c r="O122" s="47">
        <f t="shared" si="60"/>
        <v>1833.5571971414593</v>
      </c>
      <c r="P122" s="145"/>
      <c r="Q122" s="153"/>
      <c r="R122" s="37">
        <f t="shared" si="67"/>
        <v>1.0304878048780488</v>
      </c>
      <c r="U122" s="37">
        <f t="shared" si="61"/>
        <v>1.0494084363746592</v>
      </c>
      <c r="V122" s="60"/>
      <c r="W122" s="61"/>
      <c r="X122" s="62"/>
      <c r="AB122" s="6"/>
      <c r="AC122" s="6"/>
      <c r="AD122" s="37">
        <f t="shared" si="62"/>
        <v>0.99048086664082624</v>
      </c>
      <c r="AE122" s="6"/>
      <c r="AF122" s="6"/>
      <c r="AG122" s="6"/>
      <c r="AT122" s="60" t="e">
        <f>C122/(C122+#REF!)*100</f>
        <v>#REF!</v>
      </c>
    </row>
    <row r="123" spans="1:46" x14ac:dyDescent="0.3">
      <c r="A123" s="245"/>
      <c r="B123" s="33" t="s">
        <v>29</v>
      </c>
      <c r="C123" s="38">
        <f>D123-D122</f>
        <v>2976.6000000000004</v>
      </c>
      <c r="D123" s="38">
        <v>10861.6</v>
      </c>
      <c r="E123" s="38">
        <f t="shared" si="63"/>
        <v>102.89329046977085</v>
      </c>
      <c r="F123" s="38">
        <f t="shared" si="64"/>
        <v>90.325770149389356</v>
      </c>
      <c r="G123" s="38">
        <f t="shared" si="50"/>
        <v>113.91354903434106</v>
      </c>
      <c r="H123" s="38">
        <f t="shared" si="58"/>
        <v>124.01983250697887</v>
      </c>
      <c r="I123" s="38">
        <f t="shared" si="65"/>
        <v>116.37187131161839</v>
      </c>
      <c r="J123" s="38">
        <f t="shared" si="35"/>
        <v>106.57200155773117</v>
      </c>
      <c r="K123" s="38">
        <f t="shared" si="59"/>
        <v>125.03280764360538</v>
      </c>
      <c r="L123" s="38">
        <v>117.8</v>
      </c>
      <c r="M123" s="38">
        <f t="shared" si="49"/>
        <v>106.1399046210572</v>
      </c>
      <c r="N123" s="46">
        <f t="shared" si="66"/>
        <v>631.48115772240908</v>
      </c>
      <c r="O123" s="47">
        <f t="shared" si="60"/>
        <v>2465.0383548638683</v>
      </c>
      <c r="P123" s="145"/>
      <c r="Q123" s="153"/>
      <c r="R123" s="37">
        <f t="shared" si="67"/>
        <v>1.0261324041811846</v>
      </c>
      <c r="U123" s="37">
        <f t="shared" si="61"/>
        <v>1.013692258812007</v>
      </c>
      <c r="V123" s="60"/>
      <c r="W123" s="61"/>
      <c r="X123" s="62"/>
      <c r="AD123" s="37">
        <f t="shared" si="62"/>
        <v>0.99161795777736783</v>
      </c>
      <c r="AT123" s="60" t="e">
        <f>C123/(C123+#REF!)*100</f>
        <v>#REF!</v>
      </c>
    </row>
    <row r="124" spans="1:46" x14ac:dyDescent="0.3">
      <c r="A124" s="245"/>
      <c r="B124" s="33" t="s">
        <v>30</v>
      </c>
      <c r="C124" s="38">
        <f>D124-D123</f>
        <v>3154.1000000000004</v>
      </c>
      <c r="D124" s="38">
        <v>14015.7</v>
      </c>
      <c r="E124" s="38">
        <f t="shared" si="63"/>
        <v>105.96317946650539</v>
      </c>
      <c r="F124" s="38">
        <f t="shared" si="64"/>
        <v>96.596541476517501</v>
      </c>
      <c r="G124" s="38">
        <f t="shared" si="50"/>
        <v>109.696659783896</v>
      </c>
      <c r="H124" s="38">
        <f t="shared" si="58"/>
        <v>125.75654878194649</v>
      </c>
      <c r="I124" s="38">
        <f t="shared" si="65"/>
        <v>118.30584726816917</v>
      </c>
      <c r="J124" s="38">
        <f t="shared" si="35"/>
        <v>106.29783031508873</v>
      </c>
      <c r="K124" s="38">
        <f t="shared" si="59"/>
        <v>125.19495136264973</v>
      </c>
      <c r="L124" s="38">
        <v>117.9</v>
      </c>
      <c r="M124" s="38">
        <f t="shared" si="49"/>
        <v>106.18740573592005</v>
      </c>
      <c r="N124" s="46">
        <f t="shared" si="66"/>
        <v>609.98895843571972</v>
      </c>
      <c r="O124" s="47">
        <f t="shared" si="60"/>
        <v>3075.0273132995881</v>
      </c>
      <c r="P124" s="145"/>
      <c r="Q124" s="153"/>
      <c r="R124" s="37">
        <f t="shared" si="67"/>
        <v>1.0270034843205575</v>
      </c>
      <c r="U124" s="37">
        <f t="shared" si="61"/>
        <v>1.0305387392697662</v>
      </c>
      <c r="V124" s="60"/>
      <c r="W124" s="61"/>
      <c r="AD124" s="37">
        <f t="shared" si="62"/>
        <v>0.99206173958290667</v>
      </c>
      <c r="AT124" s="60" t="e">
        <f>C124/(C124+#REF!)*100</f>
        <v>#REF!</v>
      </c>
    </row>
    <row r="125" spans="1:46" x14ac:dyDescent="0.3">
      <c r="A125" s="245"/>
      <c r="B125" s="39" t="s">
        <v>31</v>
      </c>
      <c r="C125" s="38">
        <f t="shared" ref="C125:C131" si="68">D125-D124</f>
        <v>3259.5</v>
      </c>
      <c r="D125" s="38">
        <v>17275.2</v>
      </c>
      <c r="E125" s="38">
        <f t="shared" si="63"/>
        <v>103.34168225484288</v>
      </c>
      <c r="F125" s="38">
        <f t="shared" si="64"/>
        <v>107.99062811376055</v>
      </c>
      <c r="G125" s="38">
        <f t="shared" si="50"/>
        <v>95.695046931275982</v>
      </c>
      <c r="H125" s="38">
        <f t="shared" si="58"/>
        <v>121.43735330278305</v>
      </c>
      <c r="I125" s="38">
        <f t="shared" si="65"/>
        <v>112.97422935730562</v>
      </c>
      <c r="J125" s="38">
        <f t="shared" si="35"/>
        <v>107.4911986508985</v>
      </c>
      <c r="K125" s="38">
        <f t="shared" si="59"/>
        <v>124.4682690644994</v>
      </c>
      <c r="L125" s="38">
        <v>117</v>
      </c>
      <c r="M125" s="38">
        <f t="shared" si="49"/>
        <v>106.38313595256359</v>
      </c>
      <c r="N125" s="46">
        <f t="shared" si="66"/>
        <v>658.73090763931941</v>
      </c>
      <c r="O125" s="47">
        <f t="shared" si="60"/>
        <v>3733.7582209389075</v>
      </c>
      <c r="P125" s="145"/>
      <c r="Q125" s="153"/>
      <c r="R125" s="37">
        <f t="shared" si="67"/>
        <v>1.019163763066202</v>
      </c>
      <c r="U125" s="37">
        <f t="shared" si="61"/>
        <v>0.98409607454098968</v>
      </c>
      <c r="V125" s="65"/>
      <c r="W125" s="66"/>
      <c r="AD125" s="37">
        <f t="shared" si="62"/>
        <v>0.99389036000984532</v>
      </c>
      <c r="AT125" s="60" t="e">
        <f>C125/(C125+#REF!)*100</f>
        <v>#REF!</v>
      </c>
    </row>
    <row r="126" spans="1:46" x14ac:dyDescent="0.3">
      <c r="A126" s="245"/>
      <c r="B126" s="33" t="s">
        <v>32</v>
      </c>
      <c r="C126" s="38">
        <f t="shared" si="68"/>
        <v>3163.2999999999993</v>
      </c>
      <c r="D126" s="38">
        <v>20438.5</v>
      </c>
      <c r="E126" s="38">
        <f t="shared" si="63"/>
        <v>97.048627090044462</v>
      </c>
      <c r="F126" s="38">
        <f t="shared" si="64"/>
        <v>77.250126568118318</v>
      </c>
      <c r="G126" s="38">
        <f t="shared" si="50"/>
        <v>125.629084897962</v>
      </c>
      <c r="H126" s="38">
        <f t="shared" si="58"/>
        <v>115.59234086092233</v>
      </c>
      <c r="I126" s="38">
        <f t="shared" si="65"/>
        <v>106.26979930752603</v>
      </c>
      <c r="J126" s="38">
        <f t="shared" si="35"/>
        <v>108.77252202803029</v>
      </c>
      <c r="K126" s="38">
        <f t="shared" si="59"/>
        <v>123.00641558035123</v>
      </c>
      <c r="L126" s="38">
        <v>115.6</v>
      </c>
      <c r="M126" s="38">
        <f t="shared" si="49"/>
        <v>106.40693389303739</v>
      </c>
      <c r="N126" s="46">
        <f t="shared" si="66"/>
        <v>508.87045989468879</v>
      </c>
      <c r="O126" s="47">
        <f t="shared" si="60"/>
        <v>4242.6286808335963</v>
      </c>
      <c r="P126" s="145"/>
      <c r="Q126" s="153"/>
      <c r="R126" s="37">
        <f t="shared" si="67"/>
        <v>1.0069686411149825</v>
      </c>
      <c r="U126" s="37">
        <f>I126/L$131</f>
        <v>0.92569511591921627</v>
      </c>
      <c r="V126" s="60"/>
      <c r="W126" s="61"/>
      <c r="AD126" s="37">
        <f t="shared" si="62"/>
        <v>0.99411269359132148</v>
      </c>
      <c r="AT126" s="60" t="e">
        <f>C126/(C126+#REF!)*100</f>
        <v>#REF!</v>
      </c>
    </row>
    <row r="127" spans="1:46" x14ac:dyDescent="0.3">
      <c r="A127" s="245"/>
      <c r="B127" s="33" t="s">
        <v>33</v>
      </c>
      <c r="C127" s="38">
        <f t="shared" si="68"/>
        <v>3319.9000000000015</v>
      </c>
      <c r="D127" s="38">
        <v>23758.400000000001</v>
      </c>
      <c r="E127" s="38">
        <f t="shared" si="63"/>
        <v>104.95052634906592</v>
      </c>
      <c r="F127" s="38">
        <f t="shared" si="64"/>
        <v>129.76203567309096</v>
      </c>
      <c r="G127" s="38">
        <f t="shared" si="50"/>
        <v>80.879223113813822</v>
      </c>
      <c r="H127" s="38">
        <f t="shared" si="58"/>
        <v>117.53938750221282</v>
      </c>
      <c r="I127" s="38">
        <f t="shared" si="65"/>
        <v>108.56585745211305</v>
      </c>
      <c r="J127" s="38">
        <f t="shared" si="35"/>
        <v>108.26551759521439</v>
      </c>
      <c r="K127" s="38">
        <f t="shared" si="59"/>
        <v>122.2121057802606</v>
      </c>
      <c r="L127" s="38">
        <v>114.6</v>
      </c>
      <c r="M127" s="38">
        <f t="shared" si="49"/>
        <v>106.64232616078586</v>
      </c>
      <c r="N127" s="46">
        <f t="shared" si="66"/>
        <v>660.3206676983682</v>
      </c>
      <c r="O127" s="47">
        <f t="shared" si="60"/>
        <v>4902.9493485319645</v>
      </c>
      <c r="P127" s="145"/>
      <c r="Q127" s="153"/>
      <c r="R127" s="37">
        <f t="shared" si="67"/>
        <v>0.99825783972125437</v>
      </c>
      <c r="U127" s="37">
        <f t="shared" si="61"/>
        <v>0.94569562240516591</v>
      </c>
      <c r="V127" s="60"/>
      <c r="W127" s="61"/>
      <c r="AD127" s="37">
        <f t="shared" si="62"/>
        <v>0.99631185893497498</v>
      </c>
      <c r="AT127" s="60" t="e">
        <f>C127/(C127+#REF!)*100</f>
        <v>#REF!</v>
      </c>
    </row>
    <row r="128" spans="1:46" x14ac:dyDescent="0.3">
      <c r="A128" s="245"/>
      <c r="B128" s="39" t="s">
        <v>35</v>
      </c>
      <c r="C128" s="38">
        <f t="shared" si="68"/>
        <v>3355.4000000000015</v>
      </c>
      <c r="D128" s="38">
        <v>27113.800000000003</v>
      </c>
      <c r="E128" s="38">
        <f>C128/C127*100</f>
        <v>101.06930931654567</v>
      </c>
      <c r="F128" s="38">
        <f>N128/N127*100</f>
        <v>120.03723996229962</v>
      </c>
      <c r="G128" s="38">
        <f>E128/F128*100</f>
        <v>84.198294919383983</v>
      </c>
      <c r="H128" s="38">
        <f t="shared" si="58"/>
        <v>116.49885424623292</v>
      </c>
      <c r="I128" s="38">
        <f t="shared" si="65"/>
        <v>108.43250771114519</v>
      </c>
      <c r="J128" s="38">
        <f>H128/I128*100</f>
        <v>107.43904822027706</v>
      </c>
      <c r="K128" s="38">
        <f>D128/D112*100</f>
        <v>121.47487735489797</v>
      </c>
      <c r="L128" s="38">
        <v>113.7</v>
      </c>
      <c r="M128" s="38">
        <f t="shared" si="49"/>
        <v>106.83806275716621</v>
      </c>
      <c r="N128" s="46">
        <f t="shared" si="66"/>
        <v>792.63070440574938</v>
      </c>
      <c r="O128" s="47">
        <f t="shared" si="60"/>
        <v>5695.5800529377138</v>
      </c>
      <c r="P128" s="145"/>
      <c r="Q128" s="153"/>
      <c r="R128" s="37">
        <f t="shared" si="67"/>
        <v>0.99041811846689898</v>
      </c>
      <c r="U128" s="37">
        <f t="shared" si="61"/>
        <v>0.9445340392956898</v>
      </c>
      <c r="V128" s="60"/>
      <c r="W128" s="61"/>
      <c r="X128" s="62"/>
      <c r="AD128" s="37">
        <f t="shared" si="62"/>
        <v>0.99814053896495936</v>
      </c>
      <c r="AT128" s="60" t="e">
        <f>C128/(C128+#REF!)*100</f>
        <v>#REF!</v>
      </c>
    </row>
    <row r="129" spans="1:46" x14ac:dyDescent="0.3">
      <c r="A129" s="245"/>
      <c r="B129" s="33" t="s">
        <v>37</v>
      </c>
      <c r="C129" s="38">
        <f t="shared" si="68"/>
        <v>3428.7999999999993</v>
      </c>
      <c r="D129" s="38">
        <v>30542.600000000002</v>
      </c>
      <c r="E129" s="38">
        <f>C129/C128*100</f>
        <v>102.18751862669124</v>
      </c>
      <c r="F129" s="38">
        <f>N129/N128*100</f>
        <v>102.51418896077524</v>
      </c>
      <c r="G129" s="38">
        <f>E129/F129*100</f>
        <v>99.681341346602281</v>
      </c>
      <c r="H129" s="38">
        <f t="shared" si="58"/>
        <v>121.89555263251439</v>
      </c>
      <c r="I129" s="38">
        <f t="shared" si="65"/>
        <v>111.34080145983461</v>
      </c>
      <c r="J129" s="38">
        <f>H129/I129*100</f>
        <v>109.47967953732338</v>
      </c>
      <c r="K129" s="38">
        <f>D129/D113*100</f>
        <v>121.52195882769541</v>
      </c>
      <c r="L129" s="38">
        <v>113.4</v>
      </c>
      <c r="M129" s="38">
        <f t="shared" si="49"/>
        <v>107.16222118844392</v>
      </c>
      <c r="N129" s="46">
        <f t="shared" si="66"/>
        <v>812.55893807563371</v>
      </c>
      <c r="O129" s="47">
        <f t="shared" si="60"/>
        <v>6508.1389910133475</v>
      </c>
      <c r="P129" s="145"/>
      <c r="Q129" s="153"/>
      <c r="R129" s="37">
        <f t="shared" si="67"/>
        <v>0.98780487804878059</v>
      </c>
      <c r="U129" s="37">
        <f t="shared" si="61"/>
        <v>0.96986760853514464</v>
      </c>
      <c r="V129" s="60"/>
      <c r="W129" s="61"/>
      <c r="X129" s="62"/>
      <c r="AD129" s="37">
        <f t="shared" si="62"/>
        <v>1.001169007124673</v>
      </c>
      <c r="AT129" s="60" t="e">
        <f>C129/(C129+#REF!)*100</f>
        <v>#REF!</v>
      </c>
    </row>
    <row r="130" spans="1:46" x14ac:dyDescent="0.3">
      <c r="A130" s="245"/>
      <c r="B130" s="33" t="s">
        <v>40</v>
      </c>
      <c r="C130" s="38">
        <f t="shared" si="68"/>
        <v>3418.3999999999978</v>
      </c>
      <c r="D130" s="38">
        <v>33961</v>
      </c>
      <c r="E130" s="38">
        <f>C130/C129*100</f>
        <v>99.696686887540793</v>
      </c>
      <c r="F130" s="38">
        <f>N130/N129*100</f>
        <v>97.82928223380199</v>
      </c>
      <c r="G130" s="38">
        <f t="shared" si="50"/>
        <v>101.90884018680204</v>
      </c>
      <c r="H130" s="38">
        <f t="shared" si="58"/>
        <v>126.41076843428746</v>
      </c>
      <c r="I130" s="38">
        <f t="shared" si="65"/>
        <v>138.73790569494275</v>
      </c>
      <c r="J130" s="38">
        <f t="shared" si="35"/>
        <v>91.114802260486599</v>
      </c>
      <c r="K130" s="38">
        <f t="shared" ref="K130:K159" si="69">D130/D114*100</f>
        <v>121.99686754605284</v>
      </c>
      <c r="L130" s="38">
        <v>115.7</v>
      </c>
      <c r="M130" s="38">
        <f t="shared" si="49"/>
        <v>105.44240928785898</v>
      </c>
      <c r="N130" s="46">
        <f t="shared" si="66"/>
        <v>794.92057684599604</v>
      </c>
      <c r="O130" s="47">
        <f t="shared" si="60"/>
        <v>7303.0595678593436</v>
      </c>
      <c r="P130" s="145"/>
      <c r="Q130" s="153"/>
      <c r="R130" s="37">
        <f t="shared" si="67"/>
        <v>1.0078397212543555</v>
      </c>
      <c r="U130" s="37">
        <f t="shared" si="61"/>
        <v>1.2085183422904422</v>
      </c>
      <c r="V130" s="60"/>
      <c r="W130" s="61"/>
      <c r="X130" s="62"/>
      <c r="AD130" s="37">
        <f t="shared" si="62"/>
        <v>0.98510156886280642</v>
      </c>
      <c r="AT130" s="60" t="e">
        <f>C130/(C130+#REF!)*100</f>
        <v>#REF!</v>
      </c>
    </row>
    <row r="131" spans="1:46" ht="18" thickBot="1" x14ac:dyDescent="0.35">
      <c r="A131" s="245"/>
      <c r="B131" s="40" t="s">
        <v>41</v>
      </c>
      <c r="C131" s="41">
        <f t="shared" si="68"/>
        <v>4207.3000000000029</v>
      </c>
      <c r="D131" s="41">
        <v>38168.300000000003</v>
      </c>
      <c r="E131" s="41">
        <f>C131/C130*100</f>
        <v>123.0780482096889</v>
      </c>
      <c r="F131" s="41">
        <f>N131/N130*100</f>
        <v>182.18345821232145</v>
      </c>
      <c r="G131" s="41">
        <f t="shared" si="50"/>
        <v>67.557202732561194</v>
      </c>
      <c r="H131" s="41">
        <f t="shared" si="58"/>
        <v>130.49128465976062</v>
      </c>
      <c r="I131" s="41">
        <f t="shared" si="65"/>
        <v>110.46675821697862</v>
      </c>
      <c r="J131" s="41">
        <f t="shared" si="35"/>
        <v>118.12719660284579</v>
      </c>
      <c r="K131" s="41">
        <f t="shared" si="69"/>
        <v>122.87858398418638</v>
      </c>
      <c r="L131" s="41">
        <v>114.8</v>
      </c>
      <c r="M131" s="41">
        <f t="shared" si="49"/>
        <v>107.03709406288012</v>
      </c>
      <c r="N131" s="57">
        <f t="shared" si="66"/>
        <v>1448.2137969393698</v>
      </c>
      <c r="O131" s="58">
        <f t="shared" si="60"/>
        <v>8751.2733647987134</v>
      </c>
      <c r="P131" s="145"/>
      <c r="Q131" s="153"/>
      <c r="R131" s="37">
        <f t="shared" si="67"/>
        <v>1</v>
      </c>
      <c r="S131" s="8" t="s">
        <v>19</v>
      </c>
      <c r="T131" s="9" t="s">
        <v>20</v>
      </c>
      <c r="U131" s="37">
        <f t="shared" si="61"/>
        <v>0.962253991437096</v>
      </c>
      <c r="V131" s="8" t="s">
        <v>19</v>
      </c>
      <c r="W131" s="9" t="s">
        <v>20</v>
      </c>
      <c r="X131" s="3" t="s">
        <v>21</v>
      </c>
      <c r="Y131" s="3" t="s">
        <v>22</v>
      </c>
      <c r="Z131" s="3" t="s">
        <v>23</v>
      </c>
      <c r="AA131" s="3" t="s">
        <v>24</v>
      </c>
      <c r="AC131" s="3" t="s">
        <v>25</v>
      </c>
      <c r="AD131" s="37">
        <f t="shared" si="62"/>
        <v>1</v>
      </c>
      <c r="AE131" s="8" t="s">
        <v>19</v>
      </c>
      <c r="AF131" s="9" t="s">
        <v>20</v>
      </c>
      <c r="AT131" s="60" t="e">
        <f>C131/(C131+#REF!)*100</f>
        <v>#REF!</v>
      </c>
    </row>
    <row r="132" spans="1:46" x14ac:dyDescent="0.3">
      <c r="A132" s="245"/>
      <c r="B132" s="33" t="s">
        <v>42</v>
      </c>
      <c r="C132" s="43">
        <f>C120+C121+C122</f>
        <v>7885</v>
      </c>
      <c r="D132" s="43">
        <f>C132</f>
        <v>7885</v>
      </c>
      <c r="E132" s="43">
        <f>C132/C119*100</f>
        <v>90.20397423724161</v>
      </c>
      <c r="F132" s="43">
        <f>N132/N119*100</f>
        <v>70.150303536835295</v>
      </c>
      <c r="G132" s="43">
        <f t="shared" si="50"/>
        <v>128.5867197850061</v>
      </c>
      <c r="H132" s="43">
        <f t="shared" si="58"/>
        <v>125.41952313540857</v>
      </c>
      <c r="I132" s="43">
        <f t="shared" si="65"/>
        <v>118.30000000000001</v>
      </c>
      <c r="J132" s="43">
        <f t="shared" si="35"/>
        <v>106.01819369011712</v>
      </c>
      <c r="K132" s="43">
        <f t="shared" si="69"/>
        <v>125.41952313540857</v>
      </c>
      <c r="L132" s="43">
        <f>O132/O116*100</f>
        <v>118.30000000000001</v>
      </c>
      <c r="M132" s="43">
        <f t="shared" si="49"/>
        <v>106.01819369011712</v>
      </c>
      <c r="N132" s="50">
        <f>SUM(N120:N122)</f>
        <v>1833.5571971414593</v>
      </c>
      <c r="O132" s="51">
        <f>N132</f>
        <v>1833.5571971414593</v>
      </c>
      <c r="R132" s="37">
        <f t="shared" si="67"/>
        <v>1.0304878048780488</v>
      </c>
      <c r="S132" s="3"/>
      <c r="T132" s="3"/>
      <c r="U132" s="37">
        <f t="shared" si="61"/>
        <v>1.0304878048780488</v>
      </c>
      <c r="AD132" s="37">
        <f t="shared" si="62"/>
        <v>0.99048086664082602</v>
      </c>
      <c r="AT132" s="60" t="e">
        <f>C132/(C132+#REF!)*100</f>
        <v>#REF!</v>
      </c>
    </row>
    <row r="133" spans="1:46" x14ac:dyDescent="0.3">
      <c r="A133" s="245"/>
      <c r="B133" s="33" t="s">
        <v>43</v>
      </c>
      <c r="C133" s="44">
        <f>C123+C124+C125</f>
        <v>9390.2000000000007</v>
      </c>
      <c r="D133" s="44">
        <f>D132+C133</f>
        <v>17275.2</v>
      </c>
      <c r="E133" s="44">
        <f>C133/C132*100</f>
        <v>119.08941027266964</v>
      </c>
      <c r="F133" s="44">
        <f>N133/N132*100</f>
        <v>103.63467399652913</v>
      </c>
      <c r="G133" s="44">
        <f t="shared" si="50"/>
        <v>114.91270795781932</v>
      </c>
      <c r="H133" s="44">
        <f t="shared" si="58"/>
        <v>123.68057110493524</v>
      </c>
      <c r="I133" s="44">
        <f t="shared" si="65"/>
        <v>115.77239530442576</v>
      </c>
      <c r="J133" s="44">
        <f t="shared" si="35"/>
        <v>106.83079570023128</v>
      </c>
      <c r="K133" s="44">
        <f t="shared" si="69"/>
        <v>124.4682690644994</v>
      </c>
      <c r="L133" s="44">
        <f>O133/O117*100</f>
        <v>117.00000000000001</v>
      </c>
      <c r="M133" s="44">
        <f t="shared" si="49"/>
        <v>106.38313595256356</v>
      </c>
      <c r="N133" s="52">
        <f>SUM(N123:N125)</f>
        <v>1900.2010237974482</v>
      </c>
      <c r="O133" s="53">
        <f>N133+O132</f>
        <v>3733.7582209389075</v>
      </c>
      <c r="R133" s="37">
        <f t="shared" si="67"/>
        <v>1.0191637630662023</v>
      </c>
      <c r="S133" s="3"/>
      <c r="T133" s="3"/>
      <c r="U133" s="37">
        <f t="shared" si="61"/>
        <v>1.0084703423730468</v>
      </c>
      <c r="AD133" s="37">
        <f t="shared" si="62"/>
        <v>0.99389036000984499</v>
      </c>
      <c r="AT133" s="60" t="e">
        <f>C133/(C133+#REF!)*100</f>
        <v>#REF!</v>
      </c>
    </row>
    <row r="134" spans="1:46" x14ac:dyDescent="0.3">
      <c r="A134" s="245"/>
      <c r="B134" s="33" t="s">
        <v>44</v>
      </c>
      <c r="C134" s="44">
        <f>C126+C127+C128</f>
        <v>9838.6000000000022</v>
      </c>
      <c r="D134" s="44">
        <f>D133+C134</f>
        <v>27113.800000000003</v>
      </c>
      <c r="E134" s="44">
        <f>C134/C133*100</f>
        <v>104.7751911567379</v>
      </c>
      <c r="F134" s="44">
        <f>N134/N133*100</f>
        <v>103.24285733086347</v>
      </c>
      <c r="G134" s="44">
        <f t="shared" si="50"/>
        <v>101.484203232543</v>
      </c>
      <c r="H134" s="44">
        <f t="shared" si="58"/>
        <v>116.55313754990348</v>
      </c>
      <c r="I134" s="44">
        <f t="shared" si="65"/>
        <v>107.90749626342009</v>
      </c>
      <c r="J134" s="44">
        <f t="shared" si="35"/>
        <v>108.01208589380849</v>
      </c>
      <c r="K134" s="44">
        <f t="shared" si="69"/>
        <v>121.47487735489797</v>
      </c>
      <c r="L134" s="44">
        <f>O134/O118*100</f>
        <v>113.7</v>
      </c>
      <c r="M134" s="44">
        <f t="shared" si="49"/>
        <v>106.83806275716621</v>
      </c>
      <c r="N134" s="52">
        <f>SUM(N126:N128)</f>
        <v>1961.8218319988064</v>
      </c>
      <c r="O134" s="53">
        <f>N134+O133</f>
        <v>5695.5800529377138</v>
      </c>
      <c r="R134" s="37">
        <f t="shared" si="67"/>
        <v>0.99041811846689898</v>
      </c>
      <c r="S134" s="3"/>
      <c r="T134" s="3"/>
      <c r="U134" s="37">
        <f t="shared" si="61"/>
        <v>0.9399607688451227</v>
      </c>
      <c r="AD134" s="37">
        <f t="shared" si="62"/>
        <v>0.99814053896495936</v>
      </c>
      <c r="AT134" s="60" t="e">
        <f>C134/(C134+#REF!)*100</f>
        <v>#REF!</v>
      </c>
    </row>
    <row r="135" spans="1:46" ht="18" thickBot="1" x14ac:dyDescent="0.35">
      <c r="A135" s="246"/>
      <c r="B135" s="85" t="s">
        <v>45</v>
      </c>
      <c r="C135" s="41">
        <f>C129+C130+C131</f>
        <v>11054.5</v>
      </c>
      <c r="D135" s="41">
        <f>D134+C135</f>
        <v>38168.300000000003</v>
      </c>
      <c r="E135" s="41">
        <f>C135/C134*100</f>
        <v>112.35846563535461</v>
      </c>
      <c r="F135" s="41">
        <f>N135/N134*100</f>
        <v>155.75794203226397</v>
      </c>
      <c r="G135" s="41">
        <f t="shared" si="50"/>
        <v>72.136588458571495</v>
      </c>
      <c r="H135" s="41">
        <f t="shared" si="58"/>
        <v>126.4628830951918</v>
      </c>
      <c r="I135" s="41">
        <f t="shared" si="65"/>
        <v>116.90816827351414</v>
      </c>
      <c r="J135" s="41">
        <f t="shared" si="35"/>
        <v>108.17283767488665</v>
      </c>
      <c r="K135" s="41">
        <f t="shared" si="69"/>
        <v>122.87858398418638</v>
      </c>
      <c r="L135" s="41">
        <f>O135/O119*100</f>
        <v>114.80000000000001</v>
      </c>
      <c r="M135" s="41">
        <f t="shared" si="49"/>
        <v>107.03709406288012</v>
      </c>
      <c r="N135" s="48">
        <f>SUM(N129:N131)</f>
        <v>3055.6933118609995</v>
      </c>
      <c r="O135" s="49">
        <f>N135+O134</f>
        <v>8751.2733647987134</v>
      </c>
      <c r="R135" s="37">
        <f t="shared" si="67"/>
        <v>1.0000000000000002</v>
      </c>
      <c r="S135" s="3"/>
      <c r="T135" s="3"/>
      <c r="U135" s="37">
        <f t="shared" si="61"/>
        <v>1.0183638351351405</v>
      </c>
      <c r="AD135" s="37">
        <f t="shared" si="62"/>
        <v>1</v>
      </c>
      <c r="AT135" s="60" t="e">
        <f>C135/(C135+#REF!)*100</f>
        <v>#REF!</v>
      </c>
    </row>
    <row r="136" spans="1:46" x14ac:dyDescent="0.3">
      <c r="A136" s="247" t="s">
        <v>47</v>
      </c>
      <c r="B136" s="10" t="s">
        <v>26</v>
      </c>
      <c r="C136" s="45">
        <f>D136</f>
        <v>3059.9</v>
      </c>
      <c r="D136" s="155">
        <v>3059.9</v>
      </c>
      <c r="E136" s="45">
        <f>C136/C131*100</f>
        <v>72.728353100563254</v>
      </c>
      <c r="F136" s="45">
        <f>N136/N131*100</f>
        <v>46.294045196894565</v>
      </c>
      <c r="G136" s="45">
        <f t="shared" si="50"/>
        <v>157.10088153074582</v>
      </c>
      <c r="H136" s="45">
        <f t="shared" si="58"/>
        <v>119.82691102756893</v>
      </c>
      <c r="I136" s="45">
        <f t="shared" si="65"/>
        <v>114.6</v>
      </c>
      <c r="J136" s="45">
        <f t="shared" si="35"/>
        <v>104.5610043870584</v>
      </c>
      <c r="K136" s="45">
        <f t="shared" si="69"/>
        <v>119.82691102756893</v>
      </c>
      <c r="L136" s="45">
        <v>114.6</v>
      </c>
      <c r="M136" s="45">
        <f t="shared" si="49"/>
        <v>104.5610043870584</v>
      </c>
      <c r="N136" s="54">
        <f>O136</f>
        <v>670.4367497027747</v>
      </c>
      <c r="O136" s="55">
        <f>O120*L136/100</f>
        <v>670.4367497027747</v>
      </c>
      <c r="P136" s="145"/>
      <c r="Q136" s="153"/>
      <c r="R136" s="37">
        <f>L136/L$147</f>
        <v>0.96140939597315433</v>
      </c>
      <c r="S136" s="67">
        <f>(R136+R120+R104+R88+R72+R56+R40+R24)/8</f>
        <v>0.99668134441435807</v>
      </c>
      <c r="T136" s="68">
        <f>(R136+R120+R104+R88)/4</f>
        <v>1.0029031125363341</v>
      </c>
      <c r="U136" s="37">
        <f t="shared" ref="U136:U151" si="70">I136/L$147</f>
        <v>0.96140939597315433</v>
      </c>
      <c r="V136" s="67">
        <f>(U136+U120+U104+U88+U72+U56+U40+U24)/8</f>
        <v>0.99616051108102477</v>
      </c>
      <c r="W136" s="68">
        <f>(U136+U120+U104+U88)/4</f>
        <v>1.0018614458696675</v>
      </c>
      <c r="X136" s="62">
        <v>0.98</v>
      </c>
      <c r="Y136" s="62">
        <f>W136*X136</f>
        <v>0.98182421695227418</v>
      </c>
      <c r="Z136" s="69">
        <f>Y136*1.0361*100</f>
        <v>101.72680711842513</v>
      </c>
      <c r="AA136" s="60">
        <f t="shared" ref="AA136:AA147" si="71">N136*Z136/100</f>
        <v>682.01389922118028</v>
      </c>
      <c r="AB136" s="60">
        <f>AA136</f>
        <v>682.01389922118028</v>
      </c>
      <c r="AC136" s="81">
        <f t="shared" ref="AC136:AC147" si="72">AB136/O136*100</f>
        <v>101.72680711842513</v>
      </c>
      <c r="AD136" s="37">
        <f t="shared" ref="AD136:AD151" si="73">M136/M$147</f>
        <v>0.93921142535560265</v>
      </c>
      <c r="AE136" s="67">
        <f>(AD136+AD120+AD104+AD88+AD72+AD56+AD40+AD24)/8</f>
        <v>1.0341302954684337</v>
      </c>
      <c r="AF136" s="68">
        <f>(AD136+AD120+AD104+AD88)/4</f>
        <v>0.99092644018513876</v>
      </c>
      <c r="AG136" s="6">
        <f>AF136*121.5</f>
        <v>120.39756248249437</v>
      </c>
      <c r="AT136" s="60" t="e">
        <f>C136/(C136+#REF!)*100</f>
        <v>#REF!</v>
      </c>
    </row>
    <row r="137" spans="1:46" x14ac:dyDescent="0.3">
      <c r="A137" s="248"/>
      <c r="B137" s="10" t="s">
        <v>27</v>
      </c>
      <c r="C137" s="14">
        <f t="shared" ref="C137:C143" si="74">D137-D136</f>
        <v>3108.1</v>
      </c>
      <c r="D137" s="156">
        <v>6168</v>
      </c>
      <c r="E137" s="14">
        <f t="shared" ref="E137:E142" si="75">C137/C136*100</f>
        <v>101.57521487630315</v>
      </c>
      <c r="F137" s="14">
        <f t="shared" ref="F137:F142" si="76">N137/N136*100</f>
        <v>98.990259628808772</v>
      </c>
      <c r="G137" s="14">
        <f t="shared" si="50"/>
        <v>102.611322828314</v>
      </c>
      <c r="H137" s="14">
        <f t="shared" si="58"/>
        <v>127.45950379331555</v>
      </c>
      <c r="I137" s="14">
        <f t="shared" si="65"/>
        <v>120.79441267424362</v>
      </c>
      <c r="J137" s="14">
        <f t="shared" ref="J137:J159" si="77">H137/I137*100</f>
        <v>105.51771474484191</v>
      </c>
      <c r="K137" s="14">
        <f>D137/D121*100</f>
        <v>123.55521724324431</v>
      </c>
      <c r="L137" s="14">
        <v>117.6</v>
      </c>
      <c r="M137" s="14">
        <f t="shared" si="49"/>
        <v>105.063960240854</v>
      </c>
      <c r="N137" s="46">
        <f>O137-O136</f>
        <v>663.66707917772351</v>
      </c>
      <c r="O137" s="47">
        <f>O121*L137/100</f>
        <v>1334.1038288804982</v>
      </c>
      <c r="P137" s="145"/>
      <c r="Q137" s="153"/>
      <c r="R137" s="37">
        <f t="shared" ref="R137:R151" si="78">L137/L$147</f>
        <v>0.9865771812080536</v>
      </c>
      <c r="S137" s="67">
        <f t="shared" ref="S137:S151" si="79">(R137+R121+R105+R89+R73+R57+R41+R25)/8</f>
        <v>0.99268553739898868</v>
      </c>
      <c r="T137" s="68">
        <f t="shared" ref="T137:T151" si="80">(R137+R121+R105+R89)/4</f>
        <v>1.0006295858698131</v>
      </c>
      <c r="U137" s="37">
        <f t="shared" si="70"/>
        <v>1.0133759452537217</v>
      </c>
      <c r="V137" s="67">
        <f t="shared" ref="V137:V151" si="81">(U137+U121+U105+U89+U73+U57+U41+U25)/8</f>
        <v>0.98925051777531126</v>
      </c>
      <c r="W137" s="68">
        <f t="shared" ref="W137:W151" si="82">(U137+U121+U105+U89)/4</f>
        <v>0.99722822549472823</v>
      </c>
      <c r="X137" s="62">
        <v>0.98370000000000002</v>
      </c>
      <c r="Y137" s="62">
        <f t="shared" ref="Y137:Y147" si="83">W137*X137</f>
        <v>0.98097340541916422</v>
      </c>
      <c r="Z137" s="69">
        <f t="shared" ref="Z137:Z147" si="84">Y137*1.0361*100</f>
        <v>101.6386545354796</v>
      </c>
      <c r="AA137" s="60">
        <f t="shared" si="71"/>
        <v>674.54228987115437</v>
      </c>
      <c r="AB137" s="60">
        <f>AA137+AB136</f>
        <v>1356.5561890923345</v>
      </c>
      <c r="AC137" s="81">
        <f t="shared" si="72"/>
        <v>101.6829544841856</v>
      </c>
      <c r="AD137" s="37">
        <f t="shared" si="73"/>
        <v>0.94372918880961143</v>
      </c>
      <c r="AE137" s="67">
        <f t="shared" ref="AE137:AE151" si="85">(AD137+AD121+AD105+AD89+AD73+AD57+AD41+AD25)/8</f>
        <v>1.0287562152122351</v>
      </c>
      <c r="AF137" s="68">
        <f t="shared" ref="AF137:AF151" si="86">(AD137+AD121+AD105+AD89)/4</f>
        <v>0.99155030236781494</v>
      </c>
      <c r="AG137" s="6">
        <f t="shared" ref="AG137:AG151" si="87">AF137*121.5</f>
        <v>120.47336173768952</v>
      </c>
      <c r="AT137" s="60" t="e">
        <f>C137/(C137+#REF!)*100</f>
        <v>#REF!</v>
      </c>
    </row>
    <row r="138" spans="1:46" x14ac:dyDescent="0.3">
      <c r="A138" s="248"/>
      <c r="B138" s="17" t="s">
        <v>28</v>
      </c>
      <c r="C138" s="14">
        <f t="shared" si="74"/>
        <v>3443.6000000000004</v>
      </c>
      <c r="D138" s="156">
        <v>9611.6</v>
      </c>
      <c r="E138" s="14">
        <f t="shared" si="75"/>
        <v>110.79437598532866</v>
      </c>
      <c r="F138" s="14">
        <f t="shared" si="76"/>
        <v>121.11853792452274</v>
      </c>
      <c r="G138" s="14">
        <f t="shared" si="50"/>
        <v>91.475985331305949</v>
      </c>
      <c r="H138" s="14">
        <f t="shared" si="58"/>
        <v>119.03626119119227</v>
      </c>
      <c r="I138" s="14">
        <f t="shared" si="65"/>
        <v>114.97731737646619</v>
      </c>
      <c r="J138" s="14">
        <f t="shared" si="77"/>
        <v>103.53021266049896</v>
      </c>
      <c r="K138" s="14">
        <f t="shared" si="69"/>
        <v>121.89727330374129</v>
      </c>
      <c r="L138" s="28">
        <v>116.6</v>
      </c>
      <c r="M138" s="14">
        <f t="shared" si="49"/>
        <v>104.54311604094451</v>
      </c>
      <c r="N138" s="46">
        <f>O138-O137</f>
        <v>803.82386298644337</v>
      </c>
      <c r="O138" s="47">
        <f>O122*L138/100</f>
        <v>2137.9276918669416</v>
      </c>
      <c r="P138" s="145"/>
      <c r="Q138" s="153"/>
      <c r="R138" s="37">
        <f t="shared" si="78"/>
        <v>0.97818791946308714</v>
      </c>
      <c r="S138" s="67">
        <f t="shared" si="79"/>
        <v>0.99433569169212399</v>
      </c>
      <c r="T138" s="68">
        <f t="shared" si="80"/>
        <v>0.9990208618064651</v>
      </c>
      <c r="U138" s="37">
        <f t="shared" si="70"/>
        <v>0.96457481020525326</v>
      </c>
      <c r="V138" s="67">
        <f t="shared" si="81"/>
        <v>0.99957556060220076</v>
      </c>
      <c r="W138" s="68">
        <f t="shared" si="82"/>
        <v>1.0027554652508839</v>
      </c>
      <c r="X138" s="62">
        <v>0.98740000000000006</v>
      </c>
      <c r="Y138" s="62">
        <f t="shared" si="83"/>
        <v>0.99012074638872283</v>
      </c>
      <c r="Z138" s="69">
        <f t="shared" si="84"/>
        <v>102.58641053333557</v>
      </c>
      <c r="AA138" s="60">
        <f t="shared" si="71"/>
        <v>824.6140480481896</v>
      </c>
      <c r="AB138" s="60">
        <f t="shared" ref="AB138:AB147" si="88">AA138+AB137</f>
        <v>2181.170237140524</v>
      </c>
      <c r="AC138" s="81">
        <f t="shared" si="72"/>
        <v>102.02263834450926</v>
      </c>
      <c r="AD138" s="37">
        <f t="shared" si="73"/>
        <v>0.93905074462047222</v>
      </c>
      <c r="AE138" s="67">
        <f t="shared" si="85"/>
        <v>1.0204268682681672</v>
      </c>
      <c r="AF138" s="68">
        <f t="shared" si="86"/>
        <v>0.98923322348612219</v>
      </c>
      <c r="AG138" s="6">
        <f t="shared" si="87"/>
        <v>120.19183665356384</v>
      </c>
      <c r="AT138" s="60" t="e">
        <f>C138/(C138+#REF!)*100</f>
        <v>#REF!</v>
      </c>
    </row>
    <row r="139" spans="1:46" x14ac:dyDescent="0.3">
      <c r="A139" s="248"/>
      <c r="B139" s="10" t="s">
        <v>29</v>
      </c>
      <c r="C139" s="14">
        <f t="shared" si="74"/>
        <v>3863.3999999999996</v>
      </c>
      <c r="D139" s="156">
        <v>13475</v>
      </c>
      <c r="E139" s="14">
        <f t="shared" si="75"/>
        <v>112.19073063073526</v>
      </c>
      <c r="F139" s="14">
        <f t="shared" si="76"/>
        <v>92.213871812680665</v>
      </c>
      <c r="G139" s="14">
        <f t="shared" si="50"/>
        <v>121.66361570701069</v>
      </c>
      <c r="H139" s="14">
        <f t="shared" si="58"/>
        <v>129.79238056843377</v>
      </c>
      <c r="I139" s="14">
        <f t="shared" si="65"/>
        <v>117.38071636016969</v>
      </c>
      <c r="J139" s="14">
        <f t="shared" si="77"/>
        <v>110.57385283812742</v>
      </c>
      <c r="K139" s="14">
        <f t="shared" si="69"/>
        <v>124.06091183619357</v>
      </c>
      <c r="L139" s="14">
        <v>116.8</v>
      </c>
      <c r="M139" s="14">
        <f t="shared" si="49"/>
        <v>106.21653410633012</v>
      </c>
      <c r="N139" s="46">
        <f>O139-O138</f>
        <v>741.23710661405676</v>
      </c>
      <c r="O139" s="47">
        <f>O123*L139/100</f>
        <v>2879.1647984809983</v>
      </c>
      <c r="P139" s="145">
        <v>117.2</v>
      </c>
      <c r="Q139" s="153">
        <v>104.4</v>
      </c>
      <c r="R139" s="37">
        <f t="shared" si="78"/>
        <v>0.97986577181208045</v>
      </c>
      <c r="S139" s="67">
        <f t="shared" si="79"/>
        <v>0.9924534880175</v>
      </c>
      <c r="T139" s="68">
        <f t="shared" si="80"/>
        <v>1.0006477552419279</v>
      </c>
      <c r="U139" s="37">
        <f t="shared" si="70"/>
        <v>0.9847375533571282</v>
      </c>
      <c r="V139" s="67">
        <f t="shared" si="81"/>
        <v>0.98491138836451464</v>
      </c>
      <c r="W139" s="68">
        <f t="shared" si="82"/>
        <v>1.0005799118724941</v>
      </c>
      <c r="X139" s="62">
        <v>0.99109999999999998</v>
      </c>
      <c r="Y139" s="62">
        <f t="shared" si="83"/>
        <v>0.99167475065682886</v>
      </c>
      <c r="Z139" s="69">
        <f t="shared" si="84"/>
        <v>102.74742091555404</v>
      </c>
      <c r="AA139" s="60">
        <f t="shared" si="71"/>
        <v>761.60200991501904</v>
      </c>
      <c r="AB139" s="60">
        <f t="shared" si="88"/>
        <v>2942.7722470555432</v>
      </c>
      <c r="AC139" s="81">
        <f t="shared" si="72"/>
        <v>102.20923264302562</v>
      </c>
      <c r="AD139" s="37">
        <f t="shared" si="73"/>
        <v>0.95408209761502283</v>
      </c>
      <c r="AE139" s="67">
        <f t="shared" si="85"/>
        <v>1.0221040953381282</v>
      </c>
      <c r="AF139" s="68">
        <f t="shared" si="86"/>
        <v>0.99256593174056618</v>
      </c>
      <c r="AG139" s="6">
        <f t="shared" si="87"/>
        <v>120.59676070647879</v>
      </c>
      <c r="AT139" s="60" t="e">
        <f>C139/(C139+#REF!)*100</f>
        <v>#REF!</v>
      </c>
    </row>
    <row r="140" spans="1:46" x14ac:dyDescent="0.3">
      <c r="A140" s="248"/>
      <c r="B140" s="10" t="s">
        <v>30</v>
      </c>
      <c r="C140" s="14">
        <f t="shared" si="74"/>
        <v>4031.2999999999993</v>
      </c>
      <c r="D140" s="156">
        <v>17506.3</v>
      </c>
      <c r="E140" s="14">
        <f t="shared" si="75"/>
        <v>104.34591292643785</v>
      </c>
      <c r="F140" s="14">
        <f t="shared" si="76"/>
        <v>95.703799743660639</v>
      </c>
      <c r="G140" s="14">
        <f t="shared" si="50"/>
        <v>109.03006276231959</v>
      </c>
      <c r="H140" s="14">
        <f t="shared" si="58"/>
        <v>127.81142005643444</v>
      </c>
      <c r="I140" s="14">
        <f t="shared" si="65"/>
        <v>116.29588803686133</v>
      </c>
      <c r="J140" s="14">
        <f t="shared" si="77"/>
        <v>109.90192535089732</v>
      </c>
      <c r="K140" s="14">
        <f t="shared" si="69"/>
        <v>124.90492804497812</v>
      </c>
      <c r="L140" s="14">
        <v>116.7</v>
      </c>
      <c r="M140" s="14">
        <f t="shared" si="49"/>
        <v>107.0307866709324</v>
      </c>
      <c r="N140" s="15">
        <f>O140-O139</f>
        <v>709.39207613962117</v>
      </c>
      <c r="O140" s="47">
        <f>O124*L140/100</f>
        <v>3588.5568746206195</v>
      </c>
      <c r="P140" s="145">
        <v>116.5</v>
      </c>
      <c r="Q140" s="153">
        <v>104.5</v>
      </c>
      <c r="R140" s="37">
        <f t="shared" si="78"/>
        <v>0.97902684563758391</v>
      </c>
      <c r="S140" s="67">
        <f t="shared" si="79"/>
        <v>0.99045658083077481</v>
      </c>
      <c r="T140" s="68">
        <f t="shared" si="80"/>
        <v>1.0006557937331471</v>
      </c>
      <c r="U140" s="37">
        <f t="shared" si="70"/>
        <v>0.97563664460454136</v>
      </c>
      <c r="V140" s="67">
        <f t="shared" si="81"/>
        <v>0.97820646115869481</v>
      </c>
      <c r="W140" s="68">
        <f t="shared" si="82"/>
        <v>0.9867706347249654</v>
      </c>
      <c r="X140" s="62">
        <v>0.99480000000000002</v>
      </c>
      <c r="Y140" s="62">
        <f t="shared" si="83"/>
        <v>0.98163942742439558</v>
      </c>
      <c r="Z140" s="69">
        <f t="shared" si="84"/>
        <v>101.70766107544162</v>
      </c>
      <c r="AA140" s="60">
        <f t="shared" si="71"/>
        <v>721.50608849612468</v>
      </c>
      <c r="AB140" s="60">
        <f t="shared" si="88"/>
        <v>3664.2783355516676</v>
      </c>
      <c r="AC140" s="81">
        <f t="shared" si="72"/>
        <v>102.11008111551953</v>
      </c>
      <c r="AD140" s="37">
        <f t="shared" si="73"/>
        <v>0.961396060562133</v>
      </c>
      <c r="AE140" s="67">
        <f t="shared" si="85"/>
        <v>1.0244620298337528</v>
      </c>
      <c r="AF140" s="68">
        <f t="shared" si="86"/>
        <v>0.99319122963563422</v>
      </c>
      <c r="AG140" s="6">
        <f t="shared" si="87"/>
        <v>120.67273440072955</v>
      </c>
      <c r="AT140" s="60" t="e">
        <f>C140/(C140+#REF!)*100</f>
        <v>#REF!</v>
      </c>
    </row>
    <row r="141" spans="1:46" x14ac:dyDescent="0.3">
      <c r="A141" s="248"/>
      <c r="B141" s="17" t="s">
        <v>31</v>
      </c>
      <c r="C141" s="14">
        <f t="shared" si="74"/>
        <v>4207.2999999999993</v>
      </c>
      <c r="D141" s="156">
        <v>21713.599999999999</v>
      </c>
      <c r="E141" s="14">
        <f t="shared" si="75"/>
        <v>104.36583732294793</v>
      </c>
      <c r="F141" s="14">
        <f t="shared" si="76"/>
        <v>114.15553357351406</v>
      </c>
      <c r="G141" s="14">
        <f t="shared" si="50"/>
        <v>91.424247301807966</v>
      </c>
      <c r="H141" s="14">
        <f t="shared" si="58"/>
        <v>129.07807946003987</v>
      </c>
      <c r="I141" s="14">
        <f t="shared" si="65"/>
        <v>122.93491929011114</v>
      </c>
      <c r="J141" s="14">
        <f t="shared" si="77"/>
        <v>104.99708317653152</v>
      </c>
      <c r="K141" s="14">
        <f t="shared" si="69"/>
        <v>125.69232194127997</v>
      </c>
      <c r="L141" s="28">
        <v>117.8</v>
      </c>
      <c r="M141" s="14">
        <f t="shared" si="49"/>
        <v>106.69976395694395</v>
      </c>
      <c r="N141" s="46">
        <f t="shared" ref="N141:N147" si="89">O141-O140</f>
        <v>809.81030964541378</v>
      </c>
      <c r="O141" s="47">
        <f t="shared" ref="O141:O146" si="90">O125*L141/100</f>
        <v>4398.3671842660333</v>
      </c>
      <c r="P141" s="145">
        <v>122.4</v>
      </c>
      <c r="Q141" s="153">
        <v>107.9</v>
      </c>
      <c r="R141" s="37">
        <f t="shared" si="78"/>
        <v>0.98825503355704691</v>
      </c>
      <c r="S141" s="67">
        <f t="shared" si="79"/>
        <v>0.99087808277295875</v>
      </c>
      <c r="T141" s="68">
        <f t="shared" si="80"/>
        <v>1.00287329654366</v>
      </c>
      <c r="U141" s="37">
        <f t="shared" si="70"/>
        <v>1.0313332155210666</v>
      </c>
      <c r="V141" s="67">
        <f t="shared" si="81"/>
        <v>0.98448896518735041</v>
      </c>
      <c r="W141" s="68">
        <f t="shared" si="82"/>
        <v>1.001338867092459</v>
      </c>
      <c r="X141" s="62">
        <v>0.99850000000000005</v>
      </c>
      <c r="Y141" s="62">
        <f t="shared" si="83"/>
        <v>0.99983685879182038</v>
      </c>
      <c r="Z141" s="69">
        <f t="shared" si="84"/>
        <v>103.59309693942052</v>
      </c>
      <c r="AA141" s="60">
        <f t="shared" si="71"/>
        <v>838.9075790963949</v>
      </c>
      <c r="AB141" s="60">
        <f t="shared" si="88"/>
        <v>4503.1859146480629</v>
      </c>
      <c r="AC141" s="81">
        <f t="shared" si="72"/>
        <v>102.38312823806504</v>
      </c>
      <c r="AD141" s="37">
        <f t="shared" si="73"/>
        <v>0.95842267371631329</v>
      </c>
      <c r="AE141" s="67">
        <f t="shared" si="85"/>
        <v>1.0226458166662267</v>
      </c>
      <c r="AF141" s="68">
        <f t="shared" si="86"/>
        <v>0.99145136152056201</v>
      </c>
      <c r="AG141" s="6">
        <f t="shared" si="87"/>
        <v>120.46134042474829</v>
      </c>
      <c r="AT141" s="60" t="e">
        <f>C141/(C141+#REF!)*100</f>
        <v>#REF!</v>
      </c>
    </row>
    <row r="142" spans="1:46" x14ac:dyDescent="0.3">
      <c r="A142" s="248"/>
      <c r="B142" s="10" t="s">
        <v>32</v>
      </c>
      <c r="C142" s="14">
        <f t="shared" si="74"/>
        <v>4318</v>
      </c>
      <c r="D142" s="156">
        <v>26031.599999999999</v>
      </c>
      <c r="E142" s="14">
        <f t="shared" si="75"/>
        <v>102.63114111187699</v>
      </c>
      <c r="F142" s="14">
        <f t="shared" si="76"/>
        <v>79.262474300349751</v>
      </c>
      <c r="G142" s="14">
        <f t="shared" si="50"/>
        <v>129.48263603653882</v>
      </c>
      <c r="H142" s="14">
        <f t="shared" si="58"/>
        <v>136.50301899914649</v>
      </c>
      <c r="I142" s="14">
        <f t="shared" si="65"/>
        <v>126.13734518940549</v>
      </c>
      <c r="J142" s="14">
        <f t="shared" si="77"/>
        <v>108.21776754075178</v>
      </c>
      <c r="K142" s="14">
        <f t="shared" si="69"/>
        <v>127.36551116764929</v>
      </c>
      <c r="L142" s="14">
        <v>118.8</v>
      </c>
      <c r="M142" s="14">
        <f t="shared" si="49"/>
        <v>107.21002623539502</v>
      </c>
      <c r="N142" s="46">
        <f t="shared" si="89"/>
        <v>641.87568856427879</v>
      </c>
      <c r="O142" s="47">
        <f t="shared" si="90"/>
        <v>5040.2428728303121</v>
      </c>
      <c r="P142" s="145">
        <v>124.4</v>
      </c>
      <c r="Q142" s="153">
        <v>98.1</v>
      </c>
      <c r="R142" s="37">
        <f t="shared" si="78"/>
        <v>0.99664429530201337</v>
      </c>
      <c r="S142" s="67">
        <f t="shared" si="79"/>
        <v>0.98732930537577912</v>
      </c>
      <c r="T142" s="68">
        <f t="shared" si="80"/>
        <v>1.0021809172388316</v>
      </c>
      <c r="U142" s="37">
        <f t="shared" si="70"/>
        <v>1.0581992046091064</v>
      </c>
      <c r="V142" s="67">
        <f t="shared" si="81"/>
        <v>0.96719111971721405</v>
      </c>
      <c r="W142" s="68">
        <f t="shared" si="82"/>
        <v>0.99513030926325619</v>
      </c>
      <c r="X142" s="62">
        <v>1.0022</v>
      </c>
      <c r="Y142" s="62">
        <f t="shared" si="83"/>
        <v>0.99731959594363528</v>
      </c>
      <c r="Z142" s="69">
        <f t="shared" si="84"/>
        <v>103.33228333572005</v>
      </c>
      <c r="AA142" s="60">
        <f t="shared" si="71"/>
        <v>663.26480517034463</v>
      </c>
      <c r="AB142" s="60">
        <f t="shared" si="88"/>
        <v>5166.4507198184074</v>
      </c>
      <c r="AC142" s="81">
        <f t="shared" si="72"/>
        <v>102.50400328262801</v>
      </c>
      <c r="AD142" s="37">
        <f t="shared" si="73"/>
        <v>0.96300606658498911</v>
      </c>
      <c r="AE142" s="67">
        <f t="shared" si="85"/>
        <v>1.0254229914969575</v>
      </c>
      <c r="AF142" s="68">
        <f t="shared" si="86"/>
        <v>0.99223123760042842</v>
      </c>
      <c r="AG142" s="6">
        <f t="shared" si="87"/>
        <v>120.55609536845205</v>
      </c>
      <c r="AT142" s="60" t="e">
        <f>C142/(C142+#REF!)*100</f>
        <v>#REF!</v>
      </c>
    </row>
    <row r="143" spans="1:46" x14ac:dyDescent="0.3">
      <c r="A143" s="248"/>
      <c r="B143" s="10" t="s">
        <v>33</v>
      </c>
      <c r="C143" s="14">
        <f t="shared" si="74"/>
        <v>4405.2999999999993</v>
      </c>
      <c r="D143" s="156">
        <v>30436.899999999998</v>
      </c>
      <c r="E143" s="14">
        <f>C143/C142*100</f>
        <v>102.02176933765629</v>
      </c>
      <c r="F143" s="14">
        <f>N143/N142*100</f>
        <v>103.88151175383263</v>
      </c>
      <c r="G143" s="14">
        <f t="shared" si="50"/>
        <v>98.209746484453035</v>
      </c>
      <c r="H143" s="14">
        <f t="shared" si="58"/>
        <v>132.69375583601908</v>
      </c>
      <c r="I143" s="14">
        <f t="shared" si="65"/>
        <v>100.97975142669355</v>
      </c>
      <c r="J143" s="14">
        <f t="shared" si="77"/>
        <v>131.40630072985314</v>
      </c>
      <c r="K143" s="14">
        <f t="shared" si="69"/>
        <v>128.11005791635799</v>
      </c>
      <c r="L143" s="14">
        <v>116.4</v>
      </c>
      <c r="M143" s="14">
        <f t="shared" si="49"/>
        <v>110.06018721336596</v>
      </c>
      <c r="N143" s="46">
        <f t="shared" si="89"/>
        <v>666.79016886089539</v>
      </c>
      <c r="O143" s="47">
        <f t="shared" si="90"/>
        <v>5707.0330416912075</v>
      </c>
      <c r="P143" s="145">
        <v>122.8</v>
      </c>
      <c r="Q143" s="153">
        <v>103.3</v>
      </c>
      <c r="R143" s="37">
        <f t="shared" si="78"/>
        <v>0.97651006711409394</v>
      </c>
      <c r="S143" s="67">
        <f t="shared" si="79"/>
        <v>0.98370435079293006</v>
      </c>
      <c r="T143" s="68">
        <f t="shared" si="80"/>
        <v>0.99496965984341967</v>
      </c>
      <c r="U143" s="37">
        <f t="shared" si="70"/>
        <v>0.84714556566018084</v>
      </c>
      <c r="V143" s="67">
        <f t="shared" si="81"/>
        <v>0.96510192953458029</v>
      </c>
      <c r="W143" s="68">
        <f t="shared" si="82"/>
        <v>0.96382074562508158</v>
      </c>
      <c r="X143" s="62">
        <v>1.0059</v>
      </c>
      <c r="Y143" s="62">
        <f t="shared" si="83"/>
        <v>0.96950728802426955</v>
      </c>
      <c r="Z143" s="69">
        <f t="shared" si="84"/>
        <v>100.45065011219457</v>
      </c>
      <c r="AA143" s="60">
        <f t="shared" si="71"/>
        <v>669.79505950496934</v>
      </c>
      <c r="AB143" s="60">
        <f t="shared" si="88"/>
        <v>5836.2457793233771</v>
      </c>
      <c r="AC143" s="81">
        <f t="shared" si="72"/>
        <v>102.26409653997514</v>
      </c>
      <c r="AD143" s="37">
        <f t="shared" si="73"/>
        <v>0.988607425048454</v>
      </c>
      <c r="AE143" s="67">
        <f t="shared" si="85"/>
        <v>1.0262605223628152</v>
      </c>
      <c r="AF143" s="68">
        <f t="shared" si="86"/>
        <v>0.99917853453698013</v>
      </c>
      <c r="AG143" s="6">
        <f t="shared" si="87"/>
        <v>121.40019194624308</v>
      </c>
      <c r="AT143" s="60" t="e">
        <f>C143/(C143+#REF!)*100</f>
        <v>#REF!</v>
      </c>
    </row>
    <row r="144" spans="1:46" x14ac:dyDescent="0.3">
      <c r="A144" s="248"/>
      <c r="B144" s="17" t="s">
        <v>35</v>
      </c>
      <c r="C144" s="14">
        <f>D144-D143</f>
        <v>4352.2999999999993</v>
      </c>
      <c r="D144" s="156">
        <v>34789.199999999997</v>
      </c>
      <c r="E144" s="14">
        <f>C144/C143*100</f>
        <v>98.796903729598441</v>
      </c>
      <c r="F144" s="14">
        <f>N144/N143*100</f>
        <v>169.11812358608722</v>
      </c>
      <c r="G144" s="14">
        <f t="shared" si="50"/>
        <v>58.418874118661357</v>
      </c>
      <c r="H144" s="14">
        <f t="shared" si="58"/>
        <v>129.7103176968468</v>
      </c>
      <c r="I144" s="14">
        <f t="shared" si="65"/>
        <v>142.26840009679913</v>
      </c>
      <c r="J144" s="14">
        <f t="shared" si="77"/>
        <v>91.172964346680047</v>
      </c>
      <c r="K144" s="14">
        <f t="shared" si="69"/>
        <v>128.30809403329667</v>
      </c>
      <c r="L144" s="28">
        <v>120</v>
      </c>
      <c r="M144" s="14">
        <f t="shared" si="49"/>
        <v>106.92341169441389</v>
      </c>
      <c r="N144" s="15">
        <f t="shared" si="89"/>
        <v>1127.6630218340488</v>
      </c>
      <c r="O144" s="16">
        <f t="shared" si="90"/>
        <v>6834.6960635252562</v>
      </c>
      <c r="P144" s="145">
        <v>124.7</v>
      </c>
      <c r="Q144" s="153">
        <v>101.5</v>
      </c>
      <c r="R144" s="37">
        <f t="shared" si="78"/>
        <v>1.006711409395973</v>
      </c>
      <c r="S144" s="67">
        <f t="shared" si="79"/>
        <v>0.98775674793264812</v>
      </c>
      <c r="T144" s="68">
        <f t="shared" si="80"/>
        <v>1.0007730122893976</v>
      </c>
      <c r="U144" s="37">
        <f t="shared" si="70"/>
        <v>1.1935268464496571</v>
      </c>
      <c r="V144" s="67">
        <f t="shared" si="81"/>
        <v>1.0206060785728042</v>
      </c>
      <c r="W144" s="68">
        <f t="shared" si="82"/>
        <v>1.0472143270581424</v>
      </c>
      <c r="X144" s="62">
        <v>1.0096000000000001</v>
      </c>
      <c r="Y144" s="62">
        <f t="shared" si="83"/>
        <v>1.0572675845979007</v>
      </c>
      <c r="Z144" s="69">
        <f t="shared" si="84"/>
        <v>109.5434944401885</v>
      </c>
      <c r="AA144" s="60">
        <f t="shared" si="71"/>
        <v>1235.2814796268428</v>
      </c>
      <c r="AB144" s="60">
        <f t="shared" si="88"/>
        <v>7071.5272589502201</v>
      </c>
      <c r="AC144" s="81">
        <f t="shared" si="72"/>
        <v>103.46513134196064</v>
      </c>
      <c r="AD144" s="37">
        <f t="shared" si="73"/>
        <v>0.96043157284192926</v>
      </c>
      <c r="AE144" s="67">
        <f t="shared" si="85"/>
        <v>1.0163566315684036</v>
      </c>
      <c r="AF144" s="68">
        <f t="shared" si="86"/>
        <v>0.99230380632289683</v>
      </c>
      <c r="AG144" s="6">
        <f t="shared" si="87"/>
        <v>120.56491246823197</v>
      </c>
      <c r="AT144" s="60" t="e">
        <f>C144/(C144+#REF!)*100</f>
        <v>#REF!</v>
      </c>
    </row>
    <row r="145" spans="1:46" x14ac:dyDescent="0.3">
      <c r="A145" s="248"/>
      <c r="B145" s="10" t="s">
        <v>37</v>
      </c>
      <c r="C145" s="14">
        <f>D145-D144</f>
        <v>4497.6000000000058</v>
      </c>
      <c r="D145" s="156">
        <v>39286.800000000003</v>
      </c>
      <c r="E145" s="14">
        <f>C145/C144*100</f>
        <v>103.33846471980348</v>
      </c>
      <c r="F145" s="14">
        <f>N145/N144*100</f>
        <v>85.314001530708509</v>
      </c>
      <c r="G145" s="14">
        <f t="shared" si="50"/>
        <v>121.12720405290933</v>
      </c>
      <c r="H145" s="14">
        <f t="shared" si="58"/>
        <v>131.17125524965024</v>
      </c>
      <c r="I145" s="14">
        <f t="shared" si="65"/>
        <v>118.39811275562946</v>
      </c>
      <c r="J145" s="14">
        <f t="shared" si="77"/>
        <v>110.78829906721927</v>
      </c>
      <c r="K145" s="14">
        <f t="shared" si="69"/>
        <v>128.62952073497345</v>
      </c>
      <c r="L145" s="14">
        <v>119.8</v>
      </c>
      <c r="M145" s="14">
        <f t="shared" si="49"/>
        <v>107.37021764188101</v>
      </c>
      <c r="N145" s="46">
        <f t="shared" si="89"/>
        <v>962.05444770873419</v>
      </c>
      <c r="O145" s="47">
        <f t="shared" si="90"/>
        <v>7796.7505112339904</v>
      </c>
      <c r="P145" s="60">
        <v>118.4</v>
      </c>
      <c r="Q145" s="60">
        <v>95.8</v>
      </c>
      <c r="R145" s="37">
        <f t="shared" si="78"/>
        <v>1.0050335570469797</v>
      </c>
      <c r="S145" s="67">
        <f t="shared" si="79"/>
        <v>0.98978863542718531</v>
      </c>
      <c r="T145" s="68">
        <f t="shared" si="80"/>
        <v>1.0015706252418561</v>
      </c>
      <c r="U145" s="37">
        <f t="shared" si="70"/>
        <v>0.99327275801702564</v>
      </c>
      <c r="V145" s="67">
        <f t="shared" si="81"/>
        <v>0.98806805831102207</v>
      </c>
      <c r="W145" s="68">
        <f t="shared" si="82"/>
        <v>0.98273923700999033</v>
      </c>
      <c r="X145" s="62">
        <v>1.0133000000000001</v>
      </c>
      <c r="Y145" s="62">
        <f t="shared" si="83"/>
        <v>0.99580966886222333</v>
      </c>
      <c r="Z145" s="69">
        <f t="shared" si="84"/>
        <v>103.17583979081498</v>
      </c>
      <c r="AA145" s="60">
        <f t="shared" si="71"/>
        <v>992.60775566837344</v>
      </c>
      <c r="AB145" s="60">
        <f t="shared" si="88"/>
        <v>8064.1350146185932</v>
      </c>
      <c r="AC145" s="81">
        <f t="shared" si="72"/>
        <v>103.42943516019065</v>
      </c>
      <c r="AD145" s="37">
        <f t="shared" si="73"/>
        <v>0.96444497394913886</v>
      </c>
      <c r="AE145" s="67">
        <f t="shared" si="85"/>
        <v>1.0117005186504922</v>
      </c>
      <c r="AF145" s="68">
        <f t="shared" si="86"/>
        <v>0.99091455985193466</v>
      </c>
      <c r="AG145" s="6">
        <f t="shared" si="87"/>
        <v>120.39611902201005</v>
      </c>
      <c r="AT145" s="60" t="e">
        <f>C145/(C145+#REF!)*100</f>
        <v>#REF!</v>
      </c>
    </row>
    <row r="146" spans="1:46" x14ac:dyDescent="0.3">
      <c r="A146" s="248"/>
      <c r="B146" s="10" t="s">
        <v>40</v>
      </c>
      <c r="C146" s="14">
        <f>D146-D145</f>
        <v>4354.2999999999956</v>
      </c>
      <c r="D146" s="156">
        <v>43641.1</v>
      </c>
      <c r="E146" s="14">
        <f>C146/C145*100</f>
        <v>96.813856278904083</v>
      </c>
      <c r="F146" s="14">
        <f>N146/N145*100</f>
        <v>93.673849357778465</v>
      </c>
      <c r="G146" s="14">
        <f t="shared" si="50"/>
        <v>103.3520635082825</v>
      </c>
      <c r="H146" s="14">
        <f t="shared" si="58"/>
        <v>127.37830564006549</v>
      </c>
      <c r="I146" s="14">
        <f t="shared" si="65"/>
        <v>113.36899060559607</v>
      </c>
      <c r="J146" s="14">
        <f t="shared" si="77"/>
        <v>112.35727244252089</v>
      </c>
      <c r="K146" s="14">
        <f t="shared" si="69"/>
        <v>128.50357763316745</v>
      </c>
      <c r="L146" s="14">
        <v>119.1</v>
      </c>
      <c r="M146" s="14">
        <f t="shared" si="49"/>
        <v>107.89553117814228</v>
      </c>
      <c r="N146" s="46">
        <f t="shared" si="89"/>
        <v>901.19343408648729</v>
      </c>
      <c r="O146" s="47">
        <f t="shared" si="90"/>
        <v>8697.9439453204777</v>
      </c>
      <c r="P146" s="60">
        <v>112.7</v>
      </c>
      <c r="Q146" s="60">
        <v>93.3</v>
      </c>
      <c r="R146" s="37">
        <f t="shared" si="78"/>
        <v>0.99916107382550323</v>
      </c>
      <c r="S146" s="67">
        <f t="shared" si="79"/>
        <v>0.99072215312002465</v>
      </c>
      <c r="T146" s="68">
        <f t="shared" si="80"/>
        <v>1.0030278819045473</v>
      </c>
      <c r="U146" s="37">
        <f t="shared" si="70"/>
        <v>0.95108213595298707</v>
      </c>
      <c r="V146" s="67">
        <f t="shared" si="81"/>
        <v>1.0068164750139068</v>
      </c>
      <c r="W146" s="68">
        <f t="shared" si="82"/>
        <v>1.0342243671474558</v>
      </c>
      <c r="X146" s="62">
        <v>1.0169999999999999</v>
      </c>
      <c r="Y146" s="62">
        <f t="shared" si="83"/>
        <v>1.0518061813889625</v>
      </c>
      <c r="Z146" s="69">
        <f t="shared" si="84"/>
        <v>108.9776384537104</v>
      </c>
      <c r="AA146" s="60">
        <f t="shared" si="71"/>
        <v>982.09932236734903</v>
      </c>
      <c r="AB146" s="60">
        <f t="shared" si="88"/>
        <v>9046.2343369859427</v>
      </c>
      <c r="AC146" s="81">
        <f t="shared" si="72"/>
        <v>104.00428416019911</v>
      </c>
      <c r="AD146" s="37">
        <f t="shared" si="73"/>
        <v>0.96916356361880351</v>
      </c>
      <c r="AE146" s="67">
        <f t="shared" si="85"/>
        <v>1.0077690229652674</v>
      </c>
      <c r="AF146" s="68">
        <f t="shared" si="86"/>
        <v>0.98866923256734029</v>
      </c>
      <c r="AG146" s="6">
        <f t="shared" si="87"/>
        <v>120.12331175693184</v>
      </c>
      <c r="AT146" s="60" t="e">
        <f>C146/(C146+#REF!)*100</f>
        <v>#REF!</v>
      </c>
    </row>
    <row r="147" spans="1:46" ht="18" thickBot="1" x14ac:dyDescent="0.35">
      <c r="A147" s="248"/>
      <c r="B147" s="19" t="s">
        <v>41</v>
      </c>
      <c r="C147" s="157">
        <f>D147-D146</f>
        <v>7009.5999999999985</v>
      </c>
      <c r="D147" s="158">
        <v>50650.7</v>
      </c>
      <c r="E147" s="157">
        <f>C147/C146*100</f>
        <v>160.98109914337564</v>
      </c>
      <c r="F147" s="157">
        <f>N147/N146*100</f>
        <v>192.36424056693889</v>
      </c>
      <c r="G147" s="157">
        <f>E147/F147*100</f>
        <v>83.685563735198215</v>
      </c>
      <c r="H147" s="157">
        <f>C147/C131*100</f>
        <v>166.60566158819182</v>
      </c>
      <c r="I147" s="157">
        <f t="shared" si="65"/>
        <v>119.70428048560879</v>
      </c>
      <c r="J147" s="157">
        <f t="shared" si="77"/>
        <v>139.18103923461754</v>
      </c>
      <c r="K147" s="157">
        <f t="shared" si="69"/>
        <v>132.70357862414619</v>
      </c>
      <c r="L147" s="157">
        <v>119.2</v>
      </c>
      <c r="M147" s="157">
        <f t="shared" si="49"/>
        <v>111.32850555716962</v>
      </c>
      <c r="N147" s="21">
        <f t="shared" si="89"/>
        <v>1733.5739055195882</v>
      </c>
      <c r="O147" s="22">
        <f>O131*L147/100</f>
        <v>10431.517850840066</v>
      </c>
      <c r="P147" s="60"/>
      <c r="Q147" s="61"/>
      <c r="R147" s="37">
        <f t="shared" si="78"/>
        <v>1</v>
      </c>
      <c r="S147" s="67">
        <f t="shared" si="79"/>
        <v>1</v>
      </c>
      <c r="T147" s="68">
        <f t="shared" si="80"/>
        <v>1</v>
      </c>
      <c r="U147" s="37">
        <f t="shared" si="70"/>
        <v>1.004230540986651</v>
      </c>
      <c r="V147" s="67">
        <f t="shared" si="81"/>
        <v>1.0839472092479825</v>
      </c>
      <c r="W147" s="68">
        <f t="shared" si="82"/>
        <v>0.98426948631434108</v>
      </c>
      <c r="X147" s="62">
        <v>1.0206999999999999</v>
      </c>
      <c r="Y147" s="62">
        <f t="shared" si="83"/>
        <v>1.0046438646810478</v>
      </c>
      <c r="Z147" s="69">
        <f t="shared" si="84"/>
        <v>104.09115081960336</v>
      </c>
      <c r="AA147" s="60">
        <f t="shared" si="71"/>
        <v>1804.4970285636828</v>
      </c>
      <c r="AB147" s="60">
        <f t="shared" si="88"/>
        <v>10850.731365549625</v>
      </c>
      <c r="AC147" s="81">
        <f t="shared" si="72"/>
        <v>104.01872019684843</v>
      </c>
      <c r="AD147" s="37">
        <f t="shared" si="73"/>
        <v>1</v>
      </c>
      <c r="AE147" s="67">
        <f t="shared" si="85"/>
        <v>1</v>
      </c>
      <c r="AF147" s="68">
        <f t="shared" si="86"/>
        <v>1</v>
      </c>
      <c r="AG147" s="6">
        <f t="shared" si="87"/>
        <v>121.5</v>
      </c>
      <c r="AT147" s="60" t="e">
        <f>C147/(C147+#REF!)*100</f>
        <v>#REF!</v>
      </c>
    </row>
    <row r="148" spans="1:46" x14ac:dyDescent="0.3">
      <c r="A148" s="248"/>
      <c r="B148" s="23" t="s">
        <v>42</v>
      </c>
      <c r="C148" s="24">
        <f>C136+C137+C138</f>
        <v>9611.6</v>
      </c>
      <c r="D148" s="24">
        <f>C148</f>
        <v>9611.6</v>
      </c>
      <c r="E148" s="24">
        <f>C148/C135*100</f>
        <v>86.947396987652098</v>
      </c>
      <c r="F148" s="24">
        <f>N148/N135*100</f>
        <v>69.965388331621739</v>
      </c>
      <c r="G148" s="24">
        <f>E148/F148*100</f>
        <v>124.27201372132618</v>
      </c>
      <c r="H148" s="24">
        <f>C148/C132*100</f>
        <v>121.89727330374129</v>
      </c>
      <c r="I148" s="24">
        <f t="shared" si="65"/>
        <v>116.60000000000001</v>
      </c>
      <c r="J148" s="24">
        <f t="shared" si="77"/>
        <v>104.54311604094448</v>
      </c>
      <c r="K148" s="24">
        <f t="shared" si="69"/>
        <v>121.89727330374129</v>
      </c>
      <c r="L148" s="24">
        <f>O148/O132*100</f>
        <v>116.60000000000001</v>
      </c>
      <c r="M148" s="24">
        <f>K148/L148*100</f>
        <v>104.54311604094448</v>
      </c>
      <c r="N148" s="50">
        <f>SUM(N136:N138)</f>
        <v>2137.9276918669416</v>
      </c>
      <c r="O148" s="51">
        <f>N148</f>
        <v>2137.9276918669416</v>
      </c>
      <c r="P148" s="3">
        <v>116.6</v>
      </c>
      <c r="Q148" s="3">
        <v>89.4</v>
      </c>
      <c r="R148" s="37">
        <f t="shared" si="78"/>
        <v>0.97818791946308725</v>
      </c>
      <c r="S148" s="67">
        <f t="shared" si="79"/>
        <v>0.99433569169212399</v>
      </c>
      <c r="T148" s="70">
        <f t="shared" si="80"/>
        <v>0.99902086180646521</v>
      </c>
      <c r="U148" s="37">
        <f t="shared" si="70"/>
        <v>0.97818791946308725</v>
      </c>
      <c r="V148" s="67">
        <f t="shared" si="81"/>
        <v>0.99506485835879066</v>
      </c>
      <c r="W148" s="70">
        <f t="shared" si="82"/>
        <v>1.0004791951397984</v>
      </c>
      <c r="X148" s="62"/>
      <c r="Z148" s="71">
        <f>AA148/N148*100</f>
        <v>102.02263834450926</v>
      </c>
      <c r="AA148" s="72">
        <f>AA136+AA137+AA138</f>
        <v>2181.170237140524</v>
      </c>
      <c r="AD148" s="37">
        <f t="shared" si="73"/>
        <v>0.939050744620472</v>
      </c>
      <c r="AE148" s="67">
        <f t="shared" si="85"/>
        <v>1.020426868268167</v>
      </c>
      <c r="AF148" s="70">
        <f t="shared" si="86"/>
        <v>0.98923322348612197</v>
      </c>
      <c r="AG148" s="6">
        <f>AF148*121.5</f>
        <v>120.19183665356383</v>
      </c>
      <c r="AT148" s="60" t="e">
        <f>C148/(C148+#REF!)*100</f>
        <v>#REF!</v>
      </c>
    </row>
    <row r="149" spans="1:46" x14ac:dyDescent="0.3">
      <c r="A149" s="248"/>
      <c r="B149" s="23" t="s">
        <v>43</v>
      </c>
      <c r="C149" s="28">
        <f>C139+C140+C141</f>
        <v>12101.999999999998</v>
      </c>
      <c r="D149" s="28">
        <f>D148+C149</f>
        <v>21713.599999999999</v>
      </c>
      <c r="E149" s="28">
        <f>C149/C148*100</f>
        <v>125.91035831703357</v>
      </c>
      <c r="F149" s="28">
        <f>N149/N148*100</f>
        <v>105.73039962942651</v>
      </c>
      <c r="G149" s="28">
        <f>E149/F149*100</f>
        <v>119.08624081469057</v>
      </c>
      <c r="H149" s="28">
        <f>C149/C133*100</f>
        <v>128.87904410981659</v>
      </c>
      <c r="I149" s="28">
        <f t="shared" si="65"/>
        <v>118.95791361493568</v>
      </c>
      <c r="J149" s="28">
        <f t="shared" si="77"/>
        <v>108.34003404514591</v>
      </c>
      <c r="K149" s="28">
        <f t="shared" si="69"/>
        <v>125.69232194127997</v>
      </c>
      <c r="L149" s="28">
        <f>O149/O133*100</f>
        <v>117.80000000000001</v>
      </c>
      <c r="M149" s="28">
        <f>K149/L149*100</f>
        <v>106.69976395694394</v>
      </c>
      <c r="N149" s="52">
        <f>SUM(N139:N141)</f>
        <v>2260.4394923990917</v>
      </c>
      <c r="O149" s="53">
        <f>N149+O148</f>
        <v>4398.3671842660333</v>
      </c>
      <c r="P149" s="3">
        <v>118.8</v>
      </c>
      <c r="Q149" s="3">
        <v>119.1</v>
      </c>
      <c r="R149" s="37">
        <f t="shared" si="78"/>
        <v>0.98825503355704702</v>
      </c>
      <c r="S149" s="67">
        <f t="shared" si="79"/>
        <v>0.99087808277295875</v>
      </c>
      <c r="T149" s="70">
        <f t="shared" si="80"/>
        <v>1.0028732965436602</v>
      </c>
      <c r="U149" s="37">
        <f t="shared" si="70"/>
        <v>0.99796907395080259</v>
      </c>
      <c r="V149" s="67">
        <f t="shared" si="81"/>
        <v>0.98229936721733258</v>
      </c>
      <c r="W149" s="70">
        <f t="shared" si="82"/>
        <v>0.99596178480214359</v>
      </c>
      <c r="X149" s="62"/>
      <c r="Z149" s="71">
        <f>AA149/N149*100</f>
        <v>102.72408022048374</v>
      </c>
      <c r="AA149" s="72">
        <f>AA139+AA140+AA141</f>
        <v>2322.0156775075384</v>
      </c>
      <c r="AD149" s="37">
        <f t="shared" si="73"/>
        <v>0.95842267371631318</v>
      </c>
      <c r="AE149" s="67">
        <f t="shared" si="85"/>
        <v>1.0226458166662267</v>
      </c>
      <c r="AF149" s="70">
        <f t="shared" si="86"/>
        <v>0.99145136152056201</v>
      </c>
      <c r="AG149" s="6">
        <f t="shared" si="87"/>
        <v>120.46134042474829</v>
      </c>
      <c r="AT149" s="60" t="e">
        <f>C149/(C149+#REF!)*100</f>
        <v>#REF!</v>
      </c>
    </row>
    <row r="150" spans="1:46" x14ac:dyDescent="0.3">
      <c r="A150" s="248"/>
      <c r="B150" s="23" t="s">
        <v>44</v>
      </c>
      <c r="C150" s="28">
        <f>C142+C143+C144</f>
        <v>13075.599999999999</v>
      </c>
      <c r="D150" s="28">
        <f>D149+C150</f>
        <v>34789.199999999997</v>
      </c>
      <c r="E150" s="28">
        <f>C150/C149*100</f>
        <v>108.04495124772767</v>
      </c>
      <c r="F150" s="28">
        <f>N150/N149*100</f>
        <v>107.78120305593551</v>
      </c>
      <c r="G150" s="28">
        <f>E150/F150*100</f>
        <v>100.24470704010911</v>
      </c>
      <c r="H150" s="28">
        <f>C150/C134*100</f>
        <v>132.90102250320163</v>
      </c>
      <c r="I150" s="28">
        <f t="shared" si="65"/>
        <v>124.18706120611188</v>
      </c>
      <c r="J150" s="28">
        <f t="shared" si="77"/>
        <v>107.01680288788482</v>
      </c>
      <c r="K150" s="28">
        <f t="shared" si="69"/>
        <v>128.30809403329667</v>
      </c>
      <c r="L150" s="28">
        <f>O150/O134*100</f>
        <v>120</v>
      </c>
      <c r="M150" s="28">
        <f>K150/L150*100</f>
        <v>106.92341169441389</v>
      </c>
      <c r="N150" s="29">
        <f>SUM(N142:N144)</f>
        <v>2436.328879259223</v>
      </c>
      <c r="O150" s="53">
        <f>N150+O149</f>
        <v>6834.6960635252562</v>
      </c>
      <c r="P150" s="3">
        <v>123.9</v>
      </c>
      <c r="Q150" s="3">
        <v>107.5</v>
      </c>
      <c r="R150" s="37">
        <f t="shared" si="78"/>
        <v>1.006711409395973</v>
      </c>
      <c r="S150" s="67">
        <f t="shared" si="79"/>
        <v>0.98775674793264812</v>
      </c>
      <c r="T150" s="70">
        <f t="shared" si="80"/>
        <v>1.0007730122893976</v>
      </c>
      <c r="U150" s="37">
        <f t="shared" si="70"/>
        <v>1.0418377617962407</v>
      </c>
      <c r="V150" s="67">
        <f t="shared" si="81"/>
        <v>0.98661122481354679</v>
      </c>
      <c r="W150" s="70">
        <f t="shared" si="82"/>
        <v>1.0047408734326293</v>
      </c>
      <c r="X150" s="62"/>
      <c r="Z150" s="71">
        <f>AA150/N150*100</f>
        <v>105.41849937283807</v>
      </c>
      <c r="AA150" s="72">
        <f>AA142+AA143+AA144</f>
        <v>2568.3413443021568</v>
      </c>
      <c r="AD150" s="37">
        <f t="shared" si="73"/>
        <v>0.96043157284192926</v>
      </c>
      <c r="AE150" s="67">
        <f t="shared" si="85"/>
        <v>1.0163566315684036</v>
      </c>
      <c r="AF150" s="70">
        <f t="shared" si="86"/>
        <v>0.99230380632289694</v>
      </c>
      <c r="AG150" s="6">
        <f t="shared" si="87"/>
        <v>120.56491246823198</v>
      </c>
      <c r="AT150" s="60" t="e">
        <f>C150/(C150+#REF!)*100</f>
        <v>#REF!</v>
      </c>
    </row>
    <row r="151" spans="1:46" ht="18" thickBot="1" x14ac:dyDescent="0.35">
      <c r="A151" s="249"/>
      <c r="B151" s="19" t="s">
        <v>45</v>
      </c>
      <c r="C151" s="20">
        <f>C145+C146+C147</f>
        <v>15861.5</v>
      </c>
      <c r="D151" s="20">
        <f>D150+C151</f>
        <v>50650.7</v>
      </c>
      <c r="E151" s="20">
        <f>C151/C150*100</f>
        <v>121.30609685215212</v>
      </c>
      <c r="F151" s="20">
        <f>N151/N150*100</f>
        <v>147.63285112839282</v>
      </c>
      <c r="G151" s="20">
        <f>E151/F151*100</f>
        <v>82.167414586239403</v>
      </c>
      <c r="H151" s="20">
        <f>C151/C135*100</f>
        <v>143.48455380161923</v>
      </c>
      <c r="I151" s="139">
        <f t="shared" si="65"/>
        <v>117.7088608124828</v>
      </c>
      <c r="J151" s="20">
        <f t="shared" si="77"/>
        <v>121.89783573744599</v>
      </c>
      <c r="K151" s="20">
        <f t="shared" si="69"/>
        <v>132.70357862414619</v>
      </c>
      <c r="L151" s="20">
        <f>O151/O135*100</f>
        <v>119.19999999999999</v>
      </c>
      <c r="M151" s="20">
        <f>K151/L151*100</f>
        <v>111.32850555716962</v>
      </c>
      <c r="N151" s="31">
        <f>SUM(N145:N147)</f>
        <v>3596.8217873148096</v>
      </c>
      <c r="O151" s="49">
        <f>N151+O150</f>
        <v>10431.517850840066</v>
      </c>
      <c r="P151" s="3">
        <v>114.5</v>
      </c>
      <c r="Q151" s="3">
        <v>99.9</v>
      </c>
      <c r="R151" s="159">
        <f t="shared" si="78"/>
        <v>0.99999999999999989</v>
      </c>
      <c r="S151" s="74">
        <f t="shared" si="79"/>
        <v>1</v>
      </c>
      <c r="T151" s="75">
        <f t="shared" si="80"/>
        <v>1</v>
      </c>
      <c r="U151" s="73">
        <f t="shared" si="70"/>
        <v>0.98749044305774158</v>
      </c>
      <c r="V151" s="74">
        <f t="shared" si="81"/>
        <v>1.0287865276285564</v>
      </c>
      <c r="W151" s="75">
        <f t="shared" si="82"/>
        <v>0.99451013400023647</v>
      </c>
      <c r="X151" s="76"/>
      <c r="Y151" s="77"/>
      <c r="Z151" s="78">
        <f>AA151/N151*100</f>
        <v>105.07065209424103</v>
      </c>
      <c r="AA151" s="79">
        <f>AA145+AA146+AA147</f>
        <v>3779.2041065994053</v>
      </c>
      <c r="AB151" s="77"/>
      <c r="AC151" s="77"/>
      <c r="AD151" s="73">
        <f t="shared" si="73"/>
        <v>1</v>
      </c>
      <c r="AE151" s="74">
        <f t="shared" si="85"/>
        <v>1</v>
      </c>
      <c r="AF151" s="75">
        <f t="shared" si="86"/>
        <v>1</v>
      </c>
      <c r="AG151" s="80">
        <f t="shared" si="87"/>
        <v>121.5</v>
      </c>
      <c r="AT151" s="60" t="e">
        <f>C151/(C151+#REF!)*100</f>
        <v>#REF!</v>
      </c>
    </row>
    <row r="152" spans="1:46" x14ac:dyDescent="0.3">
      <c r="A152" s="244" t="s">
        <v>48</v>
      </c>
      <c r="B152" s="33" t="s">
        <v>26</v>
      </c>
      <c r="C152" s="34">
        <f>D152</f>
        <v>3901.8</v>
      </c>
      <c r="D152" s="34">
        <v>3901.8</v>
      </c>
      <c r="E152" s="34">
        <f>C152/C147*100</f>
        <v>55.663661264551493</v>
      </c>
      <c r="F152" s="34">
        <f>N152/N147*100</f>
        <v>42.541043235881773</v>
      </c>
      <c r="G152" s="34">
        <f t="shared" ref="G152:G159" si="91">E152/F152*100</f>
        <v>130.84695867919217</v>
      </c>
      <c r="H152" s="34">
        <f t="shared" ref="H152:H178" si="92">C152/C136*100</f>
        <v>127.5139710448054</v>
      </c>
      <c r="I152" s="34">
        <f t="shared" si="65"/>
        <v>110.00000000000001</v>
      </c>
      <c r="J152" s="34">
        <f t="shared" si="77"/>
        <v>115.92179185891398</v>
      </c>
      <c r="K152" s="34">
        <f t="shared" si="69"/>
        <v>127.5139710448054</v>
      </c>
      <c r="L152" s="34">
        <v>110</v>
      </c>
      <c r="M152" s="34">
        <f t="shared" ref="M152:M211" si="93">K152/L152*100</f>
        <v>115.92179185891401</v>
      </c>
      <c r="N152" s="35">
        <f>O152</f>
        <v>737.4804246730522</v>
      </c>
      <c r="O152" s="36">
        <f t="shared" ref="O152:O163" si="94">O136*L152/100</f>
        <v>737.4804246730522</v>
      </c>
      <c r="P152" s="6">
        <v>110</v>
      </c>
      <c r="Q152" s="6">
        <v>82.4</v>
      </c>
      <c r="R152" s="37">
        <f>L152/L$163</f>
        <v>1.0658914728682169</v>
      </c>
      <c r="S152" s="67">
        <f>(R152+R136+R120+R104+R88+R72+R56+R40)/8</f>
        <v>1.0153506958395777</v>
      </c>
      <c r="T152" s="68">
        <f>(R152+R136+R120+R104)/4</f>
        <v>1.017292647420055</v>
      </c>
      <c r="U152" s="37">
        <f t="shared" ref="U152:U167" si="95">I152/L$163</f>
        <v>1.0658914728682172</v>
      </c>
      <c r="V152" s="67">
        <f>(U152+U136+U120+U104+U88+U72+U56+U40)/8</f>
        <v>1.0148298625062444</v>
      </c>
      <c r="W152" s="68">
        <f>(U152+U136+U120+U104)/4</f>
        <v>1.0172926474200552</v>
      </c>
      <c r="X152" s="62">
        <v>0.98</v>
      </c>
      <c r="Y152" s="62">
        <f>W152*X152</f>
        <v>0.99694679447165413</v>
      </c>
      <c r="Z152" s="69">
        <f>Y152*1.145*100</f>
        <v>114.1504079670044</v>
      </c>
      <c r="AA152" s="60">
        <f t="shared" ref="AA152:AA163" si="96">N152*Z152/100</f>
        <v>841.83691344108558</v>
      </c>
      <c r="AB152" s="60">
        <f>AA152</f>
        <v>841.83691344108558</v>
      </c>
      <c r="AC152" s="81">
        <f t="shared" ref="AC152:AC163" si="97">AB152/O152*100</f>
        <v>114.1504079670044</v>
      </c>
      <c r="AD152" s="37">
        <f t="shared" ref="AD152:AD167" si="98">M152/M$163</f>
        <v>1.1070324505077795</v>
      </c>
      <c r="AE152" s="67">
        <f>(AD152+AD136+AD120+AD104+AD88+AD72+AD56+AD40)/8</f>
        <v>1.0224866089117579</v>
      </c>
      <c r="AF152" s="68">
        <f>(AD152+AD136+AD120+AD104)/4</f>
        <v>1.0106189726392039</v>
      </c>
      <c r="AG152" s="81">
        <f>AF152*109.5</f>
        <v>110.66277750399283</v>
      </c>
      <c r="AT152" s="60" t="e">
        <f>C152/(C152+#REF!)*100</f>
        <v>#REF!</v>
      </c>
    </row>
    <row r="153" spans="1:46" x14ac:dyDescent="0.3">
      <c r="A153" s="245"/>
      <c r="B153" s="33" t="s">
        <v>27</v>
      </c>
      <c r="C153" s="38">
        <f>D153-D152</f>
        <v>3759.2</v>
      </c>
      <c r="D153" s="38">
        <v>7661</v>
      </c>
      <c r="E153" s="38">
        <f t="shared" ref="E153:E159" si="99">C153/C152*100</f>
        <v>96.34527653903325</v>
      </c>
      <c r="F153" s="38">
        <f t="shared" ref="F153:F159" si="100">N153/N152*100</f>
        <v>93.744152784049277</v>
      </c>
      <c r="G153" s="38">
        <f t="shared" si="91"/>
        <v>102.77470506451316</v>
      </c>
      <c r="H153" s="38">
        <f t="shared" si="92"/>
        <v>120.948489430842</v>
      </c>
      <c r="I153" s="38">
        <f t="shared" si="65"/>
        <v>104.17041883628315</v>
      </c>
      <c r="J153" s="38">
        <f t="shared" si="77"/>
        <v>116.10636760607413</v>
      </c>
      <c r="K153" s="38">
        <f t="shared" si="69"/>
        <v>124.20557717250324</v>
      </c>
      <c r="L153" s="38">
        <v>107.1</v>
      </c>
      <c r="M153" s="38">
        <f t="shared" si="93"/>
        <v>115.97159399860246</v>
      </c>
      <c r="N153" s="15">
        <f t="shared" ref="N153:N163" si="101">O153-O152</f>
        <v>691.34477605796144</v>
      </c>
      <c r="O153" s="47">
        <f t="shared" si="94"/>
        <v>1428.8252007310136</v>
      </c>
      <c r="P153" s="6">
        <v>104.2</v>
      </c>
      <c r="Q153" s="6">
        <v>95.1</v>
      </c>
      <c r="R153" s="37">
        <f t="shared" ref="R153:R167" si="102">L153/L$163</f>
        <v>1.0377906976744184</v>
      </c>
      <c r="S153" s="67">
        <f t="shared" ref="S153:S167" si="103">(R153+R137+R121+R105+R89+R73+R57+R41)/8</f>
        <v>1.0092073465271678</v>
      </c>
      <c r="T153" s="68">
        <f t="shared" ref="T153:T167" si="104">(R153+R137+R121+R105)/4</f>
        <v>1.012160593621751</v>
      </c>
      <c r="U153" s="37">
        <f t="shared" si="95"/>
        <v>1.0094032832973172</v>
      </c>
      <c r="V153" s="67">
        <f t="shared" ref="V153:V167" si="105">(U153+U137+U121+U105+U89+U73+U57+U41)/8</f>
        <v>1.0035251914335062</v>
      </c>
      <c r="W153" s="68">
        <f t="shared" ref="W153:W167" si="106">(U153+U137+U121+U105)/4</f>
        <v>1.0074957129857243</v>
      </c>
      <c r="X153" s="62">
        <f>X152+0.0029</f>
        <v>0.9829</v>
      </c>
      <c r="Y153" s="62">
        <f t="shared" ref="Y153:Y163" si="107">W153*X153</f>
        <v>0.99026753629366837</v>
      </c>
      <c r="Z153" s="69">
        <f t="shared" ref="Z153:Z163" si="108">Y153*1.145*100</f>
        <v>113.38563290562502</v>
      </c>
      <c r="AA153" s="60">
        <f t="shared" si="96"/>
        <v>783.88564989329552</v>
      </c>
      <c r="AB153" s="60">
        <f>AB152+AA153</f>
        <v>1625.722563334381</v>
      </c>
      <c r="AC153" s="81">
        <f t="shared" si="97"/>
        <v>113.78036743071378</v>
      </c>
      <c r="AD153" s="37">
        <f t="shared" si="98"/>
        <v>1.1075080520651377</v>
      </c>
      <c r="AE153" s="67">
        <f t="shared" ref="AE153:AE167" si="109">(AD153+AD137+AD121+AD105+AD89+AD73+AD57+AD41)/8</f>
        <v>1.0253560509960531</v>
      </c>
      <c r="AF153" s="68">
        <f t="shared" ref="AF153:AF167" si="110">(AD153+AD137+AD121+AD105)/4</f>
        <v>1.0122262304372904</v>
      </c>
      <c r="AG153" s="81">
        <f t="shared" ref="AG153:AG163" si="111">AF153*109.5</f>
        <v>110.8387722328833</v>
      </c>
      <c r="AT153" s="60" t="e">
        <f>C153/(C153+#REF!)*100</f>
        <v>#REF!</v>
      </c>
    </row>
    <row r="154" spans="1:46" x14ac:dyDescent="0.3">
      <c r="A154" s="245"/>
      <c r="B154" s="39" t="s">
        <v>28</v>
      </c>
      <c r="C154" s="38">
        <f>D154-D153</f>
        <v>4075.8999999999996</v>
      </c>
      <c r="D154" s="38">
        <v>11736.9</v>
      </c>
      <c r="E154" s="38">
        <f t="shared" si="99"/>
        <v>108.42466482230262</v>
      </c>
      <c r="F154" s="38">
        <f t="shared" si="100"/>
        <v>121.12308961422454</v>
      </c>
      <c r="G154" s="38">
        <f t="shared" si="91"/>
        <v>89.516099009390999</v>
      </c>
      <c r="H154" s="38">
        <f t="shared" si="92"/>
        <v>118.36159832733185</v>
      </c>
      <c r="I154" s="38">
        <f t="shared" si="65"/>
        <v>104.17433360796693</v>
      </c>
      <c r="J154" s="38">
        <f t="shared" si="77"/>
        <v>113.61877175308364</v>
      </c>
      <c r="K154" s="38">
        <f t="shared" si="69"/>
        <v>122.11182321361687</v>
      </c>
      <c r="L154" s="44">
        <v>106</v>
      </c>
      <c r="M154" s="38">
        <f t="shared" si="93"/>
        <v>115.19983322039326</v>
      </c>
      <c r="N154" s="46">
        <f t="shared" si="101"/>
        <v>837.37815264794449</v>
      </c>
      <c r="O154" s="47">
        <f t="shared" si="94"/>
        <v>2266.2033533789581</v>
      </c>
      <c r="P154" s="6">
        <v>104.1</v>
      </c>
      <c r="Q154" s="6">
        <v>107.8</v>
      </c>
      <c r="R154" s="37">
        <f t="shared" si="102"/>
        <v>1.0271317829457365</v>
      </c>
      <c r="S154" s="67">
        <f t="shared" si="103"/>
        <v>1.0078675701765658</v>
      </c>
      <c r="T154" s="68">
        <f t="shared" si="104"/>
        <v>1.0078871408762327</v>
      </c>
      <c r="U154" s="37">
        <f t="shared" si="95"/>
        <v>1.0094412171314624</v>
      </c>
      <c r="V154" s="67">
        <f t="shared" si="105"/>
        <v>1.0080359542509019</v>
      </c>
      <c r="W154" s="68">
        <f t="shared" si="106"/>
        <v>1.0005324362004162</v>
      </c>
      <c r="X154" s="62">
        <f t="shared" ref="X154:X163" si="112">X153+0.0029</f>
        <v>0.98580000000000001</v>
      </c>
      <c r="Y154" s="62">
        <f t="shared" si="107"/>
        <v>0.98632487560637028</v>
      </c>
      <c r="Z154" s="69">
        <f t="shared" si="108"/>
        <v>112.93419825692941</v>
      </c>
      <c r="AA154" s="60">
        <f t="shared" si="96"/>
        <v>945.68630307164267</v>
      </c>
      <c r="AB154" s="60">
        <f t="shared" ref="AB154:AB163" si="113">AB153+AA154</f>
        <v>2571.4088664060237</v>
      </c>
      <c r="AC154" s="81">
        <f t="shared" si="97"/>
        <v>113.46770194175193</v>
      </c>
      <c r="AD154" s="37">
        <f t="shared" si="98"/>
        <v>1.1001378741908467</v>
      </c>
      <c r="AE154" s="67">
        <f t="shared" si="109"/>
        <v>1.0205200553188347</v>
      </c>
      <c r="AF154" s="68">
        <f t="shared" si="110"/>
        <v>1.0083258069053127</v>
      </c>
      <c r="AG154" s="81">
        <f t="shared" si="111"/>
        <v>110.41167585613174</v>
      </c>
      <c r="AT154" s="60" t="e">
        <f>C154/(C154+#REF!)*100</f>
        <v>#REF!</v>
      </c>
    </row>
    <row r="155" spans="1:46" x14ac:dyDescent="0.3">
      <c r="A155" s="245"/>
      <c r="B155" s="33" t="s">
        <v>29</v>
      </c>
      <c r="C155" s="38">
        <f>D155-D154</f>
        <v>4360.3000000000011</v>
      </c>
      <c r="D155" s="38">
        <v>16097.2</v>
      </c>
      <c r="E155" s="38">
        <f t="shared" si="99"/>
        <v>106.97760003925517</v>
      </c>
      <c r="F155" s="38">
        <f t="shared" si="100"/>
        <v>92.110775350354302</v>
      </c>
      <c r="G155" s="38">
        <f t="shared" si="91"/>
        <v>116.14015801338455</v>
      </c>
      <c r="H155" s="38">
        <f t="shared" si="92"/>
        <v>112.86172801159604</v>
      </c>
      <c r="I155" s="38">
        <f t="shared" si="65"/>
        <v>104.05786517378162</v>
      </c>
      <c r="J155" s="38">
        <f t="shared" si="77"/>
        <v>108.46054531592739</v>
      </c>
      <c r="K155" s="38">
        <f t="shared" si="69"/>
        <v>119.45974025974027</v>
      </c>
      <c r="L155" s="38">
        <v>105.5</v>
      </c>
      <c r="M155" s="38">
        <f t="shared" si="93"/>
        <v>113.23198128885335</v>
      </c>
      <c r="N155" s="46">
        <f t="shared" si="101"/>
        <v>771.31550901849505</v>
      </c>
      <c r="O155" s="47">
        <f t="shared" si="94"/>
        <v>3037.5188623974532</v>
      </c>
      <c r="P155" s="6">
        <v>104</v>
      </c>
      <c r="Q155" s="6">
        <v>106.4</v>
      </c>
      <c r="R155" s="37">
        <f t="shared" si="102"/>
        <v>1.0222868217054264</v>
      </c>
      <c r="S155" s="67">
        <f t="shared" si="103"/>
        <v>1.0062572814483068</v>
      </c>
      <c r="T155" s="68">
        <f t="shared" si="104"/>
        <v>1.0062194606682844</v>
      </c>
      <c r="U155" s="37">
        <f t="shared" si="95"/>
        <v>1.0083126470327677</v>
      </c>
      <c r="V155" s="67">
        <f t="shared" si="105"/>
        <v>0.99935776024063483</v>
      </c>
      <c r="W155" s="68">
        <f t="shared" si="106"/>
        <v>0.99849140696401928</v>
      </c>
      <c r="X155" s="62">
        <f t="shared" si="112"/>
        <v>0.98870000000000002</v>
      </c>
      <c r="Y155" s="62">
        <f t="shared" si="107"/>
        <v>0.98720845406532587</v>
      </c>
      <c r="Z155" s="69">
        <f t="shared" si="108"/>
        <v>113.03536799047981</v>
      </c>
      <c r="AA155" s="60">
        <f t="shared" si="96"/>
        <v>871.85932398669843</v>
      </c>
      <c r="AB155" s="60">
        <f t="shared" si="113"/>
        <v>3443.2681903927223</v>
      </c>
      <c r="AC155" s="81">
        <f t="shared" si="97"/>
        <v>113.35791961716475</v>
      </c>
      <c r="AD155" s="37">
        <f t="shared" si="98"/>
        <v>1.081345238991932</v>
      </c>
      <c r="AE155" s="67">
        <f t="shared" si="109"/>
        <v>1.0194785207644959</v>
      </c>
      <c r="AF155" s="68">
        <f t="shared" si="110"/>
        <v>1.0063265743360599</v>
      </c>
      <c r="AG155" s="81">
        <f t="shared" si="111"/>
        <v>110.19275988979855</v>
      </c>
      <c r="AT155" s="60" t="e">
        <f>C155/(C155+#REF!)*100</f>
        <v>#REF!</v>
      </c>
    </row>
    <row r="156" spans="1:46" x14ac:dyDescent="0.3">
      <c r="A156" s="245"/>
      <c r="B156" s="33" t="s">
        <v>30</v>
      </c>
      <c r="C156" s="38">
        <f>D156-D155</f>
        <v>4437.5</v>
      </c>
      <c r="D156" s="38">
        <v>20534.7</v>
      </c>
      <c r="E156" s="38">
        <f t="shared" si="99"/>
        <v>101.77052037703824</v>
      </c>
      <c r="F156" s="38">
        <f t="shared" si="100"/>
        <v>94.238646906573138</v>
      </c>
      <c r="G156" s="38">
        <f t="shared" si="91"/>
        <v>107.9923404226422</v>
      </c>
      <c r="H156" s="38">
        <f t="shared" si="92"/>
        <v>110.07615409421281</v>
      </c>
      <c r="I156" s="38">
        <f t="shared" si="65"/>
        <v>102.46481790931567</v>
      </c>
      <c r="J156" s="38">
        <f t="shared" si="77"/>
        <v>107.42824350855081</v>
      </c>
      <c r="K156" s="38">
        <f t="shared" si="69"/>
        <v>117.2989152476537</v>
      </c>
      <c r="L156" s="38">
        <v>104.9</v>
      </c>
      <c r="M156" s="38">
        <f t="shared" si="93"/>
        <v>111.81974761454117</v>
      </c>
      <c r="N156" s="15">
        <f t="shared" si="101"/>
        <v>726.87729907957691</v>
      </c>
      <c r="O156" s="47">
        <f t="shared" si="94"/>
        <v>3764.3961614770301</v>
      </c>
      <c r="P156" s="6">
        <v>102.7</v>
      </c>
      <c r="Q156" s="6">
        <v>101.7</v>
      </c>
      <c r="R156" s="37">
        <f t="shared" si="102"/>
        <v>1.0164728682170543</v>
      </c>
      <c r="S156" s="67">
        <f t="shared" si="103"/>
        <v>1.0037286378758474</v>
      </c>
      <c r="T156" s="68">
        <f t="shared" si="104"/>
        <v>1.0047740107874106</v>
      </c>
      <c r="U156" s="37">
        <f t="shared" si="95"/>
        <v>0.99287614253212852</v>
      </c>
      <c r="V156" s="67">
        <f t="shared" si="105"/>
        <v>0.98926149513095851</v>
      </c>
      <c r="W156" s="68">
        <f t="shared" si="106"/>
        <v>1.0006146703579974</v>
      </c>
      <c r="X156" s="62">
        <f t="shared" si="112"/>
        <v>0.99160000000000004</v>
      </c>
      <c r="Y156" s="62">
        <f t="shared" si="107"/>
        <v>0.9922095071269903</v>
      </c>
      <c r="Z156" s="69">
        <f t="shared" si="108"/>
        <v>113.60798856604039</v>
      </c>
      <c r="AA156" s="60">
        <f t="shared" si="96"/>
        <v>825.79067882746892</v>
      </c>
      <c r="AB156" s="60">
        <f t="shared" si="113"/>
        <v>4269.0588692201909</v>
      </c>
      <c r="AC156" s="81">
        <f t="shared" si="97"/>
        <v>113.40620609774363</v>
      </c>
      <c r="AD156" s="37">
        <f t="shared" si="98"/>
        <v>1.0678586591168886</v>
      </c>
      <c r="AE156" s="67">
        <f t="shared" si="109"/>
        <v>1.0183019785641947</v>
      </c>
      <c r="AF156" s="68">
        <f t="shared" si="110"/>
        <v>1.0051886846232172</v>
      </c>
      <c r="AG156" s="81">
        <f t="shared" si="111"/>
        <v>110.06816096624229</v>
      </c>
      <c r="AT156" s="60" t="e">
        <f>C156/(C156+#REF!)*100</f>
        <v>#REF!</v>
      </c>
    </row>
    <row r="157" spans="1:46" x14ac:dyDescent="0.3">
      <c r="A157" s="245"/>
      <c r="B157" s="39" t="s">
        <v>31</v>
      </c>
      <c r="C157" s="38">
        <f t="shared" ref="C157:C163" si="114">D157-D156</f>
        <v>4480.2999999999993</v>
      </c>
      <c r="D157" s="38">
        <v>25015</v>
      </c>
      <c r="E157" s="38">
        <f t="shared" si="99"/>
        <v>100.9645070422535</v>
      </c>
      <c r="F157" s="38">
        <f t="shared" si="100"/>
        <v>109.00219919178407</v>
      </c>
      <c r="G157" s="38">
        <f t="shared" si="91"/>
        <v>92.626119280961802</v>
      </c>
      <c r="H157" s="38">
        <f t="shared" si="92"/>
        <v>106.48872198321963</v>
      </c>
      <c r="I157" s="38">
        <f t="shared" si="65"/>
        <v>97.839238644603682</v>
      </c>
      <c r="J157" s="38">
        <f t="shared" si="77"/>
        <v>108.84050556651897</v>
      </c>
      <c r="K157" s="38">
        <f t="shared" si="69"/>
        <v>115.20429592513449</v>
      </c>
      <c r="L157" s="44">
        <v>103.6</v>
      </c>
      <c r="M157" s="38">
        <f t="shared" si="93"/>
        <v>111.2010578427939</v>
      </c>
      <c r="N157" s="46">
        <f t="shared" si="101"/>
        <v>792.31224142258043</v>
      </c>
      <c r="O157" s="47">
        <f t="shared" si="94"/>
        <v>4556.7084028996105</v>
      </c>
      <c r="P157" s="6">
        <v>98.3</v>
      </c>
      <c r="Q157" s="6">
        <v>100.5</v>
      </c>
      <c r="R157" s="37">
        <f t="shared" si="102"/>
        <v>1.0038759689922481</v>
      </c>
      <c r="S157" s="67">
        <f t="shared" si="103"/>
        <v>1.0024780235147746</v>
      </c>
      <c r="T157" s="68">
        <f t="shared" si="104"/>
        <v>1.0017589554583888</v>
      </c>
      <c r="U157" s="37">
        <f t="shared" si="95"/>
        <v>0.94805463802910539</v>
      </c>
      <c r="V157" s="67">
        <f t="shared" si="105"/>
        <v>0.9886695369691928</v>
      </c>
      <c r="W157" s="68">
        <f t="shared" si="106"/>
        <v>0.99001919326640198</v>
      </c>
      <c r="X157" s="62">
        <f t="shared" si="112"/>
        <v>0.99450000000000005</v>
      </c>
      <c r="Y157" s="62">
        <f t="shared" si="107"/>
        <v>0.9845740877034368</v>
      </c>
      <c r="Z157" s="69">
        <f t="shared" si="108"/>
        <v>112.73373304204351</v>
      </c>
      <c r="AA157" s="60">
        <f t="shared" si="96"/>
        <v>893.20316710476311</v>
      </c>
      <c r="AB157" s="60">
        <f t="shared" si="113"/>
        <v>5162.2620363249544</v>
      </c>
      <c r="AC157" s="81">
        <f t="shared" si="97"/>
        <v>113.28927769527685</v>
      </c>
      <c r="AD157" s="37">
        <f t="shared" si="98"/>
        <v>1.061950282071138</v>
      </c>
      <c r="AE157" s="67">
        <f t="shared" si="109"/>
        <v>1.0160661012530152</v>
      </c>
      <c r="AF157" s="68">
        <f t="shared" si="110"/>
        <v>1.0035283296264612</v>
      </c>
      <c r="AG157" s="81">
        <f t="shared" si="111"/>
        <v>109.8863520940975</v>
      </c>
      <c r="AT157" s="60" t="e">
        <f>C157/(C157+#REF!)*100</f>
        <v>#REF!</v>
      </c>
    </row>
    <row r="158" spans="1:46" x14ac:dyDescent="0.3">
      <c r="A158" s="245"/>
      <c r="B158" s="33" t="s">
        <v>32</v>
      </c>
      <c r="C158" s="38">
        <f t="shared" si="114"/>
        <v>4891.5</v>
      </c>
      <c r="D158" s="38">
        <v>29906.5</v>
      </c>
      <c r="E158" s="38">
        <f t="shared" si="99"/>
        <v>109.1779568332478</v>
      </c>
      <c r="F158" s="38">
        <f t="shared" si="100"/>
        <v>83.929438242507601</v>
      </c>
      <c r="G158" s="38">
        <f t="shared" si="91"/>
        <v>130.08303060219058</v>
      </c>
      <c r="H158" s="38">
        <f t="shared" si="92"/>
        <v>113.28161185734136</v>
      </c>
      <c r="I158" s="38">
        <f t="shared" si="65"/>
        <v>103.59999999999994</v>
      </c>
      <c r="J158" s="38">
        <f t="shared" si="77"/>
        <v>109.34518519048399</v>
      </c>
      <c r="K158" s="38">
        <f t="shared" si="69"/>
        <v>114.88537008866149</v>
      </c>
      <c r="L158" s="38">
        <v>103.6</v>
      </c>
      <c r="M158" s="38">
        <f t="shared" si="93"/>
        <v>110.89321437129489</v>
      </c>
      <c r="N158" s="46">
        <f t="shared" si="101"/>
        <v>664.98321335259243</v>
      </c>
      <c r="O158" s="47">
        <f t="shared" si="94"/>
        <v>5221.6916162522029</v>
      </c>
      <c r="P158" s="6">
        <v>103.3</v>
      </c>
      <c r="Q158" s="6">
        <v>108.7</v>
      </c>
      <c r="R158" s="37">
        <f t="shared" si="102"/>
        <v>1.0038759689922481</v>
      </c>
      <c r="S158" s="67">
        <f t="shared" si="103"/>
        <v>1.0000017890193109</v>
      </c>
      <c r="T158" s="68">
        <f t="shared" si="104"/>
        <v>1.0031499094868936</v>
      </c>
      <c r="U158" s="37">
        <f t="shared" si="95"/>
        <v>1.0038759689922474</v>
      </c>
      <c r="V158" s="67">
        <f t="shared" si="105"/>
        <v>0.98584270758161341</v>
      </c>
      <c r="W158" s="68">
        <f t="shared" si="106"/>
        <v>1.006099301511318</v>
      </c>
      <c r="X158" s="62">
        <f t="shared" si="112"/>
        <v>0.99740000000000006</v>
      </c>
      <c r="Y158" s="62">
        <f t="shared" si="107"/>
        <v>1.0034834433273887</v>
      </c>
      <c r="Z158" s="69">
        <f t="shared" si="108"/>
        <v>114.898854260986</v>
      </c>
      <c r="AA158" s="60">
        <f t="shared" si="96"/>
        <v>764.05809317001683</v>
      </c>
      <c r="AB158" s="60">
        <f t="shared" si="113"/>
        <v>5926.3201294949713</v>
      </c>
      <c r="AC158" s="81">
        <f t="shared" si="97"/>
        <v>113.49425751320999</v>
      </c>
      <c r="AD158" s="37">
        <f t="shared" si="98"/>
        <v>1.0590104317879303</v>
      </c>
      <c r="AE158" s="67">
        <f t="shared" si="109"/>
        <v>1.0156032142998801</v>
      </c>
      <c r="AF158" s="68">
        <f t="shared" si="110"/>
        <v>1.0031455091119388</v>
      </c>
      <c r="AG158" s="81">
        <f t="shared" si="111"/>
        <v>109.84443324775729</v>
      </c>
      <c r="AT158" s="60" t="e">
        <f>C158/(C158+#REF!)*100</f>
        <v>#REF!</v>
      </c>
    </row>
    <row r="159" spans="1:46" x14ac:dyDescent="0.3">
      <c r="A159" s="245"/>
      <c r="B159" s="33" t="s">
        <v>33</v>
      </c>
      <c r="C159" s="38">
        <f t="shared" si="114"/>
        <v>4874.8000000000029</v>
      </c>
      <c r="D159" s="38">
        <v>34781.300000000003</v>
      </c>
      <c r="E159" s="38">
        <f t="shared" si="99"/>
        <v>99.658591434120467</v>
      </c>
      <c r="F159" s="38">
        <f t="shared" si="100"/>
        <v>101.30684538913522</v>
      </c>
      <c r="G159" s="38">
        <f t="shared" si="91"/>
        <v>98.373008310856434</v>
      </c>
      <c r="H159" s="38">
        <f t="shared" si="92"/>
        <v>110.65761696138749</v>
      </c>
      <c r="I159" s="38">
        <f t="shared" si="65"/>
        <v>101.03231080411364</v>
      </c>
      <c r="J159" s="38">
        <f t="shared" si="77"/>
        <v>109.52695833705701</v>
      </c>
      <c r="K159" s="38">
        <f t="shared" si="69"/>
        <v>114.27346411756784</v>
      </c>
      <c r="L159" s="38">
        <v>103.3</v>
      </c>
      <c r="M159" s="38">
        <f t="shared" si="93"/>
        <v>110.62290814866201</v>
      </c>
      <c r="N159" s="15">
        <f t="shared" si="101"/>
        <v>673.67351581481398</v>
      </c>
      <c r="O159" s="47">
        <f t="shared" si="94"/>
        <v>5895.3651320670169</v>
      </c>
      <c r="P159" s="6">
        <v>101.8</v>
      </c>
      <c r="Q159" s="6">
        <v>99.8</v>
      </c>
      <c r="R159" s="37">
        <f t="shared" si="102"/>
        <v>1.000968992248062</v>
      </c>
      <c r="S159" s="67">
        <f t="shared" si="103"/>
        <v>0.99513592724203448</v>
      </c>
      <c r="T159" s="68">
        <f t="shared" si="104"/>
        <v>0.99521190790543512</v>
      </c>
      <c r="U159" s="37">
        <f t="shared" si="95"/>
        <v>0.9789952597297833</v>
      </c>
      <c r="V159" s="67">
        <f t="shared" si="105"/>
        <v>0.96846925074246504</v>
      </c>
      <c r="W159" s="68">
        <f t="shared" si="106"/>
        <v>0.9519028938908608</v>
      </c>
      <c r="X159" s="62">
        <f t="shared" si="112"/>
        <v>1.0003</v>
      </c>
      <c r="Y159" s="62">
        <f t="shared" si="107"/>
        <v>0.95218846475902807</v>
      </c>
      <c r="Z159" s="69">
        <f t="shared" si="108"/>
        <v>109.02557921490872</v>
      </c>
      <c r="AA159" s="60">
        <f t="shared" si="96"/>
        <v>734.47645263454058</v>
      </c>
      <c r="AB159" s="60">
        <f t="shared" si="113"/>
        <v>6660.796582129512</v>
      </c>
      <c r="AC159" s="81">
        <f t="shared" si="97"/>
        <v>112.98361395631014</v>
      </c>
      <c r="AD159" s="37">
        <f t="shared" si="98"/>
        <v>1.0564290555408051</v>
      </c>
      <c r="AE159" s="67">
        <f t="shared" si="109"/>
        <v>1.016150202156455</v>
      </c>
      <c r="AF159" s="68">
        <f t="shared" si="110"/>
        <v>1.0104608801412391</v>
      </c>
      <c r="AG159" s="81">
        <f t="shared" si="111"/>
        <v>110.64546637546569</v>
      </c>
      <c r="AT159" s="60" t="e">
        <f>C159/(C159+#REF!)*100</f>
        <v>#REF!</v>
      </c>
    </row>
    <row r="160" spans="1:46" x14ac:dyDescent="0.3">
      <c r="A160" s="245"/>
      <c r="B160" s="39" t="s">
        <v>35</v>
      </c>
      <c r="C160" s="38">
        <f t="shared" si="114"/>
        <v>4722.1999999999971</v>
      </c>
      <c r="D160" s="38">
        <v>39503.5</v>
      </c>
      <c r="E160" s="38">
        <f>C160/C159*100</f>
        <v>96.86961516369891</v>
      </c>
      <c r="F160" s="38">
        <f>N160/N159*100</f>
        <v>164.79768121856111</v>
      </c>
      <c r="G160" s="38">
        <f>E160/F160*100</f>
        <v>58.780933352591681</v>
      </c>
      <c r="H160" s="38">
        <f t="shared" si="92"/>
        <v>108.49895457574152</v>
      </c>
      <c r="I160" s="38">
        <f t="shared" si="65"/>
        <v>98.451249313888638</v>
      </c>
      <c r="J160" s="38">
        <f>H160/I160*100</f>
        <v>110.20576715062104</v>
      </c>
      <c r="K160" s="38">
        <f>D160/D144*100</f>
        <v>113.55104457705265</v>
      </c>
      <c r="L160" s="44">
        <v>102.5</v>
      </c>
      <c r="M160" s="38">
        <f t="shared" si="93"/>
        <v>110.78150690444161</v>
      </c>
      <c r="N160" s="15">
        <f t="shared" si="101"/>
        <v>1110.19833304637</v>
      </c>
      <c r="O160" s="47">
        <f t="shared" si="94"/>
        <v>7005.5634651133869</v>
      </c>
      <c r="P160" s="6">
        <v>97.1</v>
      </c>
      <c r="Q160" s="6">
        <v>96.5</v>
      </c>
      <c r="R160" s="37">
        <f t="shared" si="102"/>
        <v>0.99321705426356588</v>
      </c>
      <c r="S160" s="67">
        <f t="shared" si="103"/>
        <v>0.99617175023041438</v>
      </c>
      <c r="T160" s="68">
        <f t="shared" si="104"/>
        <v>0.99907727585528916</v>
      </c>
      <c r="U160" s="37">
        <f t="shared" si="95"/>
        <v>0.95398497397178905</v>
      </c>
      <c r="V160" s="67">
        <f t="shared" si="105"/>
        <v>1.0111178153050591</v>
      </c>
      <c r="W160" s="68">
        <f t="shared" si="106"/>
        <v>1.0225855705510898</v>
      </c>
      <c r="X160" s="62">
        <f t="shared" si="112"/>
        <v>1.0031999999999999</v>
      </c>
      <c r="Y160" s="62">
        <f t="shared" si="107"/>
        <v>1.0258578443768531</v>
      </c>
      <c r="Z160" s="69">
        <f t="shared" si="108"/>
        <v>117.46072318114969</v>
      </c>
      <c r="AA160" s="60">
        <f t="shared" si="96"/>
        <v>1304.0469907413349</v>
      </c>
      <c r="AB160" s="60">
        <f t="shared" si="113"/>
        <v>7964.8435728708464</v>
      </c>
      <c r="AC160" s="81">
        <f t="shared" si="97"/>
        <v>113.69311851265817</v>
      </c>
      <c r="AD160" s="37">
        <f t="shared" si="98"/>
        <v>1.0579436453900706</v>
      </c>
      <c r="AE160" s="67">
        <f t="shared" si="109"/>
        <v>1.0114258131392833</v>
      </c>
      <c r="AF160" s="68">
        <f t="shared" si="110"/>
        <v>1.0037921925960263</v>
      </c>
      <c r="AG160" s="81">
        <f t="shared" si="111"/>
        <v>109.91524508926487</v>
      </c>
      <c r="AT160" s="60" t="e">
        <f>C160/(C160+#REF!)*100</f>
        <v>#REF!</v>
      </c>
    </row>
    <row r="161" spans="1:46" x14ac:dyDescent="0.3">
      <c r="A161" s="245"/>
      <c r="B161" s="33" t="s">
        <v>37</v>
      </c>
      <c r="C161" s="38">
        <f t="shared" si="114"/>
        <v>4977.3000000000029</v>
      </c>
      <c r="D161" s="38">
        <v>44480.800000000003</v>
      </c>
      <c r="E161" s="38">
        <f>C161/C160*100</f>
        <v>105.4021430689087</v>
      </c>
      <c r="F161" s="38">
        <f>N161/N160*100</f>
        <v>88.822490500016471</v>
      </c>
      <c r="G161" s="38">
        <f>E161/F161*100</f>
        <v>118.66605234277816</v>
      </c>
      <c r="H161" s="38">
        <f t="shared" si="92"/>
        <v>110.66568836712906</v>
      </c>
      <c r="I161" s="38">
        <f t="shared" si="65"/>
        <v>102.50000000000006</v>
      </c>
      <c r="J161" s="38">
        <f>H161/I161*100</f>
        <v>107.9665252362234</v>
      </c>
      <c r="K161" s="38">
        <f>D161/D145*100</f>
        <v>113.22072553631246</v>
      </c>
      <c r="L161" s="38">
        <v>102.5</v>
      </c>
      <c r="M161" s="38">
        <f t="shared" si="93"/>
        <v>110.4592444256707</v>
      </c>
      <c r="N161" s="46">
        <f t="shared" si="101"/>
        <v>986.1058089014532</v>
      </c>
      <c r="O161" s="47">
        <f t="shared" si="94"/>
        <v>7991.6692740148401</v>
      </c>
      <c r="P161" s="6">
        <v>102.7</v>
      </c>
      <c r="Q161" s="6">
        <v>105</v>
      </c>
      <c r="R161" s="37">
        <f t="shared" si="102"/>
        <v>0.99321705426356588</v>
      </c>
      <c r="S161" s="67">
        <f t="shared" si="103"/>
        <v>0.99713109482323559</v>
      </c>
      <c r="T161" s="68">
        <f t="shared" si="104"/>
        <v>0.99779155547441412</v>
      </c>
      <c r="U161" s="37">
        <f t="shared" si="95"/>
        <v>0.99321705426356643</v>
      </c>
      <c r="V161" s="67">
        <f t="shared" si="105"/>
        <v>0.98659432447411899</v>
      </c>
      <c r="W161" s="68">
        <f t="shared" si="106"/>
        <v>0.98312683390921518</v>
      </c>
      <c r="X161" s="62">
        <f t="shared" si="112"/>
        <v>1.0060999999999998</v>
      </c>
      <c r="Y161" s="62">
        <f t="shared" si="107"/>
        <v>0.98912390759606117</v>
      </c>
      <c r="Z161" s="69">
        <f t="shared" si="108"/>
        <v>113.254687419749</v>
      </c>
      <c r="AA161" s="60">
        <f t="shared" si="96"/>
        <v>1116.8110514993284</v>
      </c>
      <c r="AB161" s="60">
        <f t="shared" si="113"/>
        <v>9081.6546243701741</v>
      </c>
      <c r="AC161" s="81">
        <f t="shared" si="97"/>
        <v>113.63901974646842</v>
      </c>
      <c r="AD161" s="37">
        <f t="shared" si="98"/>
        <v>1.054866096157441</v>
      </c>
      <c r="AE161" s="67">
        <f t="shared" si="109"/>
        <v>1.0079150524608789</v>
      </c>
      <c r="AF161" s="68">
        <f t="shared" si="110"/>
        <v>1.0041693176354998</v>
      </c>
      <c r="AG161" s="81">
        <f t="shared" si="111"/>
        <v>109.95654028108723</v>
      </c>
      <c r="AT161" s="60" t="e">
        <f>C161/(C161+#REF!)*100</f>
        <v>#REF!</v>
      </c>
    </row>
    <row r="162" spans="1:46" x14ac:dyDescent="0.3">
      <c r="A162" s="245"/>
      <c r="B162" s="33" t="s">
        <v>40</v>
      </c>
      <c r="C162" s="38">
        <f t="shared" si="114"/>
        <v>4862.6999999999971</v>
      </c>
      <c r="D162" s="38">
        <v>49343.5</v>
      </c>
      <c r="E162" s="38">
        <f>C162/C161*100</f>
        <v>97.697546862756795</v>
      </c>
      <c r="F162" s="38">
        <f>N162/N161*100</f>
        <v>95.4379488827594</v>
      </c>
      <c r="G162" s="38">
        <f t="shared" ref="G162:G178" si="115">E162/F162*100</f>
        <v>102.36760953734787</v>
      </c>
      <c r="H162" s="38">
        <f t="shared" si="92"/>
        <v>111.67581471189403</v>
      </c>
      <c r="I162" s="38">
        <f t="shared" si="65"/>
        <v>104.43031675916217</v>
      </c>
      <c r="J162" s="38">
        <f t="shared" ref="J162:J178" si="116">H162/I162*100</f>
        <v>106.93811737585885</v>
      </c>
      <c r="K162" s="38">
        <f t="shared" ref="K162:K168" si="117">D162/D146*100</f>
        <v>113.06658173144125</v>
      </c>
      <c r="L162" s="38">
        <v>102.7</v>
      </c>
      <c r="M162" s="38">
        <f t="shared" si="93"/>
        <v>110.09404258173441</v>
      </c>
      <c r="N162" s="46">
        <f t="shared" si="101"/>
        <v>941.11915782929009</v>
      </c>
      <c r="O162" s="47">
        <f t="shared" si="94"/>
        <v>8932.7884318441302</v>
      </c>
      <c r="P162" s="6">
        <v>104.5</v>
      </c>
      <c r="Q162" s="6">
        <v>97.1</v>
      </c>
      <c r="R162" s="37">
        <f t="shared" si="102"/>
        <v>0.99515503875968991</v>
      </c>
      <c r="S162" s="67">
        <f t="shared" si="103"/>
        <v>0.99742932547668639</v>
      </c>
      <c r="T162" s="68">
        <f t="shared" si="104"/>
        <v>1.0018166415944698</v>
      </c>
      <c r="U162" s="37">
        <f t="shared" si="95"/>
        <v>1.0119216740228891</v>
      </c>
      <c r="V162" s="67">
        <f t="shared" si="105"/>
        <v>1.0074054827579773</v>
      </c>
      <c r="W162" s="68">
        <f t="shared" si="106"/>
        <v>1.0405381189865115</v>
      </c>
      <c r="X162" s="62">
        <f t="shared" si="112"/>
        <v>1.0089999999999997</v>
      </c>
      <c r="Y162" s="62">
        <f t="shared" si="107"/>
        <v>1.0499029620573899</v>
      </c>
      <c r="Z162" s="69">
        <f t="shared" si="108"/>
        <v>120.21388915557114</v>
      </c>
      <c r="AA162" s="60">
        <f t="shared" si="96"/>
        <v>1131.3559412147474</v>
      </c>
      <c r="AB162" s="60">
        <f t="shared" si="113"/>
        <v>10213.010565584922</v>
      </c>
      <c r="AC162" s="81">
        <f t="shared" si="97"/>
        <v>114.33171896444989</v>
      </c>
      <c r="AD162" s="37">
        <f t="shared" si="98"/>
        <v>1.0513784836409366</v>
      </c>
      <c r="AE162" s="67">
        <f t="shared" si="109"/>
        <v>1.0054533616568755</v>
      </c>
      <c r="AF162" s="68">
        <f t="shared" si="110"/>
        <v>1.0002596383874296</v>
      </c>
      <c r="AG162" s="81">
        <f t="shared" si="111"/>
        <v>109.52843040342354</v>
      </c>
      <c r="AT162" s="60" t="e">
        <f>C162/(C162+#REF!)*100</f>
        <v>#REF!</v>
      </c>
    </row>
    <row r="163" spans="1:46" ht="18" thickBot="1" x14ac:dyDescent="0.35">
      <c r="A163" s="245"/>
      <c r="B163" s="40" t="s">
        <v>41</v>
      </c>
      <c r="C163" s="41">
        <f t="shared" si="114"/>
        <v>5392.0999999999985</v>
      </c>
      <c r="D163" s="41">
        <v>54735.6</v>
      </c>
      <c r="E163" s="41">
        <f>C163/C162*100</f>
        <v>110.886955806445</v>
      </c>
      <c r="F163" s="41">
        <f>N163/N162*100</f>
        <v>194.71901883812509</v>
      </c>
      <c r="G163" s="41">
        <f t="shared" si="115"/>
        <v>56.947162361488765</v>
      </c>
      <c r="H163" s="41">
        <f t="shared" si="92"/>
        <v>76.924503538005013</v>
      </c>
      <c r="I163" s="41">
        <f t="shared" si="65"/>
        <v>105.70867410891086</v>
      </c>
      <c r="J163" s="41">
        <f t="shared" si="116"/>
        <v>72.770285112790532</v>
      </c>
      <c r="K163" s="41">
        <f t="shared" si="117"/>
        <v>108.06484411864001</v>
      </c>
      <c r="L163" s="41">
        <v>103.2</v>
      </c>
      <c r="M163" s="41">
        <f t="shared" si="93"/>
        <v>104.71399623899225</v>
      </c>
      <c r="N163" s="57">
        <f t="shared" si="101"/>
        <v>1832.5379902228196</v>
      </c>
      <c r="O163" s="58">
        <f t="shared" si="94"/>
        <v>10765.32642206695</v>
      </c>
      <c r="P163" s="6">
        <v>107.4</v>
      </c>
      <c r="Q163" s="6">
        <v>109.4</v>
      </c>
      <c r="R163" s="37">
        <f t="shared" si="102"/>
        <v>1</v>
      </c>
      <c r="S163" s="67">
        <f t="shared" si="103"/>
        <v>1</v>
      </c>
      <c r="T163" s="68">
        <f t="shared" si="104"/>
        <v>1</v>
      </c>
      <c r="U163" s="37">
        <f t="shared" si="95"/>
        <v>1.024308857644485</v>
      </c>
      <c r="V163" s="67">
        <f t="shared" si="105"/>
        <v>1.0212195467639056</v>
      </c>
      <c r="W163" s="68">
        <f t="shared" si="106"/>
        <v>0.99493003405879565</v>
      </c>
      <c r="X163" s="62">
        <f t="shared" si="112"/>
        <v>1.0118999999999996</v>
      </c>
      <c r="Y163" s="62">
        <f t="shared" si="107"/>
        <v>1.0067697014640948</v>
      </c>
      <c r="Z163" s="69">
        <f t="shared" si="108"/>
        <v>115.27513081763887</v>
      </c>
      <c r="AA163" s="60">
        <f t="shared" si="96"/>
        <v>2112.4605655122855</v>
      </c>
      <c r="AB163" s="60">
        <f t="shared" si="113"/>
        <v>12325.471131097207</v>
      </c>
      <c r="AC163" s="81">
        <f t="shared" si="97"/>
        <v>114.4923121497946</v>
      </c>
      <c r="AD163" s="37">
        <f t="shared" si="98"/>
        <v>1</v>
      </c>
      <c r="AE163" s="67">
        <f t="shared" si="109"/>
        <v>1</v>
      </c>
      <c r="AF163" s="68">
        <f t="shared" si="110"/>
        <v>1</v>
      </c>
      <c r="AG163" s="81">
        <f t="shared" si="111"/>
        <v>109.5</v>
      </c>
      <c r="AT163" s="60" t="e">
        <f>C163/(C163+#REF!)*100</f>
        <v>#REF!</v>
      </c>
    </row>
    <row r="164" spans="1:46" x14ac:dyDescent="0.3">
      <c r="A164" s="245"/>
      <c r="B164" s="33" t="s">
        <v>42</v>
      </c>
      <c r="C164" s="43">
        <f>C152+C153+C154</f>
        <v>11736.9</v>
      </c>
      <c r="D164" s="43">
        <f>C164</f>
        <v>11736.9</v>
      </c>
      <c r="E164" s="43">
        <f>C164/C151*100</f>
        <v>73.996154209879265</v>
      </c>
      <c r="F164" s="43">
        <f>N164/N151*100</f>
        <v>63.005716918512711</v>
      </c>
      <c r="G164" s="43">
        <f t="shared" si="115"/>
        <v>117.44355564683255</v>
      </c>
      <c r="H164" s="43">
        <f t="shared" si="92"/>
        <v>122.11182321361687</v>
      </c>
      <c r="I164" s="43">
        <f t="shared" si="65"/>
        <v>106</v>
      </c>
      <c r="J164" s="43">
        <f t="shared" si="116"/>
        <v>115.19983322039326</v>
      </c>
      <c r="K164" s="43">
        <f t="shared" si="117"/>
        <v>122.11182321361687</v>
      </c>
      <c r="L164" s="43">
        <f>O164/O148*100</f>
        <v>106</v>
      </c>
      <c r="M164" s="43">
        <f t="shared" si="93"/>
        <v>115.19983322039326</v>
      </c>
      <c r="N164" s="25">
        <f>SUM(N152:N154)</f>
        <v>2266.2033533789581</v>
      </c>
      <c r="O164" s="26">
        <f>N164</f>
        <v>2266.2033533789581</v>
      </c>
      <c r="P164" s="3">
        <v>106</v>
      </c>
      <c r="Q164" s="3">
        <v>83.9</v>
      </c>
      <c r="R164" s="37">
        <f t="shared" si="102"/>
        <v>1.0271317829457365</v>
      </c>
      <c r="S164" s="67">
        <f t="shared" si="103"/>
        <v>1.0078675701765658</v>
      </c>
      <c r="T164" s="70">
        <f t="shared" si="104"/>
        <v>1.0078871408762327</v>
      </c>
      <c r="U164" s="37">
        <f t="shared" si="95"/>
        <v>1.0271317829457365</v>
      </c>
      <c r="V164" s="67">
        <f t="shared" si="105"/>
        <v>1.0085967368432325</v>
      </c>
      <c r="W164" s="70">
        <f t="shared" si="106"/>
        <v>1.0078871408762327</v>
      </c>
      <c r="X164" s="62"/>
      <c r="Z164" s="71">
        <f>AA164/N164*100</f>
        <v>113.46770194175193</v>
      </c>
      <c r="AA164" s="72">
        <f>AA152+AA153+AA154</f>
        <v>2571.4088664060237</v>
      </c>
      <c r="AD164" s="37">
        <f t="shared" si="98"/>
        <v>1.1001378741908467</v>
      </c>
      <c r="AE164" s="67">
        <f t="shared" si="109"/>
        <v>1.0205200553188345</v>
      </c>
      <c r="AF164" s="70">
        <f t="shared" si="110"/>
        <v>1.0083258069053125</v>
      </c>
      <c r="AG164" s="6">
        <f>AF164*109</f>
        <v>109.90751295267906</v>
      </c>
      <c r="AT164" s="60" t="e">
        <f>C164/(C164+#REF!)*100</f>
        <v>#REF!</v>
      </c>
    </row>
    <row r="165" spans="1:46" x14ac:dyDescent="0.3">
      <c r="A165" s="245"/>
      <c r="B165" s="33" t="s">
        <v>43</v>
      </c>
      <c r="C165" s="44">
        <f>C155+C156+C157</f>
        <v>13278.1</v>
      </c>
      <c r="D165" s="44">
        <f>D164+C165</f>
        <v>25015</v>
      </c>
      <c r="E165" s="44">
        <f>C165/C164*100</f>
        <v>113.13123567551911</v>
      </c>
      <c r="F165" s="44">
        <f>N165/N164*100</f>
        <v>101.07235284536402</v>
      </c>
      <c r="G165" s="44">
        <f t="shared" si="115"/>
        <v>111.9309410443869</v>
      </c>
      <c r="H165" s="44">
        <f t="shared" si="92"/>
        <v>109.71822839200134</v>
      </c>
      <c r="I165" s="44">
        <f t="shared" si="65"/>
        <v>101.33007573185031</v>
      </c>
      <c r="J165" s="44">
        <f t="shared" si="116"/>
        <v>108.27804834800338</v>
      </c>
      <c r="K165" s="44">
        <f t="shared" si="117"/>
        <v>115.20429592513449</v>
      </c>
      <c r="L165" s="44">
        <f>O165/O149*100</f>
        <v>103.60000000000001</v>
      </c>
      <c r="M165" s="44">
        <f t="shared" si="93"/>
        <v>111.2010578427939</v>
      </c>
      <c r="N165" s="29">
        <f>SUM(N155:N157)</f>
        <v>2290.5050495206524</v>
      </c>
      <c r="O165" s="30">
        <f>N165+O164</f>
        <v>4556.7084028996105</v>
      </c>
      <c r="P165" s="3">
        <v>101.6</v>
      </c>
      <c r="Q165" s="3">
        <v>111.5</v>
      </c>
      <c r="R165" s="37">
        <f t="shared" si="102"/>
        <v>1.0038759689922481</v>
      </c>
      <c r="S165" s="67">
        <f t="shared" si="103"/>
        <v>1.0024780235147746</v>
      </c>
      <c r="T165" s="70">
        <f t="shared" si="104"/>
        <v>1.001758955458389</v>
      </c>
      <c r="U165" s="37">
        <f t="shared" si="95"/>
        <v>0.98188057879699919</v>
      </c>
      <c r="V165" s="67">
        <f t="shared" si="105"/>
        <v>0.99202561892234287</v>
      </c>
      <c r="W165" s="70">
        <f t="shared" si="106"/>
        <v>0.99601526283472663</v>
      </c>
      <c r="X165" s="62"/>
      <c r="Z165" s="71">
        <f>AA165/N165*100</f>
        <v>113.11274648624475</v>
      </c>
      <c r="AA165" s="72">
        <f>AA155+AA156+AA157</f>
        <v>2590.8531699189302</v>
      </c>
      <c r="AD165" s="37">
        <f t="shared" si="98"/>
        <v>1.061950282071138</v>
      </c>
      <c r="AE165" s="67">
        <f t="shared" si="109"/>
        <v>1.016066101253015</v>
      </c>
      <c r="AF165" s="70">
        <f t="shared" si="110"/>
        <v>1.003528329626461</v>
      </c>
      <c r="AG165" s="6">
        <f>AF165*109</f>
        <v>109.38458792928425</v>
      </c>
      <c r="AT165" s="60" t="e">
        <f>C165/(C165+#REF!)*100</f>
        <v>#REF!</v>
      </c>
    </row>
    <row r="166" spans="1:46" x14ac:dyDescent="0.3">
      <c r="A166" s="245"/>
      <c r="B166" s="33" t="s">
        <v>44</v>
      </c>
      <c r="C166" s="44">
        <f>C158+C159+C160</f>
        <v>14488.5</v>
      </c>
      <c r="D166" s="44">
        <f>D165+C166</f>
        <v>39503.5</v>
      </c>
      <c r="E166" s="44">
        <f>C166/C165*100</f>
        <v>109.11576204426838</v>
      </c>
      <c r="F166" s="44">
        <f>N166/N165*100</f>
        <v>106.91332301259335</v>
      </c>
      <c r="G166" s="44">
        <f t="shared" si="115"/>
        <v>102.06002298835628</v>
      </c>
      <c r="H166" s="44">
        <f t="shared" si="92"/>
        <v>110.80562268653065</v>
      </c>
      <c r="I166" s="44">
        <f t="shared" si="65"/>
        <v>100.51414170973345</v>
      </c>
      <c r="J166" s="44">
        <f t="shared" si="116"/>
        <v>110.23883883575023</v>
      </c>
      <c r="K166" s="44">
        <f t="shared" si="117"/>
        <v>113.55104457705265</v>
      </c>
      <c r="L166" s="44">
        <f>O166/O150*100</f>
        <v>102.49999999999999</v>
      </c>
      <c r="M166" s="44">
        <f t="shared" si="93"/>
        <v>110.78150690444161</v>
      </c>
      <c r="N166" s="29">
        <f>SUM(N158:N160)</f>
        <v>2448.8550622137764</v>
      </c>
      <c r="O166" s="30">
        <f>N166+O165</f>
        <v>7005.5634651133869</v>
      </c>
      <c r="P166" s="3">
        <v>100.7</v>
      </c>
      <c r="Q166" s="3">
        <v>108.3</v>
      </c>
      <c r="R166" s="37">
        <f t="shared" si="102"/>
        <v>0.99321705426356577</v>
      </c>
      <c r="S166" s="67">
        <f t="shared" si="103"/>
        <v>0.99617175023041438</v>
      </c>
      <c r="T166" s="70">
        <f t="shared" si="104"/>
        <v>0.99907727585528916</v>
      </c>
      <c r="U166" s="37">
        <f t="shared" si="95"/>
        <v>0.97397424137338617</v>
      </c>
      <c r="V166" s="67">
        <f t="shared" si="105"/>
        <v>0.98948325408068838</v>
      </c>
      <c r="W166" s="70">
        <f t="shared" si="106"/>
        <v>0.9946927671093091</v>
      </c>
      <c r="X166" s="62"/>
      <c r="Z166" s="71">
        <f>AA166/N166*100</f>
        <v>114.44456553555054</v>
      </c>
      <c r="AA166" s="72">
        <f>AA158+AA159+AA160</f>
        <v>2802.581536545892</v>
      </c>
      <c r="AD166" s="37">
        <f t="shared" si="98"/>
        <v>1.0579436453900706</v>
      </c>
      <c r="AE166" s="67">
        <f t="shared" si="109"/>
        <v>1.0114258131392833</v>
      </c>
      <c r="AF166" s="70">
        <f t="shared" si="110"/>
        <v>1.0037921925960265</v>
      </c>
      <c r="AG166" s="6">
        <f>AF166*109</f>
        <v>109.41334899296689</v>
      </c>
      <c r="AT166" s="60" t="e">
        <f>C166/(C166+#REF!)*100</f>
        <v>#REF!</v>
      </c>
    </row>
    <row r="167" spans="1:46" ht="18" thickBot="1" x14ac:dyDescent="0.35">
      <c r="A167" s="246"/>
      <c r="B167" s="85" t="s">
        <v>45</v>
      </c>
      <c r="C167" s="41">
        <f>C161+C162+C163</f>
        <v>15232.099999999999</v>
      </c>
      <c r="D167" s="41">
        <f>D166+C167</f>
        <v>54735.6</v>
      </c>
      <c r="E167" s="41">
        <f>C167/C166*100</f>
        <v>105.13234634365185</v>
      </c>
      <c r="F167" s="41">
        <f>N167/N166*100</f>
        <v>153.53146108837981</v>
      </c>
      <c r="G167" s="41">
        <f t="shared" si="115"/>
        <v>68.476093172286554</v>
      </c>
      <c r="H167" s="41">
        <f t="shared" si="92"/>
        <v>96.03190114428017</v>
      </c>
      <c r="I167" s="41">
        <f t="shared" si="65"/>
        <v>104.53014297826515</v>
      </c>
      <c r="J167" s="41">
        <f t="shared" si="116"/>
        <v>91.870056242291753</v>
      </c>
      <c r="K167" s="41">
        <f t="shared" si="117"/>
        <v>108.06484411864001</v>
      </c>
      <c r="L167" s="41">
        <f>O167/O151*100</f>
        <v>103.20000000000003</v>
      </c>
      <c r="M167" s="41">
        <f t="shared" si="93"/>
        <v>104.71399623899222</v>
      </c>
      <c r="N167" s="31">
        <f>SUM(N161:N163)</f>
        <v>3759.7629569535629</v>
      </c>
      <c r="O167" s="49">
        <f>N167+O166</f>
        <v>10765.32642206695</v>
      </c>
      <c r="P167" s="3">
        <v>105</v>
      </c>
      <c r="Q167" s="3">
        <v>103.6</v>
      </c>
      <c r="R167" s="37">
        <f t="shared" si="102"/>
        <v>1.0000000000000002</v>
      </c>
      <c r="S167" s="74">
        <f t="shared" si="103"/>
        <v>1</v>
      </c>
      <c r="T167" s="75">
        <f t="shared" si="104"/>
        <v>1</v>
      </c>
      <c r="U167" s="73">
        <f t="shared" si="95"/>
        <v>1.0128889823475304</v>
      </c>
      <c r="V167" s="74">
        <f t="shared" si="105"/>
        <v>1.0059916618562823</v>
      </c>
      <c r="W167" s="75">
        <f t="shared" si="106"/>
        <v>1.0010657129204523</v>
      </c>
      <c r="X167" s="76"/>
      <c r="Y167" s="77"/>
      <c r="Z167" s="78">
        <f>AA167/N167*100</f>
        <v>115.98144904751288</v>
      </c>
      <c r="AA167" s="79">
        <f>AA161+AA162+AA163</f>
        <v>4360.6275582263606</v>
      </c>
      <c r="AB167" s="77"/>
      <c r="AC167" s="77"/>
      <c r="AD167" s="73">
        <f t="shared" si="98"/>
        <v>0.99999999999999978</v>
      </c>
      <c r="AE167" s="74">
        <f t="shared" si="109"/>
        <v>1</v>
      </c>
      <c r="AF167" s="75">
        <f t="shared" si="110"/>
        <v>1</v>
      </c>
      <c r="AG167" s="80">
        <f>AF167*109</f>
        <v>109</v>
      </c>
      <c r="AT167" s="60" t="e">
        <f>C167/(C167+#REF!)*100</f>
        <v>#REF!</v>
      </c>
    </row>
    <row r="168" spans="1:46" x14ac:dyDescent="0.3">
      <c r="A168" s="247" t="s">
        <v>49</v>
      </c>
      <c r="B168" s="10" t="s">
        <v>26</v>
      </c>
      <c r="C168" s="45">
        <f>D168</f>
        <v>4499.1000000000004</v>
      </c>
      <c r="D168" s="45">
        <v>4499.1000000000004</v>
      </c>
      <c r="E168" s="45">
        <f>C168/C163*100</f>
        <v>83.438734444835987</v>
      </c>
      <c r="F168" s="45">
        <f>N168/N163*100</f>
        <v>43.342425729264242</v>
      </c>
      <c r="G168" s="45">
        <f t="shared" si="115"/>
        <v>192.51053221162755</v>
      </c>
      <c r="H168" s="45">
        <f t="shared" si="92"/>
        <v>115.30831923727511</v>
      </c>
      <c r="I168" s="45">
        <f t="shared" si="65"/>
        <v>107.69999999999999</v>
      </c>
      <c r="J168" s="45">
        <f t="shared" si="116"/>
        <v>107.06436326580793</v>
      </c>
      <c r="K168" s="45">
        <f t="shared" si="117"/>
        <v>115.30831923727511</v>
      </c>
      <c r="L168" s="45">
        <v>107.7</v>
      </c>
      <c r="M168" s="45">
        <f t="shared" si="93"/>
        <v>107.0643632658079</v>
      </c>
      <c r="N168" s="54">
        <f>O168</f>
        <v>794.26641737287719</v>
      </c>
      <c r="O168" s="55">
        <f>O152*L168/100</f>
        <v>794.26641737287719</v>
      </c>
      <c r="P168" s="60">
        <v>107.66110555444422</v>
      </c>
      <c r="Q168" s="60">
        <v>82.629581471849917</v>
      </c>
      <c r="R168" s="37">
        <f>L168/L$179</f>
        <v>0.93246753246753245</v>
      </c>
      <c r="S168" s="67">
        <f>(R168+R152+R136+R120+R104+R88+R72+R56)/8</f>
        <v>0.99962214188232423</v>
      </c>
      <c r="T168" s="68">
        <f>(R168+R152+R136+R120)/4</f>
        <v>1.0010483721042296</v>
      </c>
      <c r="U168" s="37">
        <f>I168/L$179</f>
        <v>0.93246753246753233</v>
      </c>
      <c r="V168" s="67">
        <f>(U168+U152+U136+U120+U104+U88+U72+U56)/8</f>
        <v>0.99910130854899093</v>
      </c>
      <c r="W168" s="68">
        <f>(U168+U152+U136+U120)/4</f>
        <v>1.0010483721042296</v>
      </c>
      <c r="X168" s="62">
        <v>0.98</v>
      </c>
      <c r="Y168" s="62">
        <f>W168*X168</f>
        <v>0.981027404662145</v>
      </c>
      <c r="Z168" s="69">
        <f>Y168*AC$183</f>
        <v>110.85609672682239</v>
      </c>
      <c r="AA168" s="60">
        <f t="shared" ref="AA168:AA179" si="118">N168*Z168/100</f>
        <v>880.49274791154357</v>
      </c>
      <c r="AB168" s="60">
        <f>AA168</f>
        <v>880.49274791154357</v>
      </c>
      <c r="AC168" s="81">
        <f t="shared" ref="AC168:AC179" si="119">AB168/O168*100</f>
        <v>110.8560967268224</v>
      </c>
      <c r="AD168" s="37">
        <f>M168/M$179</f>
        <v>0.99339671876047286</v>
      </c>
      <c r="AE168" s="67">
        <f>(AD168+AD152+AD136+AD120+AD104+AD88+AD72+AD56)/8</f>
        <v>1.0106673364658527</v>
      </c>
      <c r="AF168" s="68">
        <f>(AD168+AD152+AD136+AD120)/4</f>
        <v>1.0064719770222939</v>
      </c>
      <c r="AG168" s="81">
        <f>AF168*108.5</f>
        <v>109.20220950691888</v>
      </c>
      <c r="AT168" s="60" t="e">
        <f>C168/(C168+#REF!)*100</f>
        <v>#REF!</v>
      </c>
    </row>
    <row r="169" spans="1:46" x14ac:dyDescent="0.3">
      <c r="A169" s="248"/>
      <c r="B169" s="10" t="s">
        <v>27</v>
      </c>
      <c r="C169" s="14">
        <f t="shared" ref="C169:C175" si="120">D169-D168</f>
        <v>4368.3999999999996</v>
      </c>
      <c r="D169" s="14">
        <v>8867.5</v>
      </c>
      <c r="E169" s="14">
        <f t="shared" ref="E169:E174" si="121">C169/C168*100</f>
        <v>97.094974550465622</v>
      </c>
      <c r="F169" s="14">
        <f t="shared" ref="F169:F174" si="122">N169/N168*100</f>
        <v>95.363184701464704</v>
      </c>
      <c r="G169" s="14">
        <f t="shared" si="115"/>
        <v>101.81599414325591</v>
      </c>
      <c r="H169" s="14">
        <f t="shared" si="92"/>
        <v>116.20557565439455</v>
      </c>
      <c r="I169" s="14">
        <f t="shared" si="65"/>
        <v>109.56005987922602</v>
      </c>
      <c r="J169" s="14">
        <f t="shared" si="116"/>
        <v>106.06563722445411</v>
      </c>
      <c r="K169" s="14">
        <f>D169/D153*100</f>
        <v>115.74859678893094</v>
      </c>
      <c r="L169" s="14">
        <v>108.6</v>
      </c>
      <c r="M169" s="14">
        <f t="shared" si="93"/>
        <v>106.58250164726606</v>
      </c>
      <c r="N169" s="46">
        <f>O169-O168</f>
        <v>757.43775062100349</v>
      </c>
      <c r="O169" s="47">
        <f>O153*L169/100</f>
        <v>1551.7041679938807</v>
      </c>
      <c r="P169" s="60">
        <v>109.41617983701126</v>
      </c>
      <c r="Q169" s="60">
        <v>96.652421939382833</v>
      </c>
      <c r="R169" s="37">
        <f t="shared" ref="R169:R183" si="123">L169/L$179</f>
        <v>0.94025974025974024</v>
      </c>
      <c r="S169" s="67">
        <f t="shared" ref="S169:S183" si="124">(R169+R153+R137+R121+R105+R89+R73+R57)/8</f>
        <v>0.99557389477712421</v>
      </c>
      <c r="T169" s="68">
        <f t="shared" ref="T169:T183" si="125">(R169+R153+R137+R121)/4</f>
        <v>0.99594784555210358</v>
      </c>
      <c r="U169" s="37">
        <f t="shared" ref="U169:U183" si="126">I169/L$179</f>
        <v>0.94857194700628589</v>
      </c>
      <c r="V169" s="67">
        <f t="shared" ref="V169:V183" si="127">(U169+U153+U137+U121+U105+U89+U73+U57)/8</f>
        <v>0.9920249399681047</v>
      </c>
      <c r="W169" s="68">
        <f t="shared" ref="W169:W183" si="128">(U169+U153+U137+U121)/4</f>
        <v>0.99123154471174202</v>
      </c>
      <c r="X169" s="62">
        <f>X168+0.0029</f>
        <v>0.9829</v>
      </c>
      <c r="Y169" s="62">
        <f t="shared" ref="Y169:Y179" si="129">W169*X169</f>
        <v>0.97428148529717118</v>
      </c>
      <c r="Z169" s="69">
        <f t="shared" ref="Z169:Z179" si="130">Y169*AC$183</f>
        <v>110.09380783858035</v>
      </c>
      <c r="AA169" s="60">
        <f t="shared" si="118"/>
        <v>833.892061665553</v>
      </c>
      <c r="AB169" s="60">
        <f>AB168+AA169</f>
        <v>1714.3848095770966</v>
      </c>
      <c r="AC169" s="81">
        <f t="shared" si="119"/>
        <v>110.48399849267257</v>
      </c>
      <c r="AD169" s="37">
        <f t="shared" ref="AD169:AD183" si="131">M169/M$179</f>
        <v>0.98892576562392209</v>
      </c>
      <c r="AE169" s="67">
        <f t="shared" ref="AE169:AE183" si="132">(AD169+AD153+AD137+AD121+AD105+AD89+AD73+AD57)/8</f>
        <v>1.0138355875436937</v>
      </c>
      <c r="AF169" s="68">
        <f t="shared" ref="AF169:AF183" si="133">(AD169+AD153+AD137+AD121)/4</f>
        <v>1.0075162847120327</v>
      </c>
      <c r="AG169" s="81">
        <f t="shared" ref="AG169:AG179" si="134">AF169*108.5</f>
        <v>109.31551689125554</v>
      </c>
      <c r="AT169" s="60" t="e">
        <f>C169/(C169+#REF!)*100</f>
        <v>#REF!</v>
      </c>
    </row>
    <row r="170" spans="1:46" x14ac:dyDescent="0.3">
      <c r="A170" s="248"/>
      <c r="B170" s="17" t="s">
        <v>28</v>
      </c>
      <c r="C170" s="14">
        <f t="shared" si="120"/>
        <v>4932.0999999999985</v>
      </c>
      <c r="D170" s="14">
        <v>13799.599999999999</v>
      </c>
      <c r="E170" s="14">
        <f t="shared" si="121"/>
        <v>112.90403809174983</v>
      </c>
      <c r="F170" s="14">
        <f t="shared" si="122"/>
        <v>124.8487980239189</v>
      </c>
      <c r="G170" s="14">
        <f t="shared" si="115"/>
        <v>90.43261919920073</v>
      </c>
      <c r="H170" s="14">
        <f t="shared" si="92"/>
        <v>121.00640349370688</v>
      </c>
      <c r="I170" s="14">
        <f t="shared" si="65"/>
        <v>112.93009310541539</v>
      </c>
      <c r="J170" s="14">
        <f t="shared" si="116"/>
        <v>107.15160163797314</v>
      </c>
      <c r="K170" s="14">
        <f t="shared" ref="K170:K191" si="135">D170/D154*100</f>
        <v>117.57448730073527</v>
      </c>
      <c r="L170" s="28">
        <v>110.2</v>
      </c>
      <c r="M170" s="14">
        <f t="shared" si="93"/>
        <v>106.69191225112094</v>
      </c>
      <c r="N170" s="46">
        <f>O170-O169</f>
        <v>945.65192742973113</v>
      </c>
      <c r="O170" s="47">
        <f>O154*L170/100</f>
        <v>2497.3560954236118</v>
      </c>
      <c r="P170" s="60">
        <v>113.20554936031304</v>
      </c>
      <c r="Q170" s="60">
        <v>111.61574177328114</v>
      </c>
      <c r="R170" s="37">
        <f t="shared" si="123"/>
        <v>0.95411255411255413</v>
      </c>
      <c r="S170" s="67">
        <f t="shared" si="124"/>
        <v>0.99708679639130771</v>
      </c>
      <c r="T170" s="68">
        <f t="shared" si="125"/>
        <v>0.99748001534985664</v>
      </c>
      <c r="U170" s="37">
        <f t="shared" si="126"/>
        <v>0.97774972385641035</v>
      </c>
      <c r="V170" s="67">
        <f t="shared" si="127"/>
        <v>1.0020700283714488</v>
      </c>
      <c r="W170" s="68">
        <f t="shared" si="128"/>
        <v>1.0002935468919463</v>
      </c>
      <c r="X170" s="62">
        <f t="shared" ref="X170:X179" si="136">X169+0.0029</f>
        <v>0.98580000000000001</v>
      </c>
      <c r="Y170" s="62">
        <f t="shared" si="129"/>
        <v>0.9860893785260807</v>
      </c>
      <c r="Z170" s="69">
        <f t="shared" si="130"/>
        <v>111.42809977344712</v>
      </c>
      <c r="AA170" s="60">
        <f t="shared" si="118"/>
        <v>1053.7219732059266</v>
      </c>
      <c r="AB170" s="60">
        <f t="shared" ref="AB170:AB179" si="137">AB169+AA170</f>
        <v>2768.1067827830229</v>
      </c>
      <c r="AC170" s="81">
        <f t="shared" si="119"/>
        <v>110.8414930436056</v>
      </c>
      <c r="AD170" s="37">
        <f t="shared" si="131"/>
        <v>0.98994093193651855</v>
      </c>
      <c r="AE170" s="67">
        <f t="shared" si="132"/>
        <v>1.0109180200436447</v>
      </c>
      <c r="AF170" s="68">
        <f t="shared" si="133"/>
        <v>1.0049026043471661</v>
      </c>
      <c r="AG170" s="81">
        <f t="shared" si="134"/>
        <v>109.03193257166751</v>
      </c>
      <c r="AT170" s="60" t="e">
        <f>C170/(C170+#REF!)*100</f>
        <v>#REF!</v>
      </c>
    </row>
    <row r="171" spans="1:46" x14ac:dyDescent="0.3">
      <c r="A171" s="248"/>
      <c r="B171" s="10" t="s">
        <v>29</v>
      </c>
      <c r="C171" s="14">
        <f t="shared" si="120"/>
        <v>5231</v>
      </c>
      <c r="D171" s="14">
        <v>19030.599999999999</v>
      </c>
      <c r="E171" s="14">
        <f t="shared" si="121"/>
        <v>106.06029885849844</v>
      </c>
      <c r="F171" s="14">
        <f t="shared" si="122"/>
        <v>91.490035620390316</v>
      </c>
      <c r="G171" s="14">
        <f t="shared" si="115"/>
        <v>115.9255192538813</v>
      </c>
      <c r="H171" s="14">
        <f t="shared" si="92"/>
        <v>119.96880948558581</v>
      </c>
      <c r="I171" s="14">
        <f t="shared" si="65"/>
        <v>112.16905081440842</v>
      </c>
      <c r="J171" s="14">
        <f t="shared" si="116"/>
        <v>106.95357463983773</v>
      </c>
      <c r="K171" s="14">
        <f t="shared" si="135"/>
        <v>118.22304500161518</v>
      </c>
      <c r="L171" s="14">
        <v>110.7</v>
      </c>
      <c r="M171" s="14">
        <f t="shared" si="93"/>
        <v>106.79588527697848</v>
      </c>
      <c r="N171" s="15">
        <f>O171-O170</f>
        <v>865.17728525036864</v>
      </c>
      <c r="O171" s="16">
        <f>O155*L171/100</f>
        <v>3362.5333806739804</v>
      </c>
      <c r="P171" s="60">
        <v>112.03198241254063</v>
      </c>
      <c r="Q171" s="60">
        <v>105.36396482508125</v>
      </c>
      <c r="R171" s="37">
        <f t="shared" si="123"/>
        <v>0.95844155844155843</v>
      </c>
      <c r="S171" s="67">
        <f t="shared" si="124"/>
        <v>0.99601763320417436</v>
      </c>
      <c r="T171" s="68">
        <f t="shared" si="125"/>
        <v>0.99668163903506246</v>
      </c>
      <c r="U171" s="37">
        <f t="shared" si="126"/>
        <v>0.97116061311176127</v>
      </c>
      <c r="V171" s="67">
        <f t="shared" si="127"/>
        <v>0.99070799383027763</v>
      </c>
      <c r="W171" s="68">
        <f t="shared" si="128"/>
        <v>0.99447576807841598</v>
      </c>
      <c r="X171" s="62">
        <f t="shared" si="136"/>
        <v>0.98870000000000002</v>
      </c>
      <c r="Y171" s="62">
        <f t="shared" si="129"/>
        <v>0.98323819189912987</v>
      </c>
      <c r="Z171" s="69">
        <f t="shared" si="130"/>
        <v>111.10591568460167</v>
      </c>
      <c r="AA171" s="60">
        <f t="shared" si="118"/>
        <v>961.26314507260031</v>
      </c>
      <c r="AB171" s="60">
        <f t="shared" si="137"/>
        <v>3729.3699278556232</v>
      </c>
      <c r="AC171" s="81">
        <f t="shared" si="119"/>
        <v>110.90952878832432</v>
      </c>
      <c r="AD171" s="37">
        <f t="shared" si="131"/>
        <v>0.99090564568043782</v>
      </c>
      <c r="AE171" s="67">
        <f t="shared" si="132"/>
        <v>1.0112111090298141</v>
      </c>
      <c r="AF171" s="68">
        <f t="shared" si="133"/>
        <v>1.0044877350161903</v>
      </c>
      <c r="AG171" s="81">
        <f t="shared" si="134"/>
        <v>108.98691924925664</v>
      </c>
      <c r="AT171" s="60" t="e">
        <f>C171/(C171+#REF!)*100</f>
        <v>#REF!</v>
      </c>
    </row>
    <row r="172" spans="1:46" x14ac:dyDescent="0.3">
      <c r="A172" s="248"/>
      <c r="B172" s="10" t="s">
        <v>30</v>
      </c>
      <c r="C172" s="14">
        <f t="shared" si="120"/>
        <v>5446</v>
      </c>
      <c r="D172" s="14">
        <v>24476.6</v>
      </c>
      <c r="E172" s="14">
        <f t="shared" si="121"/>
        <v>104.11011278914167</v>
      </c>
      <c r="F172" s="14">
        <f t="shared" si="122"/>
        <v>95.615033028816015</v>
      </c>
      <c r="G172" s="14">
        <f t="shared" si="115"/>
        <v>108.88466958722427</v>
      </c>
      <c r="H172" s="14">
        <f t="shared" si="92"/>
        <v>122.72676056338028</v>
      </c>
      <c r="I172" s="14">
        <f t="shared" si="65"/>
        <v>113.80731632387784</v>
      </c>
      <c r="J172" s="14">
        <f t="shared" si="116"/>
        <v>107.83732059380004</v>
      </c>
      <c r="K172" s="14">
        <f t="shared" si="135"/>
        <v>119.19628726010119</v>
      </c>
      <c r="L172" s="14">
        <v>111.3</v>
      </c>
      <c r="M172" s="14">
        <f t="shared" si="93"/>
        <v>107.09459771797052</v>
      </c>
      <c r="N172" s="15">
        <f>O172-O171</f>
        <v>827.23954704995367</v>
      </c>
      <c r="O172" s="16">
        <f>O156*L172/100</f>
        <v>4189.7729277239341</v>
      </c>
      <c r="P172" s="60">
        <v>113.7305233198678</v>
      </c>
      <c r="Q172" s="60">
        <v>103.16778736687478</v>
      </c>
      <c r="R172" s="37">
        <f t="shared" si="123"/>
        <v>0.96363636363636362</v>
      </c>
      <c r="S172" s="67">
        <f t="shared" si="124"/>
        <v>0.99525941651424932</v>
      </c>
      <c r="T172" s="68">
        <f t="shared" si="125"/>
        <v>0.9965348904528899</v>
      </c>
      <c r="U172" s="37">
        <f t="shared" si="126"/>
        <v>0.98534473007686441</v>
      </c>
      <c r="V172" s="67">
        <f t="shared" si="127"/>
        <v>0.98775181575114346</v>
      </c>
      <c r="W172" s="68">
        <f t="shared" si="128"/>
        <v>0.99609906412082516</v>
      </c>
      <c r="X172" s="62">
        <f t="shared" si="136"/>
        <v>0.99160000000000004</v>
      </c>
      <c r="Y172" s="62">
        <f t="shared" si="129"/>
        <v>0.98773183198221026</v>
      </c>
      <c r="Z172" s="69">
        <f t="shared" si="130"/>
        <v>111.61369701398976</v>
      </c>
      <c r="AA172" s="60">
        <f t="shared" si="118"/>
        <v>923.31264162423656</v>
      </c>
      <c r="AB172" s="60">
        <f t="shared" si="137"/>
        <v>4652.6825694798599</v>
      </c>
      <c r="AC172" s="81">
        <f t="shared" si="119"/>
        <v>111.04856157461016</v>
      </c>
      <c r="AD172" s="37">
        <f t="shared" si="131"/>
        <v>0.9936772491316973</v>
      </c>
      <c r="AE172" s="67">
        <f t="shared" si="132"/>
        <v>1.0099772689192923</v>
      </c>
      <c r="AF172" s="68">
        <f t="shared" si="133"/>
        <v>1.0037484270984063</v>
      </c>
      <c r="AG172" s="81">
        <f t="shared" si="134"/>
        <v>108.90670434017709</v>
      </c>
      <c r="AT172" s="60" t="e">
        <f>C172/(C172+#REF!)*100</f>
        <v>#REF!</v>
      </c>
    </row>
    <row r="173" spans="1:46" x14ac:dyDescent="0.3">
      <c r="A173" s="248"/>
      <c r="B173" s="17" t="s">
        <v>31</v>
      </c>
      <c r="C173" s="14">
        <f t="shared" si="120"/>
        <v>5479.3999999999978</v>
      </c>
      <c r="D173" s="14">
        <v>29955.999999999996</v>
      </c>
      <c r="E173" s="14">
        <f t="shared" si="121"/>
        <v>100.61329416085196</v>
      </c>
      <c r="F173" s="14">
        <f t="shared" si="122"/>
        <v>108.80407755222805</v>
      </c>
      <c r="G173" s="14">
        <f t="shared" si="115"/>
        <v>92.471988572813956</v>
      </c>
      <c r="H173" s="14">
        <f t="shared" si="92"/>
        <v>122.29984599245583</v>
      </c>
      <c r="I173" s="14">
        <f t="shared" si="65"/>
        <v>113.60046093682381</v>
      </c>
      <c r="J173" s="14">
        <f t="shared" si="116"/>
        <v>107.65787830779135</v>
      </c>
      <c r="K173" s="14">
        <f t="shared" si="135"/>
        <v>119.75214871077353</v>
      </c>
      <c r="L173" s="28">
        <v>111.7</v>
      </c>
      <c r="M173" s="14">
        <f t="shared" si="93"/>
        <v>107.20872758350359</v>
      </c>
      <c r="N173" s="46">
        <f t="shared" ref="N173:N179" si="138">O173-O172</f>
        <v>900.07035831493158</v>
      </c>
      <c r="O173" s="47">
        <f t="shared" ref="O173:O178" si="139">O157*L173/100</f>
        <v>5089.8432860388657</v>
      </c>
      <c r="P173" s="60">
        <v>113.65064970617222</v>
      </c>
      <c r="Q173" s="60">
        <v>100.40932036354346</v>
      </c>
      <c r="R173" s="37">
        <f t="shared" si="123"/>
        <v>0.96709956709956713</v>
      </c>
      <c r="S173" s="67">
        <f t="shared" si="124"/>
        <v>0.9955627788192607</v>
      </c>
      <c r="T173" s="68">
        <f t="shared" si="125"/>
        <v>0.99459858317876604</v>
      </c>
      <c r="U173" s="37">
        <f t="shared" si="126"/>
        <v>0.98355377434479485</v>
      </c>
      <c r="V173" s="67">
        <f t="shared" si="127"/>
        <v>0.98886570501905524</v>
      </c>
      <c r="W173" s="68">
        <f t="shared" si="128"/>
        <v>0.9867594256089891</v>
      </c>
      <c r="X173" s="62">
        <f t="shared" si="136"/>
        <v>0.99450000000000005</v>
      </c>
      <c r="Y173" s="62">
        <f t="shared" si="129"/>
        <v>0.98133224876813974</v>
      </c>
      <c r="Z173" s="69">
        <f t="shared" si="130"/>
        <v>110.89054411079979</v>
      </c>
      <c r="AA173" s="60">
        <f t="shared" si="118"/>
        <v>998.09291771545293</v>
      </c>
      <c r="AB173" s="60">
        <f t="shared" si="137"/>
        <v>5650.775487195313</v>
      </c>
      <c r="AC173" s="81">
        <f t="shared" si="119"/>
        <v>111.02061831049004</v>
      </c>
      <c r="AD173" s="37">
        <f t="shared" si="131"/>
        <v>0.99473620311484157</v>
      </c>
      <c r="AE173" s="67">
        <f t="shared" si="132"/>
        <v>1.0085543456611805</v>
      </c>
      <c r="AF173" s="68">
        <f t="shared" si="133"/>
        <v>1.0022498797280346</v>
      </c>
      <c r="AG173" s="81">
        <f t="shared" si="134"/>
        <v>108.74411195049176</v>
      </c>
      <c r="AT173" s="60" t="e">
        <f>C173/(C173+#REF!)*100</f>
        <v>#REF!</v>
      </c>
    </row>
    <row r="174" spans="1:46" x14ac:dyDescent="0.3">
      <c r="A174" s="248"/>
      <c r="B174" s="10" t="s">
        <v>32</v>
      </c>
      <c r="C174" s="14">
        <f t="shared" si="120"/>
        <v>6043.0999999999949</v>
      </c>
      <c r="D174" s="14">
        <v>35999.099999999991</v>
      </c>
      <c r="E174" s="14">
        <f t="shared" si="121"/>
        <v>110.2876227324159</v>
      </c>
      <c r="F174" s="14">
        <f t="shared" si="122"/>
        <v>86.006209610282156</v>
      </c>
      <c r="G174" s="14">
        <f t="shared" si="115"/>
        <v>128.23216280796413</v>
      </c>
      <c r="H174" s="14">
        <f t="shared" si="92"/>
        <v>123.54288050700184</v>
      </c>
      <c r="I174" s="14">
        <f t="shared" si="65"/>
        <v>116.41141963712998</v>
      </c>
      <c r="J174" s="14">
        <f t="shared" si="116"/>
        <v>106.12608358535751</v>
      </c>
      <c r="K174" s="14">
        <f t="shared" si="135"/>
        <v>120.37215989834982</v>
      </c>
      <c r="L174" s="14">
        <v>112.3</v>
      </c>
      <c r="M174" s="14">
        <f t="shared" si="93"/>
        <v>107.18803196647357</v>
      </c>
      <c r="N174" s="46">
        <f t="shared" si="138"/>
        <v>774.11639901235776</v>
      </c>
      <c r="O174" s="47">
        <f t="shared" si="139"/>
        <v>5863.9596850512235</v>
      </c>
      <c r="P174" s="60">
        <v>115.14918336615312</v>
      </c>
      <c r="Q174" s="60">
        <v>110.20535155797522</v>
      </c>
      <c r="R174" s="37">
        <f t="shared" si="123"/>
        <v>0.97229437229437232</v>
      </c>
      <c r="S174" s="67">
        <f t="shared" si="124"/>
        <v>0.99597804743951546</v>
      </c>
      <c r="T174" s="68">
        <f t="shared" si="125"/>
        <v>0.9949458194259041</v>
      </c>
      <c r="U174" s="37">
        <f t="shared" si="126"/>
        <v>1.0078910791093505</v>
      </c>
      <c r="V174" s="67">
        <f t="shared" si="127"/>
        <v>0.99959291476324119</v>
      </c>
      <c r="W174" s="68">
        <f t="shared" si="128"/>
        <v>0.99891534215748023</v>
      </c>
      <c r="X174" s="62">
        <f t="shared" si="136"/>
        <v>0.99740000000000006</v>
      </c>
      <c r="Y174" s="62">
        <f t="shared" si="129"/>
        <v>0.99631816226787084</v>
      </c>
      <c r="Z174" s="69">
        <f t="shared" si="130"/>
        <v>112.58395233626941</v>
      </c>
      <c r="AA174" s="60">
        <f t="shared" si="118"/>
        <v>871.53083769131797</v>
      </c>
      <c r="AB174" s="60">
        <f t="shared" si="137"/>
        <v>6522.306324886631</v>
      </c>
      <c r="AC174" s="81">
        <f t="shared" si="119"/>
        <v>111.22699805583088</v>
      </c>
      <c r="AD174" s="37">
        <f t="shared" si="131"/>
        <v>0.99454417882755097</v>
      </c>
      <c r="AE174" s="67">
        <f t="shared" si="132"/>
        <v>1.0090060523591911</v>
      </c>
      <c r="AF174" s="68">
        <f t="shared" si="133"/>
        <v>1.0026683426979479</v>
      </c>
      <c r="AG174" s="81">
        <f t="shared" si="134"/>
        <v>108.78951518272734</v>
      </c>
      <c r="AT174" s="60" t="e">
        <f>C174/(C174+#REF!)*100</f>
        <v>#REF!</v>
      </c>
    </row>
    <row r="175" spans="1:46" x14ac:dyDescent="0.3">
      <c r="A175" s="248"/>
      <c r="B175" s="10" t="s">
        <v>33</v>
      </c>
      <c r="C175" s="14">
        <f t="shared" si="120"/>
        <v>6142.5999999999985</v>
      </c>
      <c r="D175" s="14">
        <v>42141.69999999999</v>
      </c>
      <c r="E175" s="14">
        <f>C175/C174*100</f>
        <v>101.64650593238575</v>
      </c>
      <c r="F175" s="14">
        <f>N175/N174*100</f>
        <v>102.29825257064429</v>
      </c>
      <c r="G175" s="14">
        <f t="shared" si="115"/>
        <v>99.362895629318331</v>
      </c>
      <c r="H175" s="14">
        <f t="shared" si="92"/>
        <v>126.00722080905872</v>
      </c>
      <c r="I175" s="14">
        <f t="shared" si="65"/>
        <v>117.55064292450612</v>
      </c>
      <c r="J175" s="14">
        <f t="shared" si="116"/>
        <v>107.19398692696527</v>
      </c>
      <c r="K175" s="14">
        <f t="shared" si="135"/>
        <v>121.16194621822642</v>
      </c>
      <c r="L175" s="14">
        <v>112.9</v>
      </c>
      <c r="M175" s="14">
        <f t="shared" si="93"/>
        <v>107.31793287708274</v>
      </c>
      <c r="N175" s="46">
        <f t="shared" si="138"/>
        <v>791.9075490524383</v>
      </c>
      <c r="O175" s="47">
        <f t="shared" si="139"/>
        <v>6655.8672341036618</v>
      </c>
      <c r="P175" s="60">
        <v>116.4467424217758</v>
      </c>
      <c r="Q175" s="60">
        <v>101.03188552078923</v>
      </c>
      <c r="R175" s="37">
        <f t="shared" si="123"/>
        <v>0.97748917748917752</v>
      </c>
      <c r="S175" s="67">
        <f t="shared" si="124"/>
        <v>0.99288261254477372</v>
      </c>
      <c r="T175" s="68">
        <f t="shared" si="125"/>
        <v>0.98830651914314704</v>
      </c>
      <c r="U175" s="37">
        <f t="shared" si="126"/>
        <v>1.0177544841948583</v>
      </c>
      <c r="V175" s="67">
        <f t="shared" si="127"/>
        <v>0.97768877261261744</v>
      </c>
      <c r="W175" s="68">
        <f t="shared" si="128"/>
        <v>0.94739773299749708</v>
      </c>
      <c r="X175" s="62">
        <f t="shared" si="136"/>
        <v>1.0003</v>
      </c>
      <c r="Y175" s="62">
        <f t="shared" si="129"/>
        <v>0.94768195231739627</v>
      </c>
      <c r="Z175" s="69">
        <f t="shared" si="130"/>
        <v>107.08806061186579</v>
      </c>
      <c r="AA175" s="60">
        <f t="shared" si="118"/>
        <v>848.03843611921593</v>
      </c>
      <c r="AB175" s="60">
        <f t="shared" si="137"/>
        <v>7370.3447610058465</v>
      </c>
      <c r="AC175" s="81">
        <f t="shared" si="119"/>
        <v>110.73455196403724</v>
      </c>
      <c r="AD175" s="37">
        <f t="shared" si="131"/>
        <v>0.99574946445599821</v>
      </c>
      <c r="AE175" s="67">
        <f t="shared" si="132"/>
        <v>1.0104655840009811</v>
      </c>
      <c r="AF175" s="68">
        <f t="shared" si="133"/>
        <v>1.0092744509950582</v>
      </c>
      <c r="AG175" s="81">
        <f t="shared" si="134"/>
        <v>109.50627793296381</v>
      </c>
      <c r="AT175" s="60" t="e">
        <f>C175/(C175+#REF!)*100</f>
        <v>#REF!</v>
      </c>
    </row>
    <row r="176" spans="1:46" x14ac:dyDescent="0.3">
      <c r="A176" s="248"/>
      <c r="B176" s="17" t="s">
        <v>35</v>
      </c>
      <c r="C176" s="14">
        <f>D176-D175</f>
        <v>6048.7000000000044</v>
      </c>
      <c r="D176" s="14">
        <v>48190.399999999994</v>
      </c>
      <c r="E176" s="14">
        <f>C176/C175*100</f>
        <v>98.471331358056943</v>
      </c>
      <c r="F176" s="14">
        <f>N176/N175*100</f>
        <v>162.7010295427304</v>
      </c>
      <c r="G176" s="14">
        <f t="shared" si="115"/>
        <v>60.522869237404109</v>
      </c>
      <c r="H176" s="14">
        <f t="shared" si="92"/>
        <v>128.09072042691983</v>
      </c>
      <c r="I176" s="14">
        <f t="shared" si="65"/>
        <v>116.05509547104546</v>
      </c>
      <c r="J176" s="14">
        <f t="shared" si="116"/>
        <v>110.37061311872958</v>
      </c>
      <c r="K176" s="14">
        <f t="shared" si="135"/>
        <v>121.99020339969874</v>
      </c>
      <c r="L176" s="28">
        <v>113.4</v>
      </c>
      <c r="M176" s="14">
        <f t="shared" si="93"/>
        <v>107.57513527310294</v>
      </c>
      <c r="N176" s="15">
        <f t="shared" si="138"/>
        <v>1288.4417353349199</v>
      </c>
      <c r="O176" s="16">
        <f t="shared" si="139"/>
        <v>7944.3089694385817</v>
      </c>
      <c r="P176" s="60">
        <v>117.19612974688776</v>
      </c>
      <c r="Q176" s="60">
        <v>97.160745284110632</v>
      </c>
      <c r="R176" s="37">
        <f t="shared" si="123"/>
        <v>0.98181818181818181</v>
      </c>
      <c r="S176" s="67">
        <f t="shared" si="124"/>
        <v>0.99558063730746293</v>
      </c>
      <c r="T176" s="68">
        <f t="shared" si="125"/>
        <v>0.99304119098615484</v>
      </c>
      <c r="U176" s="37">
        <f t="shared" si="126"/>
        <v>1.0048060213943331</v>
      </c>
      <c r="V176" s="67">
        <f t="shared" si="127"/>
        <v>1.0196855628086601</v>
      </c>
      <c r="W176" s="68">
        <f t="shared" si="128"/>
        <v>1.0242129702778673</v>
      </c>
      <c r="X176" s="62">
        <f t="shared" si="136"/>
        <v>1.0031999999999999</v>
      </c>
      <c r="Y176" s="62">
        <f t="shared" si="129"/>
        <v>1.0274904517827563</v>
      </c>
      <c r="Z176" s="69">
        <f t="shared" si="130"/>
        <v>116.10642105145146</v>
      </c>
      <c r="AA176" s="60">
        <f t="shared" si="118"/>
        <v>1495.96358623059</v>
      </c>
      <c r="AB176" s="60">
        <f t="shared" si="137"/>
        <v>8866.308347236436</v>
      </c>
      <c r="AC176" s="81">
        <f t="shared" si="119"/>
        <v>111.60578448477705</v>
      </c>
      <c r="AD176" s="37">
        <f t="shared" si="131"/>
        <v>0.99813591694560455</v>
      </c>
      <c r="AE176" s="67">
        <f t="shared" si="132"/>
        <v>1.0066526128619915</v>
      </c>
      <c r="AF176" s="68">
        <f t="shared" si="133"/>
        <v>1.0036629185356409</v>
      </c>
      <c r="AG176" s="81">
        <f t="shared" si="134"/>
        <v>108.89742666111704</v>
      </c>
      <c r="AT176" s="60" t="e">
        <f>C176/(C176+#REF!)*100</f>
        <v>#REF!</v>
      </c>
    </row>
    <row r="177" spans="1:46" x14ac:dyDescent="0.3">
      <c r="A177" s="248"/>
      <c r="B177" s="10" t="s">
        <v>37</v>
      </c>
      <c r="C177" s="14">
        <f>D177-D176</f>
        <v>6413.5</v>
      </c>
      <c r="D177" s="14">
        <v>54603.899999999994</v>
      </c>
      <c r="E177" s="14">
        <f>C177/C176*100</f>
        <v>106.03104799378372</v>
      </c>
      <c r="F177" s="14">
        <f>N177/N176*100</f>
        <v>89.271453481077927</v>
      </c>
      <c r="G177" s="14">
        <f t="shared" si="115"/>
        <v>118.77374441568622</v>
      </c>
      <c r="H177" s="14">
        <f t="shared" si="92"/>
        <v>128.85500170775313</v>
      </c>
      <c r="I177" s="14">
        <f t="shared" si="65"/>
        <v>116.6417086287799</v>
      </c>
      <c r="J177" s="14">
        <f t="shared" si="116"/>
        <v>110.47077689666128</v>
      </c>
      <c r="K177" s="14">
        <f t="shared" si="135"/>
        <v>122.75835866261396</v>
      </c>
      <c r="L177" s="14">
        <v>113.8</v>
      </c>
      <c r="M177" s="14">
        <f t="shared" si="93"/>
        <v>107.87201991442352</v>
      </c>
      <c r="N177" s="46">
        <f t="shared" si="138"/>
        <v>1150.2106643903062</v>
      </c>
      <c r="O177" s="47">
        <f t="shared" si="139"/>
        <v>9094.5196338288879</v>
      </c>
      <c r="P177" s="60">
        <v>117.13502767599594</v>
      </c>
      <c r="Q177" s="60">
        <v>104.87834255866531</v>
      </c>
      <c r="R177" s="37">
        <f t="shared" si="123"/>
        <v>0.9852813852813852</v>
      </c>
      <c r="S177" s="67">
        <f t="shared" si="124"/>
        <v>0.99697288233318437</v>
      </c>
      <c r="T177" s="68">
        <f t="shared" si="125"/>
        <v>0.99283421866017785</v>
      </c>
      <c r="U177" s="37">
        <f t="shared" si="126"/>
        <v>1.0098849231928995</v>
      </c>
      <c r="V177" s="67">
        <f t="shared" si="127"/>
        <v>0.98951155422300741</v>
      </c>
      <c r="W177" s="68">
        <f t="shared" si="128"/>
        <v>0.99156058600215913</v>
      </c>
      <c r="X177" s="62">
        <f t="shared" si="136"/>
        <v>1.0060999999999998</v>
      </c>
      <c r="Y177" s="62">
        <f t="shared" si="129"/>
        <v>0.99760910557677207</v>
      </c>
      <c r="Z177" s="69">
        <f t="shared" si="130"/>
        <v>112.72982893017524</v>
      </c>
      <c r="AA177" s="60">
        <f t="shared" si="118"/>
        <v>1296.6305143038244</v>
      </c>
      <c r="AB177" s="60">
        <f t="shared" si="137"/>
        <v>10162.93886154026</v>
      </c>
      <c r="AC177" s="81">
        <f t="shared" si="119"/>
        <v>111.74794569398887</v>
      </c>
      <c r="AD177" s="37">
        <f t="shared" si="131"/>
        <v>1.0008905611571994</v>
      </c>
      <c r="AE177" s="67">
        <f t="shared" si="132"/>
        <v>1.0046086628727648</v>
      </c>
      <c r="AF177" s="68">
        <f t="shared" si="133"/>
        <v>1.0053426595971131</v>
      </c>
      <c r="AG177" s="81">
        <f t="shared" si="134"/>
        <v>109.07967856628677</v>
      </c>
      <c r="AT177" s="60" t="e">
        <f>C177/(C177+#REF!)*100</f>
        <v>#REF!</v>
      </c>
    </row>
    <row r="178" spans="1:46" x14ac:dyDescent="0.3">
      <c r="A178" s="248"/>
      <c r="B178" s="10" t="s">
        <v>40</v>
      </c>
      <c r="C178" s="14">
        <f>D178-D177</f>
        <v>6318.5000000000073</v>
      </c>
      <c r="D178" s="14">
        <v>60922.400000000001</v>
      </c>
      <c r="E178" s="14">
        <f>C178/C177*100</f>
        <v>98.518749512746666</v>
      </c>
      <c r="F178" s="14">
        <f>N178/N177*100</f>
        <v>96.219309175311125</v>
      </c>
      <c r="G178" s="14">
        <f t="shared" si="115"/>
        <v>102.38979094439971</v>
      </c>
      <c r="H178" s="14">
        <f t="shared" si="92"/>
        <v>129.9381002323814</v>
      </c>
      <c r="I178" s="14">
        <f t="shared" si="65"/>
        <v>117.59666628079184</v>
      </c>
      <c r="J178" s="14">
        <f t="shared" si="116"/>
        <v>110.49471412915844</v>
      </c>
      <c r="K178" s="14">
        <f t="shared" si="135"/>
        <v>123.46590736368519</v>
      </c>
      <c r="L178" s="14">
        <v>114.2</v>
      </c>
      <c r="M178" s="14">
        <f t="shared" si="93"/>
        <v>108.11375425891873</v>
      </c>
      <c r="N178" s="46">
        <f t="shared" si="138"/>
        <v>1106.7247553371089</v>
      </c>
      <c r="O178" s="47">
        <f t="shared" si="139"/>
        <v>10201.244389165997</v>
      </c>
      <c r="P178" s="60">
        <v>117.59438949117671</v>
      </c>
      <c r="Q178" s="60">
        <v>97.620659966764265</v>
      </c>
      <c r="R178" s="37">
        <f t="shared" si="123"/>
        <v>0.98874458874458881</v>
      </c>
      <c r="S178" s="67">
        <f t="shared" si="124"/>
        <v>0.99882508965271966</v>
      </c>
      <c r="T178" s="68">
        <f t="shared" si="125"/>
        <v>0.99772510564603434</v>
      </c>
      <c r="U178" s="37">
        <f t="shared" si="126"/>
        <v>1.0181529548120505</v>
      </c>
      <c r="V178" s="67">
        <f t="shared" si="127"/>
        <v>1.0222131446602372</v>
      </c>
      <c r="W178" s="68">
        <f t="shared" si="128"/>
        <v>1.0474187767695922</v>
      </c>
      <c r="X178" s="62">
        <f t="shared" si="136"/>
        <v>1.0089999999999997</v>
      </c>
      <c r="Y178" s="62">
        <f t="shared" si="129"/>
        <v>1.0568455457605181</v>
      </c>
      <c r="Z178" s="69">
        <f t="shared" si="130"/>
        <v>119.42354667093855</v>
      </c>
      <c r="AA178" s="60">
        <f t="shared" si="118"/>
        <v>1321.6899547088428</v>
      </c>
      <c r="AB178" s="60">
        <f t="shared" si="137"/>
        <v>11484.628816249104</v>
      </c>
      <c r="AC178" s="81">
        <f t="shared" si="119"/>
        <v>112.58066543769989</v>
      </c>
      <c r="AD178" s="37">
        <f t="shared" si="131"/>
        <v>1.0031334933272349</v>
      </c>
      <c r="AE178" s="67">
        <f t="shared" si="132"/>
        <v>1.0023567608549806</v>
      </c>
      <c r="AF178" s="68">
        <f t="shared" si="133"/>
        <v>1.0021942773624453</v>
      </c>
      <c r="AG178" s="81">
        <f t="shared" si="134"/>
        <v>108.73807909382531</v>
      </c>
      <c r="AT178" s="60" t="e">
        <f>C178/(C178+#REF!)*100</f>
        <v>#REF!</v>
      </c>
    </row>
    <row r="179" spans="1:46" ht="18" thickBot="1" x14ac:dyDescent="0.35">
      <c r="A179" s="248"/>
      <c r="B179" s="19" t="s">
        <v>41</v>
      </c>
      <c r="C179" s="20">
        <f>D179-D178</f>
        <v>7213.2000000000044</v>
      </c>
      <c r="D179" s="20">
        <v>68135.600000000006</v>
      </c>
      <c r="E179" s="20">
        <f>C179/C178*100</f>
        <v>114.16000633061638</v>
      </c>
      <c r="F179" s="20">
        <f>N179/N178*100</f>
        <v>201.74010001621824</v>
      </c>
      <c r="G179" s="20">
        <f>E179/F179*100</f>
        <v>56.587662205698749</v>
      </c>
      <c r="H179" s="20">
        <f>C179/C163*100</f>
        <v>133.77348342946175</v>
      </c>
      <c r="I179" s="20">
        <f t="shared" si="65"/>
        <v>121.83690816962837</v>
      </c>
      <c r="J179" s="20">
        <f>H179/I179*100</f>
        <v>109.79717512464661</v>
      </c>
      <c r="K179" s="20">
        <f t="shared" si="135"/>
        <v>124.48132476852361</v>
      </c>
      <c r="L179" s="20">
        <v>115.5</v>
      </c>
      <c r="M179" s="20">
        <f t="shared" si="93"/>
        <v>107.77603876062649</v>
      </c>
      <c r="N179" s="21">
        <f t="shared" si="138"/>
        <v>2232.70762832133</v>
      </c>
      <c r="O179" s="22">
        <f>O163*L179/100</f>
        <v>12433.952017487327</v>
      </c>
      <c r="P179" s="60">
        <v>121.37284145732825</v>
      </c>
      <c r="Q179" s="60">
        <v>113.03747296622861</v>
      </c>
      <c r="R179" s="37">
        <f t="shared" si="123"/>
        <v>1</v>
      </c>
      <c r="S179" s="67">
        <f t="shared" si="124"/>
        <v>1</v>
      </c>
      <c r="T179" s="68">
        <f t="shared" si="125"/>
        <v>1</v>
      </c>
      <c r="U179" s="37">
        <f t="shared" si="126"/>
        <v>1.0548650057976483</v>
      </c>
      <c r="V179" s="67">
        <f t="shared" si="127"/>
        <v>1.0125279449902971</v>
      </c>
      <c r="W179" s="68">
        <f t="shared" si="128"/>
        <v>1.01141459896647</v>
      </c>
      <c r="X179" s="62">
        <f t="shared" si="136"/>
        <v>1.0118999999999996</v>
      </c>
      <c r="Y179" s="62">
        <f t="shared" si="129"/>
        <v>1.0234504326941707</v>
      </c>
      <c r="Z179" s="69">
        <f t="shared" si="130"/>
        <v>115.64989889444129</v>
      </c>
      <c r="AA179" s="60">
        <f t="shared" si="118"/>
        <v>2582.1241147620963</v>
      </c>
      <c r="AB179" s="60">
        <f t="shared" si="137"/>
        <v>14066.7529310112</v>
      </c>
      <c r="AC179" s="81">
        <f t="shared" si="119"/>
        <v>113.13179358604147</v>
      </c>
      <c r="AD179" s="37">
        <f t="shared" si="131"/>
        <v>1</v>
      </c>
      <c r="AE179" s="67">
        <f t="shared" si="132"/>
        <v>1</v>
      </c>
      <c r="AF179" s="68">
        <f t="shared" si="133"/>
        <v>1</v>
      </c>
      <c r="AG179" s="81">
        <f t="shared" si="134"/>
        <v>108.5</v>
      </c>
      <c r="AT179" s="60" t="e">
        <f>C179/(C179+#REF!)*100</f>
        <v>#REF!</v>
      </c>
    </row>
    <row r="180" spans="1:46" x14ac:dyDescent="0.3">
      <c r="A180" s="248"/>
      <c r="B180" s="23" t="s">
        <v>42</v>
      </c>
      <c r="C180" s="24">
        <f>C168+C169+C170</f>
        <v>13799.599999999999</v>
      </c>
      <c r="D180" s="24">
        <f>C180</f>
        <v>13799.599999999999</v>
      </c>
      <c r="E180" s="24">
        <f>C180/C167*100</f>
        <v>90.595518674378454</v>
      </c>
      <c r="F180" s="24">
        <f>N180/N167*100</f>
        <v>66.423232635047654</v>
      </c>
      <c r="G180" s="24">
        <f>E180/F180*100</f>
        <v>136.39131231709504</v>
      </c>
      <c r="H180" s="24">
        <f>C180/C164*100</f>
        <v>117.57448730073527</v>
      </c>
      <c r="I180" s="24">
        <f t="shared" si="65"/>
        <v>110.19999999999999</v>
      </c>
      <c r="J180" s="24">
        <f>H180/I180*100</f>
        <v>106.69191225112095</v>
      </c>
      <c r="K180" s="24">
        <f t="shared" si="135"/>
        <v>117.57448730073527</v>
      </c>
      <c r="L180" s="24">
        <f>O180/O164*100</f>
        <v>110.19999999999999</v>
      </c>
      <c r="M180" s="24">
        <f t="shared" si="93"/>
        <v>106.69191225112095</v>
      </c>
      <c r="N180" s="50">
        <f>SUM(N168:N170)</f>
        <v>2497.3560954236118</v>
      </c>
      <c r="O180" s="51">
        <f>N180</f>
        <v>2497.3560954236118</v>
      </c>
      <c r="P180" s="3">
        <v>110.2</v>
      </c>
      <c r="Q180" s="84">
        <v>88.1</v>
      </c>
      <c r="R180" s="37">
        <f t="shared" si="123"/>
        <v>0.95411255411255402</v>
      </c>
      <c r="S180" s="67">
        <f t="shared" si="124"/>
        <v>0.99708679639130771</v>
      </c>
      <c r="T180" s="70">
        <f t="shared" si="125"/>
        <v>0.99748001534985664</v>
      </c>
      <c r="U180" s="37">
        <f t="shared" si="126"/>
        <v>0.95411255411255402</v>
      </c>
      <c r="V180" s="67">
        <f t="shared" si="127"/>
        <v>0.99781596305797438</v>
      </c>
      <c r="W180" s="70">
        <f t="shared" si="128"/>
        <v>0.99748001534985664</v>
      </c>
      <c r="X180" s="62"/>
      <c r="Z180" s="71">
        <f>AA180/N180*100</f>
        <v>110.8414930436056</v>
      </c>
      <c r="AA180" s="72">
        <f>AA168+AA169+AA170</f>
        <v>2768.1067827830229</v>
      </c>
      <c r="AD180" s="37">
        <f t="shared" si="131"/>
        <v>0.98994093193651878</v>
      </c>
      <c r="AE180" s="67">
        <f t="shared" si="132"/>
        <v>1.0109180200436447</v>
      </c>
      <c r="AF180" s="70">
        <f t="shared" si="133"/>
        <v>1.0049026043471658</v>
      </c>
      <c r="AG180" s="6">
        <f>AF180*109</f>
        <v>109.53438387384108</v>
      </c>
      <c r="AT180" s="60" t="e">
        <f>C180/(C180+#REF!)*100</f>
        <v>#REF!</v>
      </c>
    </row>
    <row r="181" spans="1:46" x14ac:dyDescent="0.3">
      <c r="A181" s="248"/>
      <c r="B181" s="23" t="s">
        <v>43</v>
      </c>
      <c r="C181" s="28">
        <f>C171+C172+C173</f>
        <v>16156.399999999998</v>
      </c>
      <c r="D181" s="28">
        <f>D180+C181</f>
        <v>29955.999999999996</v>
      </c>
      <c r="E181" s="28">
        <f>C181/C180*100</f>
        <v>117.07875590596828</v>
      </c>
      <c r="F181" s="28">
        <f>N181/N180*100</f>
        <v>103.80927234870386</v>
      </c>
      <c r="G181" s="28">
        <f>E181/F181*100</f>
        <v>112.78256099579538</v>
      </c>
      <c r="H181" s="28">
        <f>C181/C165*100</f>
        <v>121.67704716789298</v>
      </c>
      <c r="I181" s="28">
        <f t="shared" si="65"/>
        <v>113.18408536832516</v>
      </c>
      <c r="J181" s="28">
        <f>H181/I181*100</f>
        <v>107.50367136150804</v>
      </c>
      <c r="K181" s="28">
        <f t="shared" si="135"/>
        <v>119.75214871077353</v>
      </c>
      <c r="L181" s="28">
        <f>O181/O165*100</f>
        <v>111.70000000000002</v>
      </c>
      <c r="M181" s="28">
        <f t="shared" si="93"/>
        <v>107.20872758350359</v>
      </c>
      <c r="N181" s="52">
        <f>SUM(N171:N173)</f>
        <v>2592.4871906152539</v>
      </c>
      <c r="O181" s="53">
        <f>N181+O180</f>
        <v>5089.8432860388657</v>
      </c>
      <c r="P181" s="3">
        <v>113.2</v>
      </c>
      <c r="Q181" s="3">
        <v>114.4</v>
      </c>
      <c r="R181" s="37">
        <f t="shared" si="123"/>
        <v>0.96709956709956724</v>
      </c>
      <c r="S181" s="67">
        <f t="shared" si="124"/>
        <v>0.9955627788192607</v>
      </c>
      <c r="T181" s="70">
        <f t="shared" si="125"/>
        <v>0.99459858317876604</v>
      </c>
      <c r="U181" s="37">
        <f t="shared" si="126"/>
        <v>0.97994879106775024</v>
      </c>
      <c r="V181" s="67">
        <f t="shared" si="127"/>
        <v>0.98876330487376507</v>
      </c>
      <c r="W181" s="70">
        <f t="shared" si="128"/>
        <v>0.9920671965471497</v>
      </c>
      <c r="X181" s="62"/>
      <c r="Z181" s="71">
        <f>AA181/N181*100</f>
        <v>111.19317059106355</v>
      </c>
      <c r="AA181" s="72">
        <f>AA171+AA172+AA173</f>
        <v>2882.66870441229</v>
      </c>
      <c r="AD181" s="37">
        <f t="shared" si="131"/>
        <v>0.99473620311484157</v>
      </c>
      <c r="AE181" s="67">
        <f t="shared" si="132"/>
        <v>1.0085543456611805</v>
      </c>
      <c r="AF181" s="70">
        <f t="shared" si="133"/>
        <v>1.0022498797280344</v>
      </c>
      <c r="AG181" s="6">
        <f>AF181*109</f>
        <v>109.24523689035574</v>
      </c>
      <c r="AT181" s="60" t="e">
        <f>C181/(C181+#REF!)*100</f>
        <v>#REF!</v>
      </c>
    </row>
    <row r="182" spans="1:46" x14ac:dyDescent="0.3">
      <c r="A182" s="248"/>
      <c r="B182" s="23" t="s">
        <v>44</v>
      </c>
      <c r="C182" s="28">
        <f>C174+C175+C176</f>
        <v>18234.399999999998</v>
      </c>
      <c r="D182" s="28">
        <f>D181+C182</f>
        <v>48190.399999999994</v>
      </c>
      <c r="E182" s="28">
        <f>C182/C181*100</f>
        <v>112.86177613824862</v>
      </c>
      <c r="F182" s="28">
        <f>N182/N181*100</f>
        <v>110.10529555296623</v>
      </c>
      <c r="G182" s="28">
        <f>E182/F182*100</f>
        <v>102.50349501487545</v>
      </c>
      <c r="H182" s="28">
        <f>C182/C166*100</f>
        <v>125.8542982365324</v>
      </c>
      <c r="I182" s="28">
        <f t="shared" si="65"/>
        <v>116.56327593431625</v>
      </c>
      <c r="J182" s="28">
        <f>H182/I182*100</f>
        <v>107.97079717238873</v>
      </c>
      <c r="K182" s="28">
        <f t="shared" si="135"/>
        <v>121.99020339969874</v>
      </c>
      <c r="L182" s="28">
        <f>O182/O166*100</f>
        <v>113.4</v>
      </c>
      <c r="M182" s="28">
        <f t="shared" si="93"/>
        <v>107.57513527310294</v>
      </c>
      <c r="N182" s="29">
        <f>SUM(N174:N176)</f>
        <v>2854.465683399716</v>
      </c>
      <c r="O182" s="53">
        <f>N182+O181</f>
        <v>7944.3089694385817</v>
      </c>
      <c r="P182" s="3">
        <v>116.2</v>
      </c>
      <c r="Q182" s="3">
        <v>111.3</v>
      </c>
      <c r="R182" s="37">
        <f t="shared" si="123"/>
        <v>0.98181818181818181</v>
      </c>
      <c r="S182" s="67">
        <f t="shared" si="124"/>
        <v>0.99558063730746293</v>
      </c>
      <c r="T182" s="70">
        <f t="shared" si="125"/>
        <v>0.99304119098615484</v>
      </c>
      <c r="U182" s="37">
        <f t="shared" si="126"/>
        <v>1.0092058522451623</v>
      </c>
      <c r="V182" s="67">
        <f t="shared" si="127"/>
        <v>0.99959164368104436</v>
      </c>
      <c r="W182" s="70">
        <f t="shared" si="128"/>
        <v>0.99124465606497791</v>
      </c>
      <c r="X182" s="62"/>
      <c r="Z182" s="71">
        <f>AA182/N182*100</f>
        <v>112.64920362298317</v>
      </c>
      <c r="AA182" s="72">
        <f>AA174+AA175+AA176</f>
        <v>3215.532860041124</v>
      </c>
      <c r="AD182" s="37">
        <f t="shared" si="131"/>
        <v>0.99813591694560455</v>
      </c>
      <c r="AE182" s="67">
        <f t="shared" si="132"/>
        <v>1.0066526128619915</v>
      </c>
      <c r="AF182" s="70">
        <f t="shared" si="133"/>
        <v>1.0036629185356409</v>
      </c>
      <c r="AG182" s="6">
        <f>AF182*109</f>
        <v>109.39925812038486</v>
      </c>
      <c r="AT182" s="60" t="e">
        <f>C182/(C182+#REF!)*100</f>
        <v>#REF!</v>
      </c>
    </row>
    <row r="183" spans="1:46" ht="18" thickBot="1" x14ac:dyDescent="0.35">
      <c r="A183" s="249"/>
      <c r="B183" s="19" t="s">
        <v>45</v>
      </c>
      <c r="C183" s="20">
        <f>C177+C178+C179</f>
        <v>19945.200000000012</v>
      </c>
      <c r="D183" s="20">
        <f>D182+C183</f>
        <v>68135.600000000006</v>
      </c>
      <c r="E183" s="20">
        <f>C183/C182*100</f>
        <v>109.38226648532452</v>
      </c>
      <c r="F183" s="20">
        <f>N183/N182*100</f>
        <v>157.28488431857784</v>
      </c>
      <c r="G183" s="20">
        <f>E183/F183*100</f>
        <v>69.544042302102355</v>
      </c>
      <c r="H183" s="20">
        <f>C183/C167*100</f>
        <v>130.9418924508112</v>
      </c>
      <c r="I183" s="20">
        <f t="shared" si="65"/>
        <v>119.41292840670425</v>
      </c>
      <c r="J183" s="20">
        <f>H183/I183*100</f>
        <v>109.65470338759373</v>
      </c>
      <c r="K183" s="20">
        <f t="shared" si="135"/>
        <v>124.48132476852361</v>
      </c>
      <c r="L183" s="20">
        <f>O183/O167*100</f>
        <v>115.5</v>
      </c>
      <c r="M183" s="20">
        <f t="shared" si="93"/>
        <v>107.77603876062649</v>
      </c>
      <c r="N183" s="31">
        <f>SUM(N177:N179)</f>
        <v>4489.6430480487452</v>
      </c>
      <c r="O183" s="49">
        <f>N183+O182</f>
        <v>12433.952017487327</v>
      </c>
      <c r="P183" s="3">
        <v>118.8</v>
      </c>
      <c r="Q183" s="3">
        <v>105.9</v>
      </c>
      <c r="R183" s="37">
        <f t="shared" si="123"/>
        <v>1</v>
      </c>
      <c r="S183" s="74">
        <f t="shared" si="124"/>
        <v>1</v>
      </c>
      <c r="T183" s="75">
        <f t="shared" si="125"/>
        <v>1</v>
      </c>
      <c r="U183" s="73">
        <f t="shared" si="126"/>
        <v>1.0338781680234135</v>
      </c>
      <c r="V183" s="74">
        <f t="shared" si="127"/>
        <v>1.0067941591288005</v>
      </c>
      <c r="W183" s="75">
        <f t="shared" si="128"/>
        <v>1.0131553571409566</v>
      </c>
      <c r="X183" s="76"/>
      <c r="Y183" s="77"/>
      <c r="Z183" s="78">
        <f>AA183/N183*100</f>
        <v>115.83202780530495</v>
      </c>
      <c r="AA183" s="79">
        <f>AA177+AA178+AA179</f>
        <v>5200.4445837747635</v>
      </c>
      <c r="AB183" s="77"/>
      <c r="AC183" s="82">
        <v>113</v>
      </c>
      <c r="AD183" s="73">
        <f t="shared" si="131"/>
        <v>1</v>
      </c>
      <c r="AE183" s="74">
        <f t="shared" si="132"/>
        <v>1</v>
      </c>
      <c r="AF183" s="75">
        <f t="shared" si="133"/>
        <v>1</v>
      </c>
      <c r="AG183" s="80">
        <f>AF183*109</f>
        <v>109</v>
      </c>
      <c r="AT183" s="60" t="e">
        <f>C183/(C183+#REF!)*100</f>
        <v>#REF!</v>
      </c>
    </row>
    <row r="184" spans="1:46" x14ac:dyDescent="0.3">
      <c r="A184" s="244" t="s">
        <v>50</v>
      </c>
      <c r="B184" s="33" t="s">
        <v>26</v>
      </c>
      <c r="C184" s="34">
        <f>D184</f>
        <v>6006.3</v>
      </c>
      <c r="D184" s="34">
        <v>6006.3</v>
      </c>
      <c r="E184" s="34">
        <f>C184/C179*100</f>
        <v>83.268175012477073</v>
      </c>
      <c r="F184" s="34">
        <f>N184/N179*100</f>
        <v>42.795683948012908</v>
      </c>
      <c r="G184" s="34">
        <f t="shared" ref="G184:G191" si="140">E184/F184*100</f>
        <v>194.57143181454722</v>
      </c>
      <c r="H184" s="34">
        <f t="shared" ref="H184:H231" si="141">C184/C168*100</f>
        <v>133.50003334000132</v>
      </c>
      <c r="I184" s="34">
        <f t="shared" si="65"/>
        <v>120.29999999999998</v>
      </c>
      <c r="J184" s="34">
        <f t="shared" ref="J184:J191" si="142">H184/I184*100</f>
        <v>110.97259629260294</v>
      </c>
      <c r="K184" s="34">
        <f t="shared" si="135"/>
        <v>133.50003334000132</v>
      </c>
      <c r="L184" s="34">
        <v>120.3</v>
      </c>
      <c r="M184" s="34">
        <f t="shared" si="93"/>
        <v>110.97259629260292</v>
      </c>
      <c r="N184" s="35">
        <f>O184</f>
        <v>955.50250009957119</v>
      </c>
      <c r="O184" s="36">
        <f t="shared" ref="O184:O195" si="143">O168*L184/100</f>
        <v>955.50250009957119</v>
      </c>
      <c r="P184" s="60">
        <v>120.3</v>
      </c>
      <c r="Q184" s="60">
        <v>81.2</v>
      </c>
      <c r="R184" s="37">
        <f t="shared" ref="R184:R199" si="144">L184/L$195</f>
        <v>1.1077348066298343</v>
      </c>
      <c r="S184" s="67">
        <f>(R184+R168+R152+R136+R120+R104+R88+R72)/8</f>
        <v>1.007762610118125</v>
      </c>
      <c r="T184" s="68">
        <f>(R184+R168+R152+R136)/4</f>
        <v>1.0168758019846846</v>
      </c>
      <c r="U184" s="37">
        <f t="shared" ref="U184:U199" si="145">I184/L$195</f>
        <v>1.1077348066298343</v>
      </c>
      <c r="V184" s="67">
        <f>(U184+U168+U152+U136+U120+U104+U88+U72)/8</f>
        <v>1.0072417767847917</v>
      </c>
      <c r="W184" s="68">
        <f>(U184+U168+U152+U136)/4</f>
        <v>1.0168758019846844</v>
      </c>
      <c r="X184" s="62">
        <v>0.96799999999999997</v>
      </c>
      <c r="Y184" s="62">
        <f>W184*X184</f>
        <v>0.98433577632117453</v>
      </c>
      <c r="Z184" s="69">
        <f>Y184*AC$183</f>
        <v>111.22994272429273</v>
      </c>
      <c r="AA184" s="60">
        <f t="shared" ref="AA184:AA195" si="146">N184*Z184/100</f>
        <v>1062.8048835899381</v>
      </c>
      <c r="AB184" s="60">
        <f>AA184</f>
        <v>1062.8048835899381</v>
      </c>
      <c r="AC184" s="81">
        <f t="shared" ref="AC184:AC195" si="147">AB184/O184*100</f>
        <v>111.22994272429271</v>
      </c>
      <c r="AD184" s="37">
        <f t="shared" ref="AD184:AD199" si="148">M184/M$195</f>
        <v>0.69311107263911853</v>
      </c>
      <c r="AE184" s="67">
        <f>(AD184+AD168+AD152+AD136+AD120+AD104+AD88+AD72)/8</f>
        <v>0.97505776994815319</v>
      </c>
      <c r="AF184" s="68">
        <f>(AD184+AD168+AD152+AD136)/4</f>
        <v>0.93318791681574331</v>
      </c>
      <c r="AG184" s="81">
        <f>AF184*108.5</f>
        <v>101.25088897450814</v>
      </c>
      <c r="AT184" s="60" t="e">
        <f>C184/(C184+#REF!)*100</f>
        <v>#REF!</v>
      </c>
    </row>
    <row r="185" spans="1:46" s="97" customFormat="1" ht="16.5" x14ac:dyDescent="0.25">
      <c r="A185" s="245"/>
      <c r="B185" s="33" t="s">
        <v>27</v>
      </c>
      <c r="C185" s="38">
        <f>D185-D184</f>
        <v>5846.9999999999991</v>
      </c>
      <c r="D185" s="38">
        <v>11853.3</v>
      </c>
      <c r="E185" s="38">
        <f t="shared" ref="E185:E191" si="149">C185/C184*100</f>
        <v>97.347784825932749</v>
      </c>
      <c r="F185" s="38">
        <f t="shared" ref="F185:F191" si="150">N185/N184*100</f>
        <v>97.311944648611487</v>
      </c>
      <c r="G185" s="38">
        <f t="shared" si="140"/>
        <v>100.03683019330327</v>
      </c>
      <c r="H185" s="38">
        <f t="shared" si="141"/>
        <v>133.84763300064094</v>
      </c>
      <c r="I185" s="38">
        <f t="shared" ref="I185:I231" si="151">N185/N169*100</f>
        <v>122.75834723720334</v>
      </c>
      <c r="J185" s="38">
        <f t="shared" si="142"/>
        <v>109.03342706464596</v>
      </c>
      <c r="K185" s="38">
        <f t="shared" si="135"/>
        <v>133.67127149703975</v>
      </c>
      <c r="L185" s="38">
        <v>121.5</v>
      </c>
      <c r="M185" s="38">
        <f t="shared" si="93"/>
        <v>110.01750740497098</v>
      </c>
      <c r="N185" s="15">
        <f t="shared" ref="N185:N195" si="152">O185-O184</f>
        <v>929.81806401299366</v>
      </c>
      <c r="O185" s="47">
        <f t="shared" si="143"/>
        <v>1885.3205641125649</v>
      </c>
      <c r="P185" s="60">
        <v>122.7</v>
      </c>
      <c r="Q185" s="60">
        <v>95.5</v>
      </c>
      <c r="R185" s="37">
        <f t="shared" si="144"/>
        <v>1.1187845303867403</v>
      </c>
      <c r="S185" s="67">
        <f t="shared" ref="S185:S199" si="153">(R185+R169+R153+R137+R121+R105+R89+R73)/8</f>
        <v>1.0084953971588755</v>
      </c>
      <c r="T185" s="68">
        <f t="shared" ref="T185:T199" si="154">(R185+R169+R153+R137)/4</f>
        <v>1.0208530373822382</v>
      </c>
      <c r="U185" s="37">
        <f t="shared" si="145"/>
        <v>1.1303715215212093</v>
      </c>
      <c r="V185" s="67">
        <f t="shared" ref="V185:V199" si="155">(U185+U169+U153+U137+U121+U105+U89+U73)/8</f>
        <v>1.0097695643487841</v>
      </c>
      <c r="W185" s="68">
        <f t="shared" ref="W185:W199" si="156">(U185+U169+U153+U137)/4</f>
        <v>1.0254306742696335</v>
      </c>
      <c r="X185" s="62">
        <f>X184</f>
        <v>0.96799999999999997</v>
      </c>
      <c r="Y185" s="62">
        <f t="shared" ref="Y185:Y195" si="157">W185*X185</f>
        <v>0.99261689269300524</v>
      </c>
      <c r="Z185" s="69">
        <f t="shared" ref="Z185:Z195" si="158">Y185*AC$183</f>
        <v>112.16570887430959</v>
      </c>
      <c r="AA185" s="60">
        <f t="shared" si="146"/>
        <v>1042.9370227415559</v>
      </c>
      <c r="AB185" s="60">
        <f>AB184+AA185</f>
        <v>2105.7419063314937</v>
      </c>
      <c r="AC185" s="81">
        <f t="shared" si="147"/>
        <v>111.6914516509654</v>
      </c>
      <c r="AD185" s="37">
        <f t="shared" si="148"/>
        <v>0.68714579197084602</v>
      </c>
      <c r="AE185" s="67">
        <f t="shared" ref="AE185:AE199" si="159">(AD185+AD169+AD153+AD137+AD121+AD105+AD89+AD73)/8</f>
        <v>0.9745912666381471</v>
      </c>
      <c r="AF185" s="68">
        <f t="shared" ref="AF185:AF199" si="160">(AD185+AD169+AD153+AD137)/4</f>
        <v>0.93182719961737925</v>
      </c>
      <c r="AG185" s="81">
        <f t="shared" ref="AG185:AG195" si="161">AF185*108.5</f>
        <v>101.10325115848565</v>
      </c>
      <c r="AT185" s="60" t="e">
        <f>C185/(C185+#REF!)*100</f>
        <v>#REF!</v>
      </c>
    </row>
    <row r="186" spans="1:46" s="97" customFormat="1" ht="16.5" x14ac:dyDescent="0.25">
      <c r="A186" s="245"/>
      <c r="B186" s="39" t="s">
        <v>28</v>
      </c>
      <c r="C186" s="38">
        <f>D186-D185</f>
        <v>6708.2000000000007</v>
      </c>
      <c r="D186" s="38">
        <v>18561.5</v>
      </c>
      <c r="E186" s="38">
        <f t="shared" si="149"/>
        <v>114.72892081409272</v>
      </c>
      <c r="F186" s="38">
        <f t="shared" si="150"/>
        <v>121.95750966166807</v>
      </c>
      <c r="G186" s="38">
        <f t="shared" si="140"/>
        <v>94.072862862132268</v>
      </c>
      <c r="H186" s="38">
        <f t="shared" si="141"/>
        <v>136.01102978447318</v>
      </c>
      <c r="I186" s="38">
        <f t="shared" si="151"/>
        <v>119.9154702023113</v>
      </c>
      <c r="J186" s="38">
        <f t="shared" si="142"/>
        <v>113.42242127309079</v>
      </c>
      <c r="K186" s="38">
        <f t="shared" si="135"/>
        <v>134.50752195715819</v>
      </c>
      <c r="L186" s="44">
        <v>120.9</v>
      </c>
      <c r="M186" s="38">
        <f t="shared" si="93"/>
        <v>111.25518772304233</v>
      </c>
      <c r="N186" s="46">
        <f t="shared" si="152"/>
        <v>1133.9829552545818</v>
      </c>
      <c r="O186" s="47">
        <f t="shared" si="143"/>
        <v>3019.3035193671467</v>
      </c>
      <c r="P186" s="6">
        <v>119.8</v>
      </c>
      <c r="Q186" s="6">
        <v>111.8</v>
      </c>
      <c r="R186" s="37">
        <f t="shared" si="144"/>
        <v>1.1132596685082874</v>
      </c>
      <c r="S186" s="67">
        <f t="shared" si="153"/>
        <v>1.0081844181461401</v>
      </c>
      <c r="T186" s="68">
        <f t="shared" si="154"/>
        <v>1.0181729812574163</v>
      </c>
      <c r="U186" s="37">
        <f t="shared" si="145"/>
        <v>1.1041940165958684</v>
      </c>
      <c r="V186" s="67">
        <f t="shared" si="155"/>
        <v>1.0101102693637682</v>
      </c>
      <c r="W186" s="68">
        <f t="shared" si="156"/>
        <v>1.0139899419472487</v>
      </c>
      <c r="X186" s="62">
        <f t="shared" ref="X186:X192" si="162">X185</f>
        <v>0.96799999999999997</v>
      </c>
      <c r="Y186" s="62">
        <f t="shared" si="157"/>
        <v>0.9815422638049367</v>
      </c>
      <c r="Z186" s="69">
        <f t="shared" si="158"/>
        <v>110.91427580995784</v>
      </c>
      <c r="AA186" s="60">
        <f t="shared" si="146"/>
        <v>1257.7489826289777</v>
      </c>
      <c r="AB186" s="60">
        <f t="shared" ref="AB186:AB195" si="163">AB185+AA186</f>
        <v>3363.4908889604712</v>
      </c>
      <c r="AC186" s="81">
        <f t="shared" si="147"/>
        <v>111.39956176600181</v>
      </c>
      <c r="AD186" s="37">
        <f t="shared" si="148"/>
        <v>0.69487607819917618</v>
      </c>
      <c r="AE186" s="67">
        <f t="shared" si="159"/>
        <v>0.97252133029200272</v>
      </c>
      <c r="AF186" s="68">
        <f t="shared" si="160"/>
        <v>0.93100140723675351</v>
      </c>
      <c r="AG186" s="81">
        <f t="shared" si="161"/>
        <v>101.01365268518775</v>
      </c>
      <c r="AT186" s="60" t="e">
        <f>C186/(C186+#REF!)*100</f>
        <v>#REF!</v>
      </c>
    </row>
    <row r="187" spans="1:46" s="97" customFormat="1" ht="16.5" x14ac:dyDescent="0.25">
      <c r="A187" s="245"/>
      <c r="B187" s="33" t="s">
        <v>29</v>
      </c>
      <c r="C187" s="38">
        <f>D187-D186</f>
        <v>7088.9000000000015</v>
      </c>
      <c r="D187" s="38">
        <v>25650.400000000001</v>
      </c>
      <c r="E187" s="38">
        <f t="shared" si="149"/>
        <v>105.67514385379089</v>
      </c>
      <c r="F187" s="38">
        <f t="shared" si="150"/>
        <v>91.351614495220417</v>
      </c>
      <c r="G187" s="38">
        <f t="shared" si="140"/>
        <v>115.67955797794892</v>
      </c>
      <c r="H187" s="38">
        <f t="shared" si="141"/>
        <v>135.51710953928506</v>
      </c>
      <c r="I187" s="38">
        <f t="shared" si="151"/>
        <v>119.73404241951371</v>
      </c>
      <c r="J187" s="38">
        <f t="shared" si="142"/>
        <v>113.18177086552545</v>
      </c>
      <c r="K187" s="38">
        <f t="shared" si="135"/>
        <v>134.78503042468449</v>
      </c>
      <c r="L187" s="38">
        <v>120.6</v>
      </c>
      <c r="M187" s="38">
        <f t="shared" si="93"/>
        <v>111.76204844501203</v>
      </c>
      <c r="N187" s="46">
        <f t="shared" si="152"/>
        <v>1035.9117377256734</v>
      </c>
      <c r="O187" s="47">
        <f t="shared" si="143"/>
        <v>4055.2152570928201</v>
      </c>
      <c r="P187" s="6">
        <v>119.8</v>
      </c>
      <c r="Q187" s="6">
        <v>104.6</v>
      </c>
      <c r="R187" s="37">
        <f t="shared" si="144"/>
        <v>1.1104972375690607</v>
      </c>
      <c r="S187" s="67">
        <f t="shared" si="153"/>
        <v>1.0090364968758285</v>
      </c>
      <c r="T187" s="68">
        <f t="shared" si="154"/>
        <v>1.0177728473820316</v>
      </c>
      <c r="U187" s="37">
        <f t="shared" si="145"/>
        <v>1.102523410861084</v>
      </c>
      <c r="V187" s="67">
        <f t="shared" si="155"/>
        <v>1.0090821407088095</v>
      </c>
      <c r="W187" s="68">
        <f t="shared" si="156"/>
        <v>1.0166835560906853</v>
      </c>
      <c r="X187" s="62">
        <f>X186+0.025</f>
        <v>0.99299999999999999</v>
      </c>
      <c r="Y187" s="62">
        <f t="shared" si="157"/>
        <v>1.0095667711980505</v>
      </c>
      <c r="Z187" s="69">
        <f t="shared" si="158"/>
        <v>114.0810451453797</v>
      </c>
      <c r="AA187" s="60">
        <f t="shared" si="146"/>
        <v>1181.778937181113</v>
      </c>
      <c r="AB187" s="60">
        <f t="shared" si="163"/>
        <v>4545.2698261415844</v>
      </c>
      <c r="AC187" s="81">
        <f t="shared" si="147"/>
        <v>112.0845513241653</v>
      </c>
      <c r="AD187" s="37">
        <f t="shared" si="148"/>
        <v>0.69804182172883777</v>
      </c>
      <c r="AE187" s="67">
        <f t="shared" si="159"/>
        <v>0.97169754614982262</v>
      </c>
      <c r="AF187" s="68">
        <f t="shared" si="160"/>
        <v>0.93109370100405753</v>
      </c>
      <c r="AG187" s="81">
        <f t="shared" si="161"/>
        <v>101.02366655894023</v>
      </c>
      <c r="AT187" s="60" t="e">
        <f>C187/(C187+#REF!)*100</f>
        <v>#REF!</v>
      </c>
    </row>
    <row r="188" spans="1:46" s="97" customFormat="1" ht="16.5" x14ac:dyDescent="0.25">
      <c r="A188" s="245"/>
      <c r="B188" s="33" t="s">
        <v>30</v>
      </c>
      <c r="C188" s="38">
        <f>D188-D187</f>
        <v>8684.9000000000015</v>
      </c>
      <c r="D188" s="38">
        <v>34335.300000000003</v>
      </c>
      <c r="E188" s="38">
        <f t="shared" si="149"/>
        <v>122.51407129455909</v>
      </c>
      <c r="F188" s="38">
        <f t="shared" si="150"/>
        <v>91.048668659028536</v>
      </c>
      <c r="G188" s="38">
        <f t="shared" si="140"/>
        <v>134.55888273706282</v>
      </c>
      <c r="H188" s="38">
        <f t="shared" si="141"/>
        <v>159.47300771208228</v>
      </c>
      <c r="I188" s="38">
        <f t="shared" si="151"/>
        <v>114.01580703501813</v>
      </c>
      <c r="J188" s="38">
        <f t="shared" si="142"/>
        <v>139.86920924315584</v>
      </c>
      <c r="K188" s="38">
        <f t="shared" si="135"/>
        <v>140.27806149546916</v>
      </c>
      <c r="L188" s="38">
        <v>119.3</v>
      </c>
      <c r="M188" s="38">
        <f t="shared" si="93"/>
        <v>117.58429295512923</v>
      </c>
      <c r="N188" s="15">
        <f t="shared" si="152"/>
        <v>943.18384568183319</v>
      </c>
      <c r="O188" s="47">
        <f t="shared" si="143"/>
        <v>4998.3991027746533</v>
      </c>
      <c r="P188" s="6">
        <v>125</v>
      </c>
      <c r="Q188" s="6">
        <v>107.2</v>
      </c>
      <c r="R188" s="37">
        <f t="shared" si="144"/>
        <v>1.0985267034990793</v>
      </c>
      <c r="S188" s="67">
        <f t="shared" si="153"/>
        <v>1.0079152363192678</v>
      </c>
      <c r="T188" s="68">
        <f t="shared" si="154"/>
        <v>1.0144156952475203</v>
      </c>
      <c r="U188" s="37">
        <f t="shared" si="145"/>
        <v>1.0498693097147158</v>
      </c>
      <c r="V188" s="67">
        <f t="shared" si="155"/>
        <v>0.99880241974935879</v>
      </c>
      <c r="W188" s="68">
        <f t="shared" si="156"/>
        <v>1.0009317067320624</v>
      </c>
      <c r="X188" s="62">
        <f t="shared" si="162"/>
        <v>0.99299999999999999</v>
      </c>
      <c r="Y188" s="62">
        <f t="shared" si="157"/>
        <v>0.99392518478493797</v>
      </c>
      <c r="Z188" s="69">
        <f t="shared" si="158"/>
        <v>112.31354588069799</v>
      </c>
      <c r="AA188" s="60">
        <f t="shared" si="146"/>
        <v>1059.3232212591975</v>
      </c>
      <c r="AB188" s="60">
        <f t="shared" si="163"/>
        <v>5604.5930474007819</v>
      </c>
      <c r="AC188" s="81">
        <f t="shared" si="147"/>
        <v>112.12776195261449</v>
      </c>
      <c r="AD188" s="37">
        <f t="shared" si="148"/>
        <v>0.73440631415662783</v>
      </c>
      <c r="AE188" s="67">
        <f t="shared" si="159"/>
        <v>0.97515030069232833</v>
      </c>
      <c r="AF188" s="68">
        <f t="shared" si="160"/>
        <v>0.93933457074183657</v>
      </c>
      <c r="AG188" s="81">
        <f t="shared" si="161"/>
        <v>101.91780092548927</v>
      </c>
      <c r="AT188" s="60" t="e">
        <f>C188/(C188+#REF!)*100</f>
        <v>#REF!</v>
      </c>
    </row>
    <row r="189" spans="1:46" s="97" customFormat="1" ht="16.5" x14ac:dyDescent="0.25">
      <c r="A189" s="245"/>
      <c r="B189" s="39" t="s">
        <v>31</v>
      </c>
      <c r="C189" s="38">
        <f t="shared" ref="C189:C195" si="164">D189-D188</f>
        <v>8610.6999999999971</v>
      </c>
      <c r="D189" s="38">
        <v>42946</v>
      </c>
      <c r="E189" s="38">
        <f t="shared" si="149"/>
        <v>99.145643588296878</v>
      </c>
      <c r="F189" s="38">
        <f t="shared" si="150"/>
        <v>99.276315326389536</v>
      </c>
      <c r="G189" s="38">
        <f t="shared" si="140"/>
        <v>99.868375717145568</v>
      </c>
      <c r="H189" s="38">
        <f t="shared" si="141"/>
        <v>157.14676789429501</v>
      </c>
      <c r="I189" s="38">
        <f t="shared" si="151"/>
        <v>104.03166375789429</v>
      </c>
      <c r="J189" s="38">
        <f t="shared" si="142"/>
        <v>151.05667084207346</v>
      </c>
      <c r="K189" s="38">
        <f t="shared" si="135"/>
        <v>143.36359994658835</v>
      </c>
      <c r="L189" s="44">
        <v>116.6</v>
      </c>
      <c r="M189" s="38">
        <f t="shared" si="93"/>
        <v>122.95334472263153</v>
      </c>
      <c r="N189" s="46">
        <f t="shared" si="152"/>
        <v>936.35816874666398</v>
      </c>
      <c r="O189" s="47">
        <f t="shared" si="143"/>
        <v>5934.7572715213173</v>
      </c>
      <c r="P189" s="6">
        <v>100.9</v>
      </c>
      <c r="Q189" s="6">
        <v>81.3</v>
      </c>
      <c r="R189" s="37">
        <f t="shared" si="144"/>
        <v>1.0736648250460405</v>
      </c>
      <c r="S189" s="67">
        <f t="shared" si="153"/>
        <v>1.0051108638176494</v>
      </c>
      <c r="T189" s="68">
        <f t="shared" si="154"/>
        <v>1.0082238486737256</v>
      </c>
      <c r="U189" s="37">
        <f t="shared" si="145"/>
        <v>0.9579342887467247</v>
      </c>
      <c r="V189" s="67">
        <f t="shared" si="155"/>
        <v>0.9839474729800296</v>
      </c>
      <c r="W189" s="68">
        <f t="shared" si="156"/>
        <v>0.980218979160423</v>
      </c>
      <c r="X189" s="62">
        <f t="shared" si="162"/>
        <v>0.99299999999999999</v>
      </c>
      <c r="Y189" s="62">
        <f t="shared" si="157"/>
        <v>0.97335744630630006</v>
      </c>
      <c r="Z189" s="69">
        <f t="shared" si="158"/>
        <v>109.98939143261191</v>
      </c>
      <c r="AA189" s="60">
        <f t="shared" si="146"/>
        <v>1029.894651434005</v>
      </c>
      <c r="AB189" s="60">
        <f t="shared" si="163"/>
        <v>6634.4876988347869</v>
      </c>
      <c r="AC189" s="81">
        <f t="shared" si="147"/>
        <v>111.79037988076132</v>
      </c>
      <c r="AD189" s="37">
        <f t="shared" si="148"/>
        <v>0.76794026176128094</v>
      </c>
      <c r="AE189" s="67">
        <f t="shared" si="159"/>
        <v>0.97677095495668154</v>
      </c>
      <c r="AF189" s="68">
        <f t="shared" si="160"/>
        <v>0.94576235516589335</v>
      </c>
      <c r="AG189" s="81">
        <f t="shared" si="161"/>
        <v>102.61521553549943</v>
      </c>
      <c r="AT189" s="60" t="e">
        <f>C189/(C189+#REF!)*100</f>
        <v>#REF!</v>
      </c>
    </row>
    <row r="190" spans="1:46" s="97" customFormat="1" ht="16.5" x14ac:dyDescent="0.25">
      <c r="A190" s="245"/>
      <c r="B190" s="33" t="s">
        <v>32</v>
      </c>
      <c r="C190" s="38">
        <f t="shared" si="164"/>
        <v>9661.3000000000029</v>
      </c>
      <c r="D190" s="38">
        <v>52607.3</v>
      </c>
      <c r="E190" s="38">
        <f t="shared" si="149"/>
        <v>112.20109863309611</v>
      </c>
      <c r="F190" s="38">
        <f t="shared" si="150"/>
        <v>85.750563555960852</v>
      </c>
      <c r="G190" s="38">
        <f t="shared" si="140"/>
        <v>130.84590232444785</v>
      </c>
      <c r="H190" s="38">
        <f t="shared" si="141"/>
        <v>159.87324386490397</v>
      </c>
      <c r="I190" s="38">
        <f t="shared" si="151"/>
        <v>103.72243859281963</v>
      </c>
      <c r="J190" s="38">
        <f t="shared" si="142"/>
        <v>154.13563934079301</v>
      </c>
      <c r="K190" s="38">
        <f t="shared" si="135"/>
        <v>146.13504226494555</v>
      </c>
      <c r="L190" s="38">
        <v>114.9</v>
      </c>
      <c r="M190" s="38">
        <f t="shared" si="93"/>
        <v>127.18454505217194</v>
      </c>
      <c r="N190" s="46">
        <f t="shared" si="152"/>
        <v>802.93240660253923</v>
      </c>
      <c r="O190" s="47">
        <f t="shared" si="143"/>
        <v>6737.6896781238565</v>
      </c>
      <c r="P190" s="6">
        <v>100.3</v>
      </c>
      <c r="Q190" s="6">
        <v>108.4</v>
      </c>
      <c r="R190" s="37">
        <f t="shared" si="144"/>
        <v>1.0580110497237569</v>
      </c>
      <c r="S190" s="67">
        <f t="shared" si="153"/>
        <v>1.0035694105226187</v>
      </c>
      <c r="T190" s="68">
        <f t="shared" si="154"/>
        <v>1.0077064215780975</v>
      </c>
      <c r="U190" s="37">
        <f t="shared" si="145"/>
        <v>0.95508691153609238</v>
      </c>
      <c r="V190" s="67">
        <f t="shared" si="155"/>
        <v>0.99431876057288648</v>
      </c>
      <c r="W190" s="68">
        <f t="shared" si="156"/>
        <v>1.0062632910616993</v>
      </c>
      <c r="X190" s="62">
        <f>X189+0.014</f>
        <v>1.0069999999999999</v>
      </c>
      <c r="Y190" s="62">
        <f t="shared" si="157"/>
        <v>1.0133071340991311</v>
      </c>
      <c r="Z190" s="69">
        <f t="shared" si="158"/>
        <v>114.50370615320182</v>
      </c>
      <c r="AA190" s="60">
        <f t="shared" si="146"/>
        <v>919.38736346500309</v>
      </c>
      <c r="AB190" s="60">
        <f t="shared" si="163"/>
        <v>7553.8750622997904</v>
      </c>
      <c r="AC190" s="81">
        <f t="shared" si="147"/>
        <v>112.11372774893374</v>
      </c>
      <c r="AD190" s="37">
        <f t="shared" si="148"/>
        <v>0.79436743294529188</v>
      </c>
      <c r="AE190" s="67">
        <f t="shared" si="159"/>
        <v>0.98008056737087834</v>
      </c>
      <c r="AF190" s="68">
        <f t="shared" si="160"/>
        <v>0.9527320275364406</v>
      </c>
      <c r="AG190" s="81">
        <f t="shared" si="161"/>
        <v>103.3714249877038</v>
      </c>
      <c r="AT190" s="60" t="e">
        <f>C190/(C190+#REF!)*100</f>
        <v>#REF!</v>
      </c>
    </row>
    <row r="191" spans="1:46" s="97" customFormat="1" ht="16.5" x14ac:dyDescent="0.25">
      <c r="A191" s="245"/>
      <c r="B191" s="33" t="s">
        <v>33</v>
      </c>
      <c r="C191" s="38">
        <f t="shared" si="164"/>
        <v>10894.099999999999</v>
      </c>
      <c r="D191" s="38">
        <v>63501.4</v>
      </c>
      <c r="E191" s="38">
        <f t="shared" si="149"/>
        <v>112.76018755239974</v>
      </c>
      <c r="F191" s="38">
        <f t="shared" si="150"/>
        <v>98.401329570259904</v>
      </c>
      <c r="G191" s="38">
        <f t="shared" si="140"/>
        <v>114.59213818029504</v>
      </c>
      <c r="H191" s="38">
        <f t="shared" si="141"/>
        <v>177.35323804252272</v>
      </c>
      <c r="I191" s="38">
        <f t="shared" si="151"/>
        <v>99.771263020889023</v>
      </c>
      <c r="J191" s="38">
        <f t="shared" si="142"/>
        <v>177.75984053182771</v>
      </c>
      <c r="K191" s="38">
        <f t="shared" si="135"/>
        <v>150.6854255998216</v>
      </c>
      <c r="L191" s="38">
        <v>113.1</v>
      </c>
      <c r="M191" s="38">
        <f t="shared" si="93"/>
        <v>133.23202970806508</v>
      </c>
      <c r="N191" s="15">
        <f t="shared" si="152"/>
        <v>790.09616364738395</v>
      </c>
      <c r="O191" s="47">
        <f t="shared" si="143"/>
        <v>7527.7858417712405</v>
      </c>
      <c r="P191" s="6">
        <v>102.6</v>
      </c>
      <c r="Q191" s="6">
        <v>103.8</v>
      </c>
      <c r="R191" s="37">
        <f t="shared" si="144"/>
        <v>1.0414364640883977</v>
      </c>
      <c r="S191" s="67">
        <f t="shared" si="153"/>
        <v>0.99840215242345709</v>
      </c>
      <c r="T191" s="68">
        <f t="shared" si="154"/>
        <v>0.9991011752349328</v>
      </c>
      <c r="U191" s="37">
        <f t="shared" si="145"/>
        <v>0.91870407938203524</v>
      </c>
      <c r="V191" s="67">
        <f t="shared" si="155"/>
        <v>0.96786676440300545</v>
      </c>
      <c r="W191" s="68">
        <f t="shared" si="156"/>
        <v>0.94064984724171441</v>
      </c>
      <c r="X191" s="62">
        <f t="shared" si="162"/>
        <v>1.0069999999999999</v>
      </c>
      <c r="Y191" s="62">
        <f t="shared" si="157"/>
        <v>0.94723439617240635</v>
      </c>
      <c r="Z191" s="69">
        <f t="shared" si="158"/>
        <v>107.03748676748192</v>
      </c>
      <c r="AA191" s="60">
        <f t="shared" si="146"/>
        <v>845.69907661445086</v>
      </c>
      <c r="AB191" s="60">
        <f t="shared" si="163"/>
        <v>8399.5741389142422</v>
      </c>
      <c r="AC191" s="81">
        <f t="shared" si="147"/>
        <v>111.5809391428951</v>
      </c>
      <c r="AD191" s="37">
        <f t="shared" si="148"/>
        <v>0.83213872709040415</v>
      </c>
      <c r="AE191" s="67">
        <f t="shared" si="159"/>
        <v>0.98715729597334678</v>
      </c>
      <c r="AF191" s="68">
        <f t="shared" si="160"/>
        <v>0.96823116803391551</v>
      </c>
      <c r="AG191" s="81">
        <f t="shared" si="161"/>
        <v>105.05308173167984</v>
      </c>
      <c r="AT191" s="60" t="e">
        <f>C191/(C191+#REF!)*100</f>
        <v>#REF!</v>
      </c>
    </row>
    <row r="192" spans="1:46" s="97" customFormat="1" ht="16.5" x14ac:dyDescent="0.25">
      <c r="A192" s="245"/>
      <c r="B192" s="39" t="s">
        <v>35</v>
      </c>
      <c r="C192" s="38">
        <f t="shared" si="164"/>
        <v>11628.599999999999</v>
      </c>
      <c r="D192" s="38">
        <v>75130</v>
      </c>
      <c r="E192" s="38">
        <f>C192/C191*100</f>
        <v>106.74218154781028</v>
      </c>
      <c r="F192" s="38">
        <f>N192/N191*100</f>
        <v>163.32152637580492</v>
      </c>
      <c r="G192" s="38">
        <f>E192/F192*100</f>
        <v>65.357080549317885</v>
      </c>
      <c r="H192" s="38">
        <f t="shared" si="141"/>
        <v>192.24957428868996</v>
      </c>
      <c r="I192" s="38">
        <f t="shared" si="151"/>
        <v>100.15176308846878</v>
      </c>
      <c r="J192" s="38">
        <f>H192/I192*100</f>
        <v>191.9582525161008</v>
      </c>
      <c r="K192" s="38">
        <f>D192/D176*100</f>
        <v>155.90242039908367</v>
      </c>
      <c r="L192" s="44">
        <v>111</v>
      </c>
      <c r="M192" s="38">
        <f t="shared" si="93"/>
        <v>140.45263099016546</v>
      </c>
      <c r="N192" s="15">
        <f t="shared" si="152"/>
        <v>1290.3971143055851</v>
      </c>
      <c r="O192" s="16">
        <f t="shared" si="143"/>
        <v>8818.1829560768256</v>
      </c>
      <c r="P192" s="6">
        <v>96.2</v>
      </c>
      <c r="Q192" s="6">
        <v>92.1</v>
      </c>
      <c r="R192" s="37">
        <f t="shared" si="144"/>
        <v>1.0220994475138121</v>
      </c>
      <c r="S192" s="67">
        <f t="shared" si="153"/>
        <v>0.99868305011432323</v>
      </c>
      <c r="T192" s="68">
        <f t="shared" si="154"/>
        <v>1.0009615232478832</v>
      </c>
      <c r="U192" s="37">
        <f t="shared" si="145"/>
        <v>0.92220776324556897</v>
      </c>
      <c r="V192" s="67">
        <f t="shared" si="155"/>
        <v>1.0103015150819901</v>
      </c>
      <c r="W192" s="68">
        <f t="shared" si="156"/>
        <v>1.018631401265337</v>
      </c>
      <c r="X192" s="62">
        <f t="shared" si="162"/>
        <v>1.0069999999999999</v>
      </c>
      <c r="Y192" s="62">
        <f t="shared" si="157"/>
        <v>1.0257618210741943</v>
      </c>
      <c r="Z192" s="69">
        <f t="shared" si="158"/>
        <v>115.91108578138396</v>
      </c>
      <c r="AA192" s="60">
        <f t="shared" si="146"/>
        <v>1495.71330608325</v>
      </c>
      <c r="AB192" s="60">
        <f t="shared" si="163"/>
        <v>9895.2874449974915</v>
      </c>
      <c r="AC192" s="81">
        <f t="shared" si="147"/>
        <v>112.21458541159441</v>
      </c>
      <c r="AD192" s="37">
        <f t="shared" si="148"/>
        <v>0.87723705647020966</v>
      </c>
      <c r="AE192" s="67">
        <f t="shared" si="159"/>
        <v>0.98948351333886053</v>
      </c>
      <c r="AF192" s="68">
        <f t="shared" si="160"/>
        <v>0.97343704791195351</v>
      </c>
      <c r="AG192" s="81">
        <f t="shared" si="161"/>
        <v>105.61791969844695</v>
      </c>
      <c r="AT192" s="60" t="e">
        <f>C192/(C192+#REF!)*100</f>
        <v>#REF!</v>
      </c>
    </row>
    <row r="193" spans="1:46" s="97" customFormat="1" ht="16.5" x14ac:dyDescent="0.25">
      <c r="A193" s="245"/>
      <c r="B193" s="33" t="s">
        <v>37</v>
      </c>
      <c r="C193" s="38">
        <f t="shared" si="164"/>
        <v>13355.800000000003</v>
      </c>
      <c r="D193" s="38">
        <v>88485.8</v>
      </c>
      <c r="E193" s="38">
        <f>C193/C192*100</f>
        <v>114.85303475912841</v>
      </c>
      <c r="F193" s="38">
        <f>N193/N192*100</f>
        <v>86.255035114774614</v>
      </c>
      <c r="G193" s="38">
        <f>E193/F193*100</f>
        <v>133.15516549996192</v>
      </c>
      <c r="H193" s="38">
        <f t="shared" si="141"/>
        <v>208.24510797536453</v>
      </c>
      <c r="I193" s="38">
        <f t="shared" si="151"/>
        <v>96.767706866490173</v>
      </c>
      <c r="J193" s="38">
        <f>H193/I193*100</f>
        <v>215.2010362947621</v>
      </c>
      <c r="K193" s="38">
        <f>D193/D177*100</f>
        <v>162.05032973835205</v>
      </c>
      <c r="L193" s="44">
        <v>109.2</v>
      </c>
      <c r="M193" s="38">
        <f t="shared" si="93"/>
        <v>148.39773785563375</v>
      </c>
      <c r="N193" s="15">
        <f t="shared" si="152"/>
        <v>1113.0324840643207</v>
      </c>
      <c r="O193" s="16">
        <f t="shared" si="143"/>
        <v>9931.2154401411462</v>
      </c>
      <c r="P193" s="6">
        <v>96.4</v>
      </c>
      <c r="Q193" s="6">
        <v>105.7</v>
      </c>
      <c r="R193" s="37">
        <f t="shared" si="144"/>
        <v>1.0055248618784531</v>
      </c>
      <c r="S193" s="67">
        <f t="shared" si="153"/>
        <v>0.99800347193562489</v>
      </c>
      <c r="T193" s="68">
        <f t="shared" si="154"/>
        <v>0.99726421461759596</v>
      </c>
      <c r="U193" s="37">
        <f t="shared" si="145"/>
        <v>0.89104702455331652</v>
      </c>
      <c r="V193" s="67">
        <f t="shared" si="155"/>
        <v>0.97623241415980555</v>
      </c>
      <c r="W193" s="68">
        <f t="shared" si="156"/>
        <v>0.9718554400067021</v>
      </c>
      <c r="X193" s="62">
        <f>X192+0.001</f>
        <v>1.0079999999999998</v>
      </c>
      <c r="Y193" s="62">
        <f t="shared" si="157"/>
        <v>0.97963028352675552</v>
      </c>
      <c r="Z193" s="69">
        <f t="shared" si="158"/>
        <v>110.69822203852337</v>
      </c>
      <c r="AA193" s="60">
        <f t="shared" si="146"/>
        <v>1232.1071705704139</v>
      </c>
      <c r="AB193" s="60">
        <f t="shared" si="163"/>
        <v>11127.394615567906</v>
      </c>
      <c r="AC193" s="81">
        <f t="shared" si="147"/>
        <v>112.04464028231533</v>
      </c>
      <c r="AD193" s="37">
        <f t="shared" si="148"/>
        <v>0.92686049257723901</v>
      </c>
      <c r="AE193" s="67">
        <f t="shared" si="159"/>
        <v>0.9937280264126046</v>
      </c>
      <c r="AF193" s="68">
        <f t="shared" si="160"/>
        <v>0.98676553096025466</v>
      </c>
      <c r="AG193" s="81">
        <f t="shared" si="161"/>
        <v>107.06406010918764</v>
      </c>
      <c r="AT193" s="60" t="e">
        <f>C193/(C193+#REF!)*100</f>
        <v>#REF!</v>
      </c>
    </row>
    <row r="194" spans="1:46" s="97" customFormat="1" ht="16.5" x14ac:dyDescent="0.25">
      <c r="A194" s="245"/>
      <c r="B194" s="33" t="s">
        <v>40</v>
      </c>
      <c r="C194" s="38">
        <f t="shared" si="164"/>
        <v>13476.300000000003</v>
      </c>
      <c r="D194" s="38">
        <v>101962.1</v>
      </c>
      <c r="E194" s="38">
        <f>C194/C193*100</f>
        <v>100.90222974288324</v>
      </c>
      <c r="F194" s="38">
        <f>N194/N193*100</f>
        <v>93.000185801628604</v>
      </c>
      <c r="G194" s="38">
        <f t="shared" ref="G194:G231" si="165">E194/F194*100</f>
        <v>108.49680446672426</v>
      </c>
      <c r="H194" s="38">
        <f t="shared" si="141"/>
        <v>213.28321595315325</v>
      </c>
      <c r="I194" s="38">
        <f t="shared" si="151"/>
        <v>93.530236241711393</v>
      </c>
      <c r="J194" s="38">
        <f t="shared" ref="J194:J231" si="166">H194/I194*100</f>
        <v>228.0366483860499</v>
      </c>
      <c r="K194" s="38">
        <f t="shared" ref="K194:K199" si="167">D194/D178*100</f>
        <v>167.36389242708759</v>
      </c>
      <c r="L194" s="44">
        <v>107.5</v>
      </c>
      <c r="M194" s="38">
        <f t="shared" si="93"/>
        <v>155.68734179263961</v>
      </c>
      <c r="N194" s="15">
        <f t="shared" si="152"/>
        <v>1035.1222782123004</v>
      </c>
      <c r="O194" s="16">
        <f t="shared" si="143"/>
        <v>10966.337718353447</v>
      </c>
      <c r="P194" s="6">
        <v>92.5</v>
      </c>
      <c r="Q194" s="6">
        <v>93.3</v>
      </c>
      <c r="R194" s="37">
        <f t="shared" si="144"/>
        <v>0.98987108655616951</v>
      </c>
      <c r="S194" s="67">
        <f t="shared" si="153"/>
        <v>0.99789895733987455</v>
      </c>
      <c r="T194" s="68">
        <f t="shared" si="154"/>
        <v>0.99323294697148778</v>
      </c>
      <c r="U194" s="37">
        <f t="shared" si="145"/>
        <v>0.86123606115756346</v>
      </c>
      <c r="V194" s="67">
        <f t="shared" si="155"/>
        <v>1.0052076341725664</v>
      </c>
      <c r="W194" s="68">
        <f t="shared" si="156"/>
        <v>0.96059820648637251</v>
      </c>
      <c r="X194" s="62">
        <f>X193+0.001</f>
        <v>1.0089999999999997</v>
      </c>
      <c r="Y194" s="62">
        <f t="shared" si="157"/>
        <v>0.96924359034474949</v>
      </c>
      <c r="Z194" s="69">
        <f t="shared" si="158"/>
        <v>109.52452570895669</v>
      </c>
      <c r="AA194" s="60">
        <f t="shared" si="146"/>
        <v>1133.7127657197693</v>
      </c>
      <c r="AB194" s="60">
        <f t="shared" si="163"/>
        <v>12261.107381287675</v>
      </c>
      <c r="AC194" s="81">
        <f t="shared" si="147"/>
        <v>111.80676444759932</v>
      </c>
      <c r="AD194" s="37">
        <f t="shared" si="148"/>
        <v>0.97238979776327317</v>
      </c>
      <c r="AE194" s="67">
        <f t="shared" si="159"/>
        <v>0.997489618006003</v>
      </c>
      <c r="AF194" s="68">
        <f t="shared" si="160"/>
        <v>0.99901633458756212</v>
      </c>
      <c r="AG194" s="81">
        <f t="shared" si="161"/>
        <v>108.39327230275049</v>
      </c>
      <c r="AT194" s="60" t="e">
        <f>C194/(C194+#REF!)*100</f>
        <v>#REF!</v>
      </c>
    </row>
    <row r="195" spans="1:46" s="97" customFormat="1" thickBot="1" x14ac:dyDescent="0.3">
      <c r="A195" s="245"/>
      <c r="B195" s="40" t="s">
        <v>41</v>
      </c>
      <c r="C195" s="59">
        <f t="shared" si="164"/>
        <v>16510.199999999997</v>
      </c>
      <c r="D195" s="59">
        <v>118472.3</v>
      </c>
      <c r="E195" s="59">
        <f>C195/C194*100</f>
        <v>122.51285590258449</v>
      </c>
      <c r="F195" s="59">
        <f>N195/N194*100</f>
        <v>245.08545763493578</v>
      </c>
      <c r="G195" s="59">
        <f t="shared" si="165"/>
        <v>49.987811225043025</v>
      </c>
      <c r="H195" s="59">
        <f t="shared" si="141"/>
        <v>228.88870404258839</v>
      </c>
      <c r="I195" s="59">
        <f t="shared" si="151"/>
        <v>113.62590159398496</v>
      </c>
      <c r="J195" s="59">
        <f t="shared" si="166"/>
        <v>201.44060538280044</v>
      </c>
      <c r="K195" s="59">
        <f t="shared" si="167"/>
        <v>173.87723891768763</v>
      </c>
      <c r="L195" s="160">
        <v>108.6</v>
      </c>
      <c r="M195" s="59">
        <f t="shared" si="93"/>
        <v>160.10795480450059</v>
      </c>
      <c r="N195" s="57">
        <f t="shared" si="152"/>
        <v>2536.9341726377897</v>
      </c>
      <c r="O195" s="58">
        <f t="shared" si="143"/>
        <v>13503.271890991236</v>
      </c>
      <c r="P195" s="6">
        <v>99.4</v>
      </c>
      <c r="Q195" s="6">
        <v>126.5</v>
      </c>
      <c r="R195" s="37">
        <f t="shared" si="144"/>
        <v>1</v>
      </c>
      <c r="S195" s="67">
        <f>(R195+R195+R163+R147+R131+R115+R99+R83)/8</f>
        <v>1</v>
      </c>
      <c r="T195" s="68">
        <f>(R195+R195+R163+R147)/4</f>
        <v>1</v>
      </c>
      <c r="U195" s="37">
        <f t="shared" si="145"/>
        <v>1.0462790202024399</v>
      </c>
      <c r="V195" s="67">
        <f>(U195+U195+U163+U147+U131+U115+U99+U83)/8</f>
        <v>1.0155996076554936</v>
      </c>
      <c r="W195" s="68">
        <f>(U195+U195+U163+U147)/4</f>
        <v>1.0302743597590038</v>
      </c>
      <c r="X195" s="62">
        <f>X194+0.028</f>
        <v>1.0369999999999997</v>
      </c>
      <c r="Y195" s="62">
        <f t="shared" si="157"/>
        <v>1.0683945110700868</v>
      </c>
      <c r="Z195" s="69">
        <f t="shared" si="158"/>
        <v>120.72857975091981</v>
      </c>
      <c r="AA195" s="60">
        <f t="shared" si="146"/>
        <v>3062.8045958413513</v>
      </c>
      <c r="AB195" s="60">
        <f t="shared" si="163"/>
        <v>15323.911977129026</v>
      </c>
      <c r="AC195" s="81">
        <f t="shared" si="147"/>
        <v>113.4829551003297</v>
      </c>
      <c r="AD195" s="37">
        <f t="shared" si="148"/>
        <v>1</v>
      </c>
      <c r="AE195" s="67">
        <f>(AD195+AD195+AD163+AD147+AD131+AD115+AD99+AD83)/8</f>
        <v>1</v>
      </c>
      <c r="AF195" s="68">
        <f>(AD195+AD195+AD163+AD147)/4</f>
        <v>1</v>
      </c>
      <c r="AG195" s="81">
        <f t="shared" si="161"/>
        <v>108.5</v>
      </c>
      <c r="AT195" s="60" t="e">
        <f>C195/(C195+#REF!)*100</f>
        <v>#REF!</v>
      </c>
    </row>
    <row r="196" spans="1:46" s="97" customFormat="1" x14ac:dyDescent="0.3">
      <c r="A196" s="245"/>
      <c r="B196" s="33" t="s">
        <v>42</v>
      </c>
      <c r="C196" s="43">
        <f>C184+C185+C186</f>
        <v>18561.5</v>
      </c>
      <c r="D196" s="43">
        <f>C196</f>
        <v>18561.5</v>
      </c>
      <c r="E196" s="43">
        <f>C196/C183*100</f>
        <v>93.062491225959079</v>
      </c>
      <c r="F196" s="43">
        <f>N196/N183*100</f>
        <v>67.250413608702672</v>
      </c>
      <c r="G196" s="43">
        <f t="shared" si="165"/>
        <v>138.38203548820428</v>
      </c>
      <c r="H196" s="43">
        <f t="shared" si="141"/>
        <v>134.50752195715819</v>
      </c>
      <c r="I196" s="43">
        <f t="shared" si="151"/>
        <v>120.9</v>
      </c>
      <c r="J196" s="43">
        <f t="shared" si="166"/>
        <v>111.25518772304233</v>
      </c>
      <c r="K196" s="43">
        <f t="shared" si="167"/>
        <v>134.50752195715819</v>
      </c>
      <c r="L196" s="43">
        <f>O196/O180*100</f>
        <v>120.9</v>
      </c>
      <c r="M196" s="43">
        <f t="shared" si="93"/>
        <v>111.25518772304233</v>
      </c>
      <c r="N196" s="25">
        <f>SUM(N184:N186)</f>
        <v>3019.3035193671467</v>
      </c>
      <c r="O196" s="26">
        <f>N196</f>
        <v>3019.3035193671467</v>
      </c>
      <c r="P196" s="97">
        <v>120.9</v>
      </c>
      <c r="Q196" s="97">
        <v>87</v>
      </c>
      <c r="R196" s="37">
        <f t="shared" si="144"/>
        <v>1.1132596685082874</v>
      </c>
      <c r="S196" s="67">
        <f t="shared" si="153"/>
        <v>1.0081844181461401</v>
      </c>
      <c r="T196" s="70">
        <f t="shared" si="154"/>
        <v>1.0181729812574163</v>
      </c>
      <c r="U196" s="37">
        <f t="shared" si="145"/>
        <v>1.1132596685082874</v>
      </c>
      <c r="V196" s="67">
        <f t="shared" si="155"/>
        <v>1.0089135848128068</v>
      </c>
      <c r="W196" s="70">
        <f t="shared" si="156"/>
        <v>1.0181729812574163</v>
      </c>
      <c r="X196" s="62"/>
      <c r="Y196" s="3"/>
      <c r="Z196" s="71">
        <f>AA196/N196*100</f>
        <v>111.39956176600181</v>
      </c>
      <c r="AA196" s="72">
        <f>AA184+AA185+AA186</f>
        <v>3363.4908889604712</v>
      </c>
      <c r="AB196" s="3"/>
      <c r="AC196" s="3"/>
      <c r="AD196" s="37">
        <f t="shared" si="148"/>
        <v>0.69487607819917618</v>
      </c>
      <c r="AE196" s="67">
        <f t="shared" si="159"/>
        <v>0.97252133029200272</v>
      </c>
      <c r="AF196" s="70">
        <f t="shared" si="160"/>
        <v>0.9310014072367534</v>
      </c>
      <c r="AG196" s="6">
        <f>AF196*109</f>
        <v>101.47915338880613</v>
      </c>
      <c r="AT196" s="60" t="e">
        <f>C196/(C196+#REF!)*100</f>
        <v>#REF!</v>
      </c>
    </row>
    <row r="197" spans="1:46" s="97" customFormat="1" x14ac:dyDescent="0.3">
      <c r="A197" s="245"/>
      <c r="B197" s="33" t="s">
        <v>43</v>
      </c>
      <c r="C197" s="44">
        <f>C187+C188+C189</f>
        <v>24384.5</v>
      </c>
      <c r="D197" s="44">
        <f>D196+C197</f>
        <v>42946</v>
      </c>
      <c r="E197" s="44">
        <f>C197/C196*100</f>
        <v>131.37138701074807</v>
      </c>
      <c r="F197" s="44">
        <f>N197/N196*100</f>
        <v>96.560472753175091</v>
      </c>
      <c r="G197" s="44">
        <f t="shared" si="165"/>
        <v>136.05089460006639</v>
      </c>
      <c r="H197" s="44">
        <f t="shared" si="141"/>
        <v>150.92780569928948</v>
      </c>
      <c r="I197" s="44">
        <f t="shared" si="151"/>
        <v>112.45778813133769</v>
      </c>
      <c r="J197" s="44">
        <f t="shared" si="166"/>
        <v>134.20840673393224</v>
      </c>
      <c r="K197" s="44">
        <f t="shared" si="167"/>
        <v>143.36359994658835</v>
      </c>
      <c r="L197" s="44">
        <f>O197/O181*100</f>
        <v>116.6</v>
      </c>
      <c r="M197" s="44">
        <f t="shared" si="93"/>
        <v>122.95334472263153</v>
      </c>
      <c r="N197" s="29">
        <f>SUM(N187:N189)</f>
        <v>2915.4537521541706</v>
      </c>
      <c r="O197" s="30">
        <f>N197+O196</f>
        <v>5934.7572715213173</v>
      </c>
      <c r="P197" s="97">
        <v>115.1</v>
      </c>
      <c r="Q197" s="97">
        <v>108.4</v>
      </c>
      <c r="R197" s="37">
        <f t="shared" si="144"/>
        <v>1.0736648250460405</v>
      </c>
      <c r="S197" s="67">
        <f t="shared" si="153"/>
        <v>1.0051108638176494</v>
      </c>
      <c r="T197" s="70">
        <f t="shared" si="154"/>
        <v>1.0082238486737256</v>
      </c>
      <c r="U197" s="37">
        <f t="shared" si="145"/>
        <v>1.0355229109699604</v>
      </c>
      <c r="V197" s="67">
        <f t="shared" si="155"/>
        <v>0.99675306651886331</v>
      </c>
      <c r="W197" s="70">
        <f t="shared" si="156"/>
        <v>0.99883033869637805</v>
      </c>
      <c r="X197" s="62"/>
      <c r="Y197" s="3"/>
      <c r="Z197" s="71">
        <f>AA197/N197*100</f>
        <v>112.19511911164571</v>
      </c>
      <c r="AA197" s="72">
        <f>AA187+AA188+AA189</f>
        <v>3270.9968098743157</v>
      </c>
      <c r="AB197" s="3"/>
      <c r="AC197" s="3"/>
      <c r="AD197" s="37">
        <f t="shared" si="148"/>
        <v>0.76794026176128094</v>
      </c>
      <c r="AE197" s="67">
        <f t="shared" si="159"/>
        <v>0.97677095495668143</v>
      </c>
      <c r="AF197" s="70">
        <f t="shared" si="160"/>
        <v>0.94576235516589335</v>
      </c>
      <c r="AG197" s="6">
        <f>AF197*109</f>
        <v>103.08809671308238</v>
      </c>
      <c r="AT197" s="60" t="e">
        <f>C197/(C197+#REF!)*100</f>
        <v>#REF!</v>
      </c>
    </row>
    <row r="198" spans="1:46" s="97" customFormat="1" x14ac:dyDescent="0.3">
      <c r="A198" s="245"/>
      <c r="B198" s="33" t="s">
        <v>44</v>
      </c>
      <c r="C198" s="44">
        <f>C190+C191+C192</f>
        <v>32184</v>
      </c>
      <c r="D198" s="44">
        <f>D197+C198</f>
        <v>75130</v>
      </c>
      <c r="E198" s="44">
        <f>C198/C197*100</f>
        <v>131.98548258114786</v>
      </c>
      <c r="F198" s="44">
        <f>N198/N197*100</f>
        <v>98.901437981137676</v>
      </c>
      <c r="G198" s="44">
        <f t="shared" si="165"/>
        <v>133.45153040779846</v>
      </c>
      <c r="H198" s="44">
        <f t="shared" si="141"/>
        <v>176.50155749572238</v>
      </c>
      <c r="I198" s="44">
        <f t="shared" si="151"/>
        <v>101.01455068541236</v>
      </c>
      <c r="J198" s="44">
        <f t="shared" si="166"/>
        <v>174.72884480315884</v>
      </c>
      <c r="K198" s="44">
        <f t="shared" si="167"/>
        <v>155.90242039908367</v>
      </c>
      <c r="L198" s="44">
        <f>O198/O182*100</f>
        <v>110.99999999999999</v>
      </c>
      <c r="M198" s="44">
        <f t="shared" si="93"/>
        <v>140.45263099016549</v>
      </c>
      <c r="N198" s="29">
        <f>SUM(N190:N192)</f>
        <v>2883.4256845555083</v>
      </c>
      <c r="O198" s="30">
        <f>N198+O197</f>
        <v>8818.1829560768256</v>
      </c>
      <c r="R198" s="37">
        <f t="shared" si="144"/>
        <v>1.0220994475138121</v>
      </c>
      <c r="S198" s="67">
        <f t="shared" si="153"/>
        <v>0.99868305011432323</v>
      </c>
      <c r="T198" s="70">
        <f t="shared" si="154"/>
        <v>1.0009615232478832</v>
      </c>
      <c r="U198" s="37">
        <f t="shared" si="145"/>
        <v>0.93015240041816172</v>
      </c>
      <c r="V198" s="67">
        <f t="shared" si="155"/>
        <v>0.99120067560094838</v>
      </c>
      <c r="W198" s="70">
        <f t="shared" si="156"/>
        <v>0.98879256395823778</v>
      </c>
      <c r="X198" s="62"/>
      <c r="Y198" s="3"/>
      <c r="Z198" s="71">
        <f>AA198/N198*100</f>
        <v>113.08769855344369</v>
      </c>
      <c r="AA198" s="72">
        <f>AA190+AA191+AA192</f>
        <v>3260.7997461627037</v>
      </c>
      <c r="AB198" s="3"/>
      <c r="AC198" s="3"/>
      <c r="AD198" s="37">
        <f t="shared" si="148"/>
        <v>0.87723705647020978</v>
      </c>
      <c r="AE198" s="67">
        <f t="shared" si="159"/>
        <v>0.98948351333886053</v>
      </c>
      <c r="AF198" s="70">
        <f t="shared" si="160"/>
        <v>0.97343704791195351</v>
      </c>
      <c r="AG198" s="6">
        <f>AF198*109</f>
        <v>106.10463822240293</v>
      </c>
      <c r="AT198" s="60" t="e">
        <f>C198/(C198+#REF!)*100</f>
        <v>#REF!</v>
      </c>
    </row>
    <row r="199" spans="1:46" s="97" customFormat="1" ht="18" thickBot="1" x14ac:dyDescent="0.35">
      <c r="A199" s="246"/>
      <c r="B199" s="85" t="s">
        <v>45</v>
      </c>
      <c r="C199" s="41">
        <f>C193+C194+C195</f>
        <v>43342.3</v>
      </c>
      <c r="D199" s="41">
        <f>D198+C199</f>
        <v>118472.3</v>
      </c>
      <c r="E199" s="41">
        <f>C199/C198*100</f>
        <v>134.6703330847626</v>
      </c>
      <c r="F199" s="41">
        <f>N199/N198*100</f>
        <v>162.48342934618191</v>
      </c>
      <c r="G199" s="41">
        <f t="shared" si="165"/>
        <v>82.882502927629858</v>
      </c>
      <c r="H199" s="41">
        <f t="shared" si="141"/>
        <v>217.30692096343972</v>
      </c>
      <c r="I199" s="41">
        <f t="shared" si="151"/>
        <v>104.35326115626518</v>
      </c>
      <c r="J199" s="41">
        <f t="shared" si="166"/>
        <v>208.24161943346513</v>
      </c>
      <c r="K199" s="41">
        <f t="shared" si="167"/>
        <v>173.87723891768763</v>
      </c>
      <c r="L199" s="41">
        <f>O199/O183*100</f>
        <v>108.59999999999998</v>
      </c>
      <c r="M199" s="41">
        <f t="shared" si="93"/>
        <v>160.10795480450062</v>
      </c>
      <c r="N199" s="31">
        <f>SUM(N193:N195)</f>
        <v>4685.0889349144109</v>
      </c>
      <c r="O199" s="32">
        <f>N199+O198</f>
        <v>13503.271890991236</v>
      </c>
      <c r="R199" s="37">
        <f t="shared" si="144"/>
        <v>0.99999999999999989</v>
      </c>
      <c r="S199" s="74">
        <f t="shared" si="153"/>
        <v>1</v>
      </c>
      <c r="T199" s="75">
        <f t="shared" si="154"/>
        <v>1</v>
      </c>
      <c r="U199" s="73">
        <f t="shared" si="145"/>
        <v>0.9608955907575063</v>
      </c>
      <c r="V199" s="74">
        <f t="shared" si="155"/>
        <v>1.0012398154707709</v>
      </c>
      <c r="W199" s="75">
        <f t="shared" si="156"/>
        <v>0.99878829604654795</v>
      </c>
      <c r="X199" s="76"/>
      <c r="Y199" s="77"/>
      <c r="Z199" s="78">
        <f>AA199/N199*100</f>
        <v>115.87025577414587</v>
      </c>
      <c r="AA199" s="79">
        <f>AA193+AA194+AA195</f>
        <v>5428.6245321315346</v>
      </c>
      <c r="AB199" s="77"/>
      <c r="AC199" s="82">
        <v>105.5</v>
      </c>
      <c r="AD199" s="73">
        <f t="shared" si="148"/>
        <v>1.0000000000000002</v>
      </c>
      <c r="AE199" s="74">
        <f t="shared" si="159"/>
        <v>1</v>
      </c>
      <c r="AF199" s="75">
        <f t="shared" si="160"/>
        <v>1</v>
      </c>
      <c r="AG199" s="80">
        <f>AF199*109</f>
        <v>109</v>
      </c>
      <c r="AT199" s="60" t="e">
        <f>C199/(C199+#REF!)*100</f>
        <v>#REF!</v>
      </c>
    </row>
    <row r="200" spans="1:46" s="97" customFormat="1" ht="16.5" x14ac:dyDescent="0.25">
      <c r="A200" s="247" t="s">
        <v>51</v>
      </c>
      <c r="B200" s="10" t="s">
        <v>26</v>
      </c>
      <c r="C200" s="45">
        <f>D200</f>
        <v>13432.2</v>
      </c>
      <c r="D200" s="99">
        <v>13432.2</v>
      </c>
      <c r="E200" s="45">
        <f>C200/C195*100</f>
        <v>81.356979321873766</v>
      </c>
      <c r="F200" s="45">
        <f>N200/N195*100</f>
        <v>38.492270143786058</v>
      </c>
      <c r="G200" s="45">
        <f t="shared" si="165"/>
        <v>211.35926516666493</v>
      </c>
      <c r="H200" s="45">
        <f t="shared" si="141"/>
        <v>223.63518305778931</v>
      </c>
      <c r="I200" s="45">
        <f t="shared" si="151"/>
        <v>102.2</v>
      </c>
      <c r="J200" s="45">
        <f t="shared" si="166"/>
        <v>218.8211184518486</v>
      </c>
      <c r="K200" s="45">
        <f>D200/D184*100</f>
        <v>223.63518305778931</v>
      </c>
      <c r="L200" s="99">
        <v>102.2</v>
      </c>
      <c r="M200" s="45">
        <f t="shared" si="93"/>
        <v>218.8211184518486</v>
      </c>
      <c r="N200" s="35">
        <f>O200</f>
        <v>976.52355510176176</v>
      </c>
      <c r="O200" s="36">
        <f>O184*L200/100</f>
        <v>976.52355510176176</v>
      </c>
      <c r="P200" s="97">
        <v>103.4</v>
      </c>
      <c r="Q200" s="97">
        <v>76.8</v>
      </c>
      <c r="S200" s="2"/>
      <c r="T200" s="2"/>
      <c r="AT200" s="60" t="e">
        <f>C200/(C200+#REF!)*100</f>
        <v>#REF!</v>
      </c>
    </row>
    <row r="201" spans="1:46" s="97" customFormat="1" ht="16.5" x14ac:dyDescent="0.25">
      <c r="A201" s="248"/>
      <c r="B201" s="10" t="s">
        <v>27</v>
      </c>
      <c r="C201" s="45">
        <f t="shared" ref="C201:C211" si="168">D201-D200</f>
        <v>13770.899999999998</v>
      </c>
      <c r="D201" s="99">
        <v>27203.1</v>
      </c>
      <c r="E201" s="45">
        <f t="shared" ref="E201:E211" si="169">C201/C200*100</f>
        <v>102.52155268682715</v>
      </c>
      <c r="F201" s="45">
        <f t="shared" ref="F201:F211" si="170">N201/N200*100</f>
        <v>102.52468682621669</v>
      </c>
      <c r="G201" s="45">
        <f t="shared" si="165"/>
        <v>99.996943039294663</v>
      </c>
      <c r="H201" s="45">
        <f t="shared" si="141"/>
        <v>235.52077988712159</v>
      </c>
      <c r="I201" s="45">
        <f t="shared" si="151"/>
        <v>107.67458230821465</v>
      </c>
      <c r="J201" s="45">
        <f t="shared" si="166"/>
        <v>218.73386906944461</v>
      </c>
      <c r="K201" s="45">
        <f t="shared" ref="K201:K215" si="171">D201/D185*100</f>
        <v>229.49811444914076</v>
      </c>
      <c r="L201" s="99">
        <v>104.9</v>
      </c>
      <c r="M201" s="45">
        <f t="shared" si="93"/>
        <v>218.7779928018501</v>
      </c>
      <c r="N201" s="35">
        <f>O201-O200</f>
        <v>1001.1777166523188</v>
      </c>
      <c r="O201" s="36">
        <f>O185*L201/100</f>
        <v>1977.7012717540806</v>
      </c>
      <c r="P201" s="97">
        <v>107.3</v>
      </c>
      <c r="Q201" s="97">
        <v>101.5</v>
      </c>
      <c r="S201" s="2"/>
      <c r="T201" s="2"/>
      <c r="AT201" s="60" t="e">
        <f>C201/(C201+#REF!)*100</f>
        <v>#REF!</v>
      </c>
    </row>
    <row r="202" spans="1:46" s="97" customFormat="1" ht="16.5" x14ac:dyDescent="0.25">
      <c r="A202" s="248"/>
      <c r="B202" s="17" t="s">
        <v>28</v>
      </c>
      <c r="C202" s="45">
        <f t="shared" si="168"/>
        <v>15875.900000000001</v>
      </c>
      <c r="D202" s="99">
        <v>43079</v>
      </c>
      <c r="E202" s="45">
        <f t="shared" si="169"/>
        <v>115.28585640735176</v>
      </c>
      <c r="F202" s="45">
        <f t="shared" si="170"/>
        <v>123.3385094687828</v>
      </c>
      <c r="G202" s="45">
        <f t="shared" si="165"/>
        <v>93.47109585147922</v>
      </c>
      <c r="H202" s="45">
        <f t="shared" si="141"/>
        <v>236.66408276437792</v>
      </c>
      <c r="I202" s="45">
        <f t="shared" si="151"/>
        <v>108.89384775411723</v>
      </c>
      <c r="J202" s="45">
        <f t="shared" si="166"/>
        <v>217.33466825303705</v>
      </c>
      <c r="K202" s="45">
        <f t="shared" si="171"/>
        <v>232.08792392856182</v>
      </c>
      <c r="L202" s="161">
        <v>106.4</v>
      </c>
      <c r="M202" s="45">
        <f t="shared" si="93"/>
        <v>218.12774805315959</v>
      </c>
      <c r="N202" s="35">
        <f>O202-O201</f>
        <v>1234.8376728525636</v>
      </c>
      <c r="O202" s="36">
        <f>O186*L202/100</f>
        <v>3212.5389446066442</v>
      </c>
      <c r="P202" s="97">
        <v>110.9</v>
      </c>
      <c r="Q202" s="97">
        <v>116</v>
      </c>
      <c r="S202" s="2"/>
      <c r="T202" s="2"/>
      <c r="AT202" s="60" t="e">
        <f>C202/(C202+#REF!)*100</f>
        <v>#REF!</v>
      </c>
    </row>
    <row r="203" spans="1:46" s="97" customFormat="1" ht="16.5" x14ac:dyDescent="0.25">
      <c r="A203" s="248"/>
      <c r="B203" s="10" t="s">
        <v>29</v>
      </c>
      <c r="C203" s="14">
        <f t="shared" si="168"/>
        <v>15808.400000000001</v>
      </c>
      <c r="D203" s="162">
        <v>58887.4</v>
      </c>
      <c r="E203" s="14">
        <f t="shared" si="169"/>
        <v>99.57482725388796</v>
      </c>
      <c r="F203" s="14">
        <f t="shared" si="170"/>
        <v>89.587913336143785</v>
      </c>
      <c r="G203" s="14">
        <f t="shared" si="165"/>
        <v>111.14761304939893</v>
      </c>
      <c r="H203" s="14">
        <f t="shared" si="141"/>
        <v>223.00215830382709</v>
      </c>
      <c r="I203" s="14">
        <f t="shared" si="151"/>
        <v>106.79146339494096</v>
      </c>
      <c r="J203" s="14">
        <f t="shared" si="166"/>
        <v>208.82021016896317</v>
      </c>
      <c r="K203" s="14">
        <f t="shared" si="171"/>
        <v>229.57692667560741</v>
      </c>
      <c r="L203" s="162">
        <v>106.5</v>
      </c>
      <c r="M203" s="45">
        <f t="shared" si="93"/>
        <v>215.56518936676753</v>
      </c>
      <c r="N203" s="15">
        <f>O203-O202</f>
        <v>1106.2653041972094</v>
      </c>
      <c r="O203" s="16">
        <f>O187*L203/100</f>
        <v>4318.8042488038536</v>
      </c>
      <c r="P203" s="97">
        <v>106.6</v>
      </c>
      <c r="Q203" s="97">
        <v>95.7</v>
      </c>
      <c r="S203" s="2"/>
      <c r="T203" s="2"/>
      <c r="AT203" s="60" t="e">
        <f>C203/(C203+#REF!)*100</f>
        <v>#REF!</v>
      </c>
    </row>
    <row r="204" spans="1:46" s="97" customFormat="1" ht="16.5" x14ac:dyDescent="0.25">
      <c r="A204" s="248"/>
      <c r="B204" s="10" t="s">
        <v>30</v>
      </c>
      <c r="C204" s="14">
        <f t="shared" si="168"/>
        <v>17050.900000000001</v>
      </c>
      <c r="D204" s="162">
        <v>75938.3</v>
      </c>
      <c r="E204" s="14">
        <f t="shared" si="169"/>
        <v>107.85974545178512</v>
      </c>
      <c r="F204" s="14">
        <f t="shared" si="170"/>
        <v>91.25199813497629</v>
      </c>
      <c r="G204" s="14">
        <f t="shared" si="165"/>
        <v>118.19987250278434</v>
      </c>
      <c r="H204" s="14">
        <f t="shared" si="141"/>
        <v>196.32810970765348</v>
      </c>
      <c r="I204" s="14">
        <f t="shared" si="151"/>
        <v>107.02994960904589</v>
      </c>
      <c r="J204" s="14">
        <f t="shared" si="166"/>
        <v>183.43287128957067</v>
      </c>
      <c r="K204" s="14">
        <f t="shared" si="171"/>
        <v>221.16684578262021</v>
      </c>
      <c r="L204" s="162">
        <v>106.6</v>
      </c>
      <c r="M204" s="45">
        <f t="shared" si="93"/>
        <v>207.47358891427788</v>
      </c>
      <c r="N204" s="15">
        <f>O204-O203</f>
        <v>1009.4891947539272</v>
      </c>
      <c r="O204" s="16">
        <f>O188*L204/100</f>
        <v>5328.2934435577808</v>
      </c>
      <c r="P204" s="97">
        <v>108.8</v>
      </c>
      <c r="Q204" s="97">
        <v>107.9</v>
      </c>
      <c r="S204" s="2"/>
      <c r="T204" s="2"/>
      <c r="AT204" s="60" t="e">
        <f>C204/(C204+#REF!)*100</f>
        <v>#REF!</v>
      </c>
    </row>
    <row r="205" spans="1:46" s="97" customFormat="1" ht="16.5" x14ac:dyDescent="0.25">
      <c r="A205" s="248"/>
      <c r="B205" s="17" t="s">
        <v>31</v>
      </c>
      <c r="C205" s="14">
        <f t="shared" si="168"/>
        <v>17213</v>
      </c>
      <c r="D205" s="162">
        <v>93151.3</v>
      </c>
      <c r="E205" s="14">
        <f t="shared" si="169"/>
        <v>100.95068295515193</v>
      </c>
      <c r="F205" s="14">
        <f t="shared" si="170"/>
        <v>112.98704219201518</v>
      </c>
      <c r="G205" s="14">
        <f t="shared" si="165"/>
        <v>89.347133084156553</v>
      </c>
      <c r="H205" s="14">
        <f t="shared" si="141"/>
        <v>199.90244695553216</v>
      </c>
      <c r="I205" s="14">
        <f t="shared" si="151"/>
        <v>121.81150551900043</v>
      </c>
      <c r="J205" s="14">
        <f t="shared" si="166"/>
        <v>164.10801763249771</v>
      </c>
      <c r="K205" s="14">
        <f t="shared" si="171"/>
        <v>216.90332044893589</v>
      </c>
      <c r="L205" s="163">
        <v>109</v>
      </c>
      <c r="M205" s="45">
        <f t="shared" si="93"/>
        <v>198.99387197150082</v>
      </c>
      <c r="N205" s="15">
        <f t="shared" ref="N205:N211" si="172">O205-O204</f>
        <v>1140.5919824004541</v>
      </c>
      <c r="O205" s="16">
        <f t="shared" ref="O205:O211" si="173">O189*L205/100</f>
        <v>6468.8854259582349</v>
      </c>
      <c r="P205" s="97">
        <v>116.1</v>
      </c>
      <c r="Q205" s="97">
        <v>101.1</v>
      </c>
      <c r="S205" s="2"/>
      <c r="T205" s="2"/>
      <c r="AT205" s="60" t="e">
        <f>C205/(C205+#REF!)*100</f>
        <v>#REF!</v>
      </c>
    </row>
    <row r="206" spans="1:46" s="97" customFormat="1" ht="16.5" x14ac:dyDescent="0.25">
      <c r="A206" s="248"/>
      <c r="B206" s="10" t="s">
        <v>32</v>
      </c>
      <c r="C206" s="14">
        <f t="shared" si="168"/>
        <v>18215.599999999991</v>
      </c>
      <c r="D206" s="162">
        <v>111366.9</v>
      </c>
      <c r="E206" s="14">
        <f t="shared" si="169"/>
        <v>105.82466740254455</v>
      </c>
      <c r="F206" s="14">
        <f t="shared" si="170"/>
        <v>82.048229756126574</v>
      </c>
      <c r="G206" s="14">
        <f t="shared" si="165"/>
        <v>128.97861138148758</v>
      </c>
      <c r="H206" s="14">
        <f t="shared" si="141"/>
        <v>188.54191464916715</v>
      </c>
      <c r="I206" s="14">
        <f t="shared" si="151"/>
        <v>116.55221816985808</v>
      </c>
      <c r="J206" s="14">
        <f t="shared" si="166"/>
        <v>161.76604582024726</v>
      </c>
      <c r="K206" s="14">
        <f t="shared" si="171"/>
        <v>211.69476479499991</v>
      </c>
      <c r="L206" s="162">
        <v>109.9</v>
      </c>
      <c r="M206" s="45">
        <f t="shared" si="93"/>
        <v>192.62489972247491</v>
      </c>
      <c r="N206" s="15">
        <f t="shared" si="172"/>
        <v>935.83553029988343</v>
      </c>
      <c r="O206" s="16">
        <f t="shared" si="173"/>
        <v>7404.7209562581183</v>
      </c>
      <c r="P206" s="97">
        <v>112.6</v>
      </c>
      <c r="Q206" s="97">
        <v>104</v>
      </c>
      <c r="S206" s="2"/>
      <c r="T206" s="2"/>
      <c r="AT206" s="60" t="e">
        <f>C206/(C206+#REF!)*100</f>
        <v>#REF!</v>
      </c>
    </row>
    <row r="207" spans="1:46" s="97" customFormat="1" ht="16.5" x14ac:dyDescent="0.25">
      <c r="A207" s="248"/>
      <c r="B207" s="10" t="s">
        <v>33</v>
      </c>
      <c r="C207" s="14">
        <f t="shared" si="168"/>
        <v>18826.600000000006</v>
      </c>
      <c r="D207" s="162">
        <v>130193.5</v>
      </c>
      <c r="E207" s="14">
        <f t="shared" si="169"/>
        <v>103.35426777048254</v>
      </c>
      <c r="F207" s="14">
        <f t="shared" si="170"/>
        <v>97.611425226223403</v>
      </c>
      <c r="G207" s="14">
        <f t="shared" si="165"/>
        <v>105.88337126617051</v>
      </c>
      <c r="H207" s="14">
        <f t="shared" si="141"/>
        <v>172.81464278829833</v>
      </c>
      <c r="I207" s="14">
        <f t="shared" si="151"/>
        <v>115.61660984178437</v>
      </c>
      <c r="J207" s="14">
        <f t="shared" si="166"/>
        <v>149.47215890933546</v>
      </c>
      <c r="K207" s="14">
        <f t="shared" si="171"/>
        <v>205.02461363056563</v>
      </c>
      <c r="L207" s="162">
        <v>110.5</v>
      </c>
      <c r="M207" s="45">
        <f t="shared" si="93"/>
        <v>185.54263676974264</v>
      </c>
      <c r="N207" s="15">
        <f t="shared" si="172"/>
        <v>913.48239889910201</v>
      </c>
      <c r="O207" s="16">
        <f t="shared" si="173"/>
        <v>8318.2033551572204</v>
      </c>
      <c r="P207" s="97">
        <v>112.9</v>
      </c>
      <c r="Q207" s="97">
        <v>102.2</v>
      </c>
      <c r="S207" s="2"/>
      <c r="T207" s="2"/>
      <c r="AT207" s="60" t="e">
        <f>C207/(C207+#REF!)*100</f>
        <v>#REF!</v>
      </c>
    </row>
    <row r="208" spans="1:46" s="97" customFormat="1" ht="16.5" x14ac:dyDescent="0.25">
      <c r="A208" s="248"/>
      <c r="B208" s="17" t="s">
        <v>35</v>
      </c>
      <c r="C208" s="14">
        <f t="shared" si="168"/>
        <v>18769.5</v>
      </c>
      <c r="D208" s="162">
        <v>148963</v>
      </c>
      <c r="E208" s="14">
        <f t="shared" si="169"/>
        <v>99.696705724878598</v>
      </c>
      <c r="F208" s="14">
        <f t="shared" si="170"/>
        <v>169.60845382023376</v>
      </c>
      <c r="G208" s="14">
        <f t="shared" si="165"/>
        <v>58.780505027506521</v>
      </c>
      <c r="H208" s="14">
        <f t="shared" si="141"/>
        <v>161.40808007842736</v>
      </c>
      <c r="I208" s="14">
        <f t="shared" si="151"/>
        <v>120.06717587294911</v>
      </c>
      <c r="J208" s="14">
        <f t="shared" si="166"/>
        <v>134.43147879918803</v>
      </c>
      <c r="K208" s="14">
        <f t="shared" si="171"/>
        <v>198.2736589910821</v>
      </c>
      <c r="L208" s="163">
        <v>111.9</v>
      </c>
      <c r="M208" s="45">
        <f t="shared" si="93"/>
        <v>177.18825647102958</v>
      </c>
      <c r="N208" s="15">
        <f t="shared" si="172"/>
        <v>1549.3433726927469</v>
      </c>
      <c r="O208" s="16">
        <f t="shared" si="173"/>
        <v>9867.5467278499673</v>
      </c>
      <c r="P208" s="97">
        <v>117.8</v>
      </c>
      <c r="Q208" s="97">
        <v>98.6</v>
      </c>
      <c r="S208" s="2"/>
      <c r="T208" s="2"/>
      <c r="AT208" s="60" t="e">
        <f>C208/(C208+#REF!)*100</f>
        <v>#REF!</v>
      </c>
    </row>
    <row r="209" spans="1:46" s="97" customFormat="1" ht="16.5" x14ac:dyDescent="0.25">
      <c r="A209" s="248"/>
      <c r="B209" s="10" t="s">
        <v>37</v>
      </c>
      <c r="C209" s="14">
        <f t="shared" si="168"/>
        <v>20203.200000000012</v>
      </c>
      <c r="D209" s="162">
        <v>169166.2</v>
      </c>
      <c r="E209" s="14">
        <f t="shared" si="169"/>
        <v>107.63845600575408</v>
      </c>
      <c r="F209" s="14">
        <f t="shared" si="170"/>
        <v>86.156775325360144</v>
      </c>
      <c r="G209" s="14">
        <f t="shared" si="165"/>
        <v>124.93324593367277</v>
      </c>
      <c r="H209" s="14">
        <f t="shared" si="141"/>
        <v>151.26911154704328</v>
      </c>
      <c r="I209" s="14">
        <f t="shared" si="151"/>
        <v>119.93039805584931</v>
      </c>
      <c r="J209" s="14">
        <f t="shared" si="166"/>
        <v>126.13075083483017</v>
      </c>
      <c r="K209" s="14">
        <f t="shared" si="171"/>
        <v>191.1789236239035</v>
      </c>
      <c r="L209" s="162">
        <v>112.8</v>
      </c>
      <c r="M209" s="45">
        <f t="shared" si="93"/>
        <v>169.48486136870878</v>
      </c>
      <c r="N209" s="15">
        <f t="shared" si="172"/>
        <v>1334.8642886292473</v>
      </c>
      <c r="O209" s="16">
        <f t="shared" si="173"/>
        <v>11202.411016479215</v>
      </c>
      <c r="P209" s="97">
        <v>116.1</v>
      </c>
      <c r="Q209" s="97">
        <v>103.8</v>
      </c>
      <c r="S209" s="2">
        <v>120.9</v>
      </c>
      <c r="T209" s="2"/>
      <c r="AT209" s="60" t="e">
        <f>C209/(C209+#REF!)*100</f>
        <v>#REF!</v>
      </c>
    </row>
    <row r="210" spans="1:46" s="97" customFormat="1" ht="16.5" x14ac:dyDescent="0.25">
      <c r="A210" s="248"/>
      <c r="B210" s="10" t="s">
        <v>40</v>
      </c>
      <c r="C210" s="14">
        <f t="shared" si="168"/>
        <v>19752.600000000006</v>
      </c>
      <c r="D210" s="162">
        <v>188918.80000000002</v>
      </c>
      <c r="E210" s="14">
        <f t="shared" si="169"/>
        <v>97.769660251841259</v>
      </c>
      <c r="F210" s="14">
        <f t="shared" si="170"/>
        <v>97.32929358518237</v>
      </c>
      <c r="G210" s="14">
        <f t="shared" si="165"/>
        <v>100.45245028545644</v>
      </c>
      <c r="H210" s="14">
        <f t="shared" si="141"/>
        <v>146.57287237594889</v>
      </c>
      <c r="I210" s="14">
        <f t="shared" si="151"/>
        <v>125.51309249062955</v>
      </c>
      <c r="J210" s="14">
        <f t="shared" si="166"/>
        <v>116.77895067950111</v>
      </c>
      <c r="K210" s="14">
        <f t="shared" si="171"/>
        <v>185.2833552859347</v>
      </c>
      <c r="L210" s="162">
        <v>114</v>
      </c>
      <c r="M210" s="45">
        <f t="shared" si="93"/>
        <v>162.52925902274976</v>
      </c>
      <c r="N210" s="15">
        <f t="shared" si="172"/>
        <v>1299.2139824437163</v>
      </c>
      <c r="O210" s="16">
        <f t="shared" si="173"/>
        <v>12501.624998922931</v>
      </c>
      <c r="P210" s="97">
        <v>118.3</v>
      </c>
      <c r="Q210" s="97">
        <v>96.3</v>
      </c>
      <c r="S210" s="2">
        <v>112.45778813133769</v>
      </c>
      <c r="T210" s="2"/>
      <c r="AT210" s="60" t="e">
        <f>C210/(C210+#REF!)*100</f>
        <v>#REF!</v>
      </c>
    </row>
    <row r="211" spans="1:46" s="97" customFormat="1" thickBot="1" x14ac:dyDescent="0.3">
      <c r="A211" s="248"/>
      <c r="B211" s="19" t="s">
        <v>41</v>
      </c>
      <c r="C211" s="56">
        <f t="shared" si="168"/>
        <v>23709.799999999988</v>
      </c>
      <c r="D211" s="164">
        <v>212628.6</v>
      </c>
      <c r="E211" s="20">
        <f t="shared" si="169"/>
        <v>120.03381833277635</v>
      </c>
      <c r="F211" s="20">
        <f t="shared" si="170"/>
        <v>221.56486335697153</v>
      </c>
      <c r="G211" s="20">
        <f t="shared" si="165"/>
        <v>54.175475530786365</v>
      </c>
      <c r="H211" s="20">
        <f t="shared" si="141"/>
        <v>143.60698235030463</v>
      </c>
      <c r="I211" s="20">
        <f t="shared" si="151"/>
        <v>113.46773266580455</v>
      </c>
      <c r="J211" s="20">
        <f t="shared" si="166"/>
        <v>126.56195640505916</v>
      </c>
      <c r="K211" s="20">
        <f t="shared" si="171"/>
        <v>179.47537103609875</v>
      </c>
      <c r="L211" s="165">
        <v>113.9</v>
      </c>
      <c r="M211" s="56">
        <f t="shared" si="93"/>
        <v>157.57275771387071</v>
      </c>
      <c r="N211" s="21">
        <f t="shared" si="172"/>
        <v>2878.6016849160878</v>
      </c>
      <c r="O211" s="22">
        <f t="shared" si="173"/>
        <v>15380.226683839019</v>
      </c>
      <c r="P211" s="97">
        <v>119.3</v>
      </c>
      <c r="Q211" s="97">
        <v>121.8</v>
      </c>
      <c r="S211" s="2">
        <v>101.01455068541236</v>
      </c>
      <c r="T211" s="2"/>
      <c r="AT211" s="60" t="e">
        <f>C211/(C211+#REF!)*100</f>
        <v>#REF!</v>
      </c>
    </row>
    <row r="212" spans="1:46" s="97" customFormat="1" ht="16.5" x14ac:dyDescent="0.25">
      <c r="A212" s="248"/>
      <c r="B212" s="23" t="s">
        <v>42</v>
      </c>
      <c r="C212" s="24">
        <f>C200+C201+C202</f>
        <v>43079</v>
      </c>
      <c r="D212" s="24">
        <f>C212</f>
        <v>43079</v>
      </c>
      <c r="E212" s="24">
        <f>C212/C199*100</f>
        <v>99.392510319018598</v>
      </c>
      <c r="F212" s="24">
        <f>N212/N199*100</f>
        <v>68.569433563278395</v>
      </c>
      <c r="G212" s="24">
        <f t="shared" si="165"/>
        <v>144.9516280855602</v>
      </c>
      <c r="H212" s="24">
        <f t="shared" si="141"/>
        <v>232.08792392856182</v>
      </c>
      <c r="I212" s="24">
        <f t="shared" si="151"/>
        <v>106.4</v>
      </c>
      <c r="J212" s="24">
        <f t="shared" si="166"/>
        <v>218.12774805315959</v>
      </c>
      <c r="K212" s="24">
        <f t="shared" si="171"/>
        <v>232.08792392856182</v>
      </c>
      <c r="L212" s="24">
        <f>O212/O196*100</f>
        <v>106.4</v>
      </c>
      <c r="M212" s="24">
        <f>K212/L212*100</f>
        <v>218.12774805315959</v>
      </c>
      <c r="N212" s="25">
        <f>SUM(N200:N202)</f>
        <v>3212.5389446066442</v>
      </c>
      <c r="O212" s="26">
        <f>N212</f>
        <v>3212.5389446066442</v>
      </c>
      <c r="S212" s="2">
        <v>104.35326115626518</v>
      </c>
      <c r="T212" s="2"/>
      <c r="AT212" s="60" t="e">
        <f>C212/(C212+#REF!)*100</f>
        <v>#REF!</v>
      </c>
    </row>
    <row r="213" spans="1:46" s="97" customFormat="1" ht="16.5" x14ac:dyDescent="0.25">
      <c r="A213" s="248"/>
      <c r="B213" s="23" t="s">
        <v>43</v>
      </c>
      <c r="C213" s="28">
        <f>C203+C204+C205</f>
        <v>50072.3</v>
      </c>
      <c r="D213" s="28">
        <f>D212+C213</f>
        <v>93151.3</v>
      </c>
      <c r="E213" s="28">
        <f>C213/C212*100</f>
        <v>116.23366373406998</v>
      </c>
      <c r="F213" s="28">
        <f>N213/N212*100</f>
        <v>101.36364220015115</v>
      </c>
      <c r="G213" s="28">
        <f t="shared" si="165"/>
        <v>114.66997555647882</v>
      </c>
      <c r="H213" s="28">
        <f t="shared" si="141"/>
        <v>205.34478869773832</v>
      </c>
      <c r="I213" s="28">
        <f t="shared" si="151"/>
        <v>111.69261316340693</v>
      </c>
      <c r="J213" s="28">
        <f t="shared" si="166"/>
        <v>183.84813720609949</v>
      </c>
      <c r="K213" s="28">
        <f t="shared" si="171"/>
        <v>216.90332044893589</v>
      </c>
      <c r="L213" s="28">
        <f>O213/O197*100</f>
        <v>108.99999999999999</v>
      </c>
      <c r="M213" s="28">
        <f>K213/L213*100</f>
        <v>198.99387197150085</v>
      </c>
      <c r="N213" s="29">
        <f>SUM(N203:N205)</f>
        <v>3256.3464813515907</v>
      </c>
      <c r="O213" s="30">
        <f>N213+O212</f>
        <v>6468.8854259582349</v>
      </c>
      <c r="S213" s="2">
        <v>108.6</v>
      </c>
      <c r="T213" s="2"/>
      <c r="AT213" s="60" t="e">
        <f>C213/(C213+#REF!)*100</f>
        <v>#REF!</v>
      </c>
    </row>
    <row r="214" spans="1:46" s="98" customFormat="1" ht="16.5" x14ac:dyDescent="0.25">
      <c r="A214" s="248"/>
      <c r="B214" s="23" t="s">
        <v>44</v>
      </c>
      <c r="C214" s="28">
        <f>C206+C207+C208</f>
        <v>55811.7</v>
      </c>
      <c r="D214" s="28">
        <f>D213+C214</f>
        <v>148963</v>
      </c>
      <c r="E214" s="28">
        <f>C214/C213*100</f>
        <v>111.46222562175095</v>
      </c>
      <c r="F214" s="28">
        <f>N214/N213*100</f>
        <v>104.37038323025969</v>
      </c>
      <c r="G214" s="28">
        <f t="shared" si="165"/>
        <v>106.79488009145793</v>
      </c>
      <c r="H214" s="28">
        <f t="shared" si="141"/>
        <v>173.41442953020135</v>
      </c>
      <c r="I214" s="28">
        <f t="shared" si="151"/>
        <v>117.86887104793374</v>
      </c>
      <c r="J214" s="28">
        <f t="shared" si="166"/>
        <v>147.1248752859259</v>
      </c>
      <c r="K214" s="28">
        <f t="shared" si="171"/>
        <v>198.2736589910821</v>
      </c>
      <c r="L214" s="28">
        <f>O214/O198*100</f>
        <v>111.9</v>
      </c>
      <c r="M214" s="28">
        <f>K214/L214*100</f>
        <v>177.18825647102958</v>
      </c>
      <c r="N214" s="29">
        <f>SUM(N206:N208)</f>
        <v>3398.6613018917324</v>
      </c>
      <c r="O214" s="30">
        <f>N214+O213</f>
        <v>9867.5467278499673</v>
      </c>
      <c r="S214" s="2">
        <v>106.4</v>
      </c>
      <c r="T214" s="2"/>
      <c r="AT214" s="83" t="e">
        <f>C214/(C214+#REF!)*100</f>
        <v>#REF!</v>
      </c>
    </row>
    <row r="215" spans="1:46" s="98" customFormat="1" thickBot="1" x14ac:dyDescent="0.3">
      <c r="A215" s="249"/>
      <c r="B215" s="19" t="s">
        <v>45</v>
      </c>
      <c r="C215" s="20">
        <f>C209+C210+C211</f>
        <v>63665.600000000006</v>
      </c>
      <c r="D215" s="20">
        <f>D214+C215</f>
        <v>212628.6</v>
      </c>
      <c r="E215" s="20">
        <f>C215/C214*100</f>
        <v>114.07213899594531</v>
      </c>
      <c r="F215" s="20">
        <f>N215/N214*100</f>
        <v>162.20151013343497</v>
      </c>
      <c r="G215" s="20">
        <f t="shared" si="165"/>
        <v>70.327421059214515</v>
      </c>
      <c r="H215" s="20">
        <f t="shared" si="141"/>
        <v>146.8902204082386</v>
      </c>
      <c r="I215" s="20">
        <f t="shared" si="151"/>
        <v>117.66436096670935</v>
      </c>
      <c r="J215" s="20">
        <f t="shared" si="166"/>
        <v>124.83832759674623</v>
      </c>
      <c r="K215" s="20">
        <f t="shared" si="171"/>
        <v>179.47537103609875</v>
      </c>
      <c r="L215" s="20">
        <f>O215/O199*100</f>
        <v>113.9</v>
      </c>
      <c r="M215" s="20">
        <f>K215/L215*100</f>
        <v>157.57275771387071</v>
      </c>
      <c r="N215" s="31">
        <f>SUM(N209:N211)</f>
        <v>5512.6799559890515</v>
      </c>
      <c r="O215" s="32">
        <f>N215+O214</f>
        <v>15380.226683839019</v>
      </c>
      <c r="S215" s="2">
        <v>111.69261316340693</v>
      </c>
      <c r="T215" s="2"/>
      <c r="AT215" s="83" t="e">
        <f>C215/(C215+#REF!)*100</f>
        <v>#REF!</v>
      </c>
    </row>
    <row r="216" spans="1:46" s="98" customFormat="1" ht="16.5" x14ac:dyDescent="0.25">
      <c r="A216" s="244" t="s">
        <v>52</v>
      </c>
      <c r="B216" s="33" t="s">
        <v>26</v>
      </c>
      <c r="C216" s="34">
        <f>D216</f>
        <v>18407.800000000003</v>
      </c>
      <c r="D216" s="34">
        <v>18407.800000000003</v>
      </c>
      <c r="E216" s="34">
        <f>C216/C211*100</f>
        <v>77.637938742629672</v>
      </c>
      <c r="F216" s="34">
        <f>N216/N211*100</f>
        <v>40.674322838838442</v>
      </c>
      <c r="G216" s="34">
        <f t="shared" si="165"/>
        <v>190.87702836565973</v>
      </c>
      <c r="H216" s="34">
        <f t="shared" si="141"/>
        <v>137.04233111478391</v>
      </c>
      <c r="I216" s="34">
        <f t="shared" si="151"/>
        <v>119.9</v>
      </c>
      <c r="J216" s="34">
        <f t="shared" si="166"/>
        <v>114.29719025419843</v>
      </c>
      <c r="K216" s="34">
        <f>D216/D200*100</f>
        <v>137.04233111478391</v>
      </c>
      <c r="L216" s="34">
        <v>119.9</v>
      </c>
      <c r="M216" s="34">
        <f t="shared" ref="M216:M227" si="174">K216/L216*100</f>
        <v>114.29719025419843</v>
      </c>
      <c r="N216" s="35">
        <f>O216</f>
        <v>1170.8517425670125</v>
      </c>
      <c r="O216" s="36">
        <f>O200*L216/100</f>
        <v>1170.8517425670125</v>
      </c>
      <c r="P216" s="98">
        <v>119.9</v>
      </c>
      <c r="Q216" s="98">
        <v>78.400000000000006</v>
      </c>
      <c r="S216" s="2">
        <v>117.86887104793374</v>
      </c>
      <c r="T216" s="2"/>
      <c r="AT216" s="83"/>
    </row>
    <row r="217" spans="1:46" s="98" customFormat="1" ht="16.5" x14ac:dyDescent="0.25">
      <c r="A217" s="245"/>
      <c r="B217" s="33" t="s">
        <v>27</v>
      </c>
      <c r="C217" s="34">
        <f t="shared" ref="C217:C227" si="175">D217-D216</f>
        <v>18348.599999999999</v>
      </c>
      <c r="D217" s="34">
        <v>36756.400000000001</v>
      </c>
      <c r="E217" s="34">
        <f t="shared" ref="E217:E227" si="176">C217/C216*100</f>
        <v>99.678397201186428</v>
      </c>
      <c r="F217" s="34">
        <f t="shared" ref="F217:F227" si="177">N217/N216*100</f>
        <v>101.51121883542655</v>
      </c>
      <c r="G217" s="34">
        <f t="shared" si="165"/>
        <v>98.194463966380354</v>
      </c>
      <c r="H217" s="34">
        <f t="shared" si="141"/>
        <v>133.24183604557439</v>
      </c>
      <c r="I217" s="34">
        <f t="shared" si="151"/>
        <v>118.71477509605361</v>
      </c>
      <c r="J217" s="34">
        <f t="shared" si="166"/>
        <v>112.2369443380293</v>
      </c>
      <c r="K217" s="34">
        <f t="shared" ref="K217:K231" si="178">D217/D201*100</f>
        <v>135.11842400314671</v>
      </c>
      <c r="L217" s="34">
        <v>119.3</v>
      </c>
      <c r="M217" s="34">
        <f t="shared" si="174"/>
        <v>113.25936630607436</v>
      </c>
      <c r="N217" s="35">
        <f>O217-O216</f>
        <v>1188.5458746356053</v>
      </c>
      <c r="O217" s="36">
        <f>O201*L217/100</f>
        <v>2359.3976172026178</v>
      </c>
      <c r="P217" s="98">
        <v>118.6</v>
      </c>
      <c r="Q217" s="98">
        <v>98.9</v>
      </c>
      <c r="S217" s="2">
        <v>117.66436096670935</v>
      </c>
      <c r="T217" s="2"/>
      <c r="AT217" s="83"/>
    </row>
    <row r="218" spans="1:46" s="98" customFormat="1" ht="16.5" x14ac:dyDescent="0.25">
      <c r="A218" s="245"/>
      <c r="B218" s="39" t="s">
        <v>28</v>
      </c>
      <c r="C218" s="38">
        <f t="shared" si="175"/>
        <v>20667.200000000004</v>
      </c>
      <c r="D218" s="38">
        <v>57423.600000000006</v>
      </c>
      <c r="E218" s="38">
        <f t="shared" si="176"/>
        <v>112.63638642730238</v>
      </c>
      <c r="F218" s="38">
        <f t="shared" si="177"/>
        <v>122.32477862844075</v>
      </c>
      <c r="G218" s="38">
        <f t="shared" si="165"/>
        <v>92.07977949376334</v>
      </c>
      <c r="H218" s="38">
        <f t="shared" si="141"/>
        <v>130.1797063473567</v>
      </c>
      <c r="I218" s="38">
        <f t="shared" si="151"/>
        <v>117.73904716454658</v>
      </c>
      <c r="J218" s="38">
        <f t="shared" si="166"/>
        <v>110.56629850709055</v>
      </c>
      <c r="K218" s="38">
        <f t="shared" si="178"/>
        <v>133.29835882912789</v>
      </c>
      <c r="L218" s="44">
        <v>118.7</v>
      </c>
      <c r="M218" s="38">
        <f t="shared" si="174"/>
        <v>112.29853313321642</v>
      </c>
      <c r="N218" s="15">
        <f>O218-O217</f>
        <v>1453.8861100454692</v>
      </c>
      <c r="O218" s="16">
        <f>O202*L218/100</f>
        <v>3813.283727248087</v>
      </c>
      <c r="P218" s="98">
        <v>117.8</v>
      </c>
      <c r="Q218" s="98">
        <v>112</v>
      </c>
      <c r="S218" s="2">
        <v>113.9</v>
      </c>
      <c r="T218" s="2"/>
      <c r="AT218" s="83"/>
    </row>
    <row r="219" spans="1:46" s="98" customFormat="1" ht="16.5" x14ac:dyDescent="0.25">
      <c r="A219" s="245"/>
      <c r="B219" s="33" t="s">
        <v>29</v>
      </c>
      <c r="C219" s="38">
        <f t="shared" si="175"/>
        <v>20555.5</v>
      </c>
      <c r="D219" s="38">
        <v>77979.100000000006</v>
      </c>
      <c r="E219" s="38">
        <f t="shared" si="176"/>
        <v>99.459530076643162</v>
      </c>
      <c r="F219" s="38">
        <f t="shared" si="177"/>
        <v>88.833842342552956</v>
      </c>
      <c r="G219" s="38">
        <f t="shared" si="165"/>
        <v>111.96130602244627</v>
      </c>
      <c r="H219" s="38">
        <f t="shared" si="141"/>
        <v>130.02897193896914</v>
      </c>
      <c r="I219" s="38">
        <f t="shared" si="151"/>
        <v>116.74802508384825</v>
      </c>
      <c r="J219" s="38">
        <f t="shared" si="166"/>
        <v>111.37573577418765</v>
      </c>
      <c r="K219" s="38">
        <f t="shared" si="178"/>
        <v>132.42068761738506</v>
      </c>
      <c r="L219" s="44">
        <v>118.2</v>
      </c>
      <c r="M219" s="38">
        <f t="shared" si="174"/>
        <v>112.03103859338836</v>
      </c>
      <c r="N219" s="15">
        <f>O219-O218</f>
        <v>1291.5428948380682</v>
      </c>
      <c r="O219" s="16">
        <f>O203*L219/100</f>
        <v>5104.8266220861551</v>
      </c>
      <c r="P219" s="98">
        <v>117</v>
      </c>
      <c r="Q219" s="98">
        <v>99.1</v>
      </c>
      <c r="S219" s="2">
        <v>118.7</v>
      </c>
      <c r="T219" s="2"/>
      <c r="AT219" s="83"/>
    </row>
    <row r="220" spans="1:46" s="98" customFormat="1" ht="16.5" x14ac:dyDescent="0.25">
      <c r="A220" s="245"/>
      <c r="B220" s="33" t="s">
        <v>30</v>
      </c>
      <c r="C220" s="38">
        <f t="shared" si="175"/>
        <v>21906.5</v>
      </c>
      <c r="D220" s="38">
        <v>99885.6</v>
      </c>
      <c r="E220" s="38">
        <f t="shared" si="176"/>
        <v>106.57245019581134</v>
      </c>
      <c r="F220" s="38">
        <f t="shared" si="177"/>
        <v>93.211988536950443</v>
      </c>
      <c r="G220" s="38">
        <f t="shared" si="165"/>
        <v>114.33341554940075</v>
      </c>
      <c r="H220" s="38">
        <f t="shared" si="141"/>
        <v>128.47708918590806</v>
      </c>
      <c r="I220" s="38">
        <f t="shared" si="151"/>
        <v>119.25564150091905</v>
      </c>
      <c r="J220" s="38">
        <f t="shared" si="166"/>
        <v>107.73250436535361</v>
      </c>
      <c r="K220" s="38">
        <f t="shared" si="178"/>
        <v>131.53520687189467</v>
      </c>
      <c r="L220" s="44">
        <v>118.4</v>
      </c>
      <c r="M220" s="38">
        <f t="shared" si="174"/>
        <v>111.09392472288403</v>
      </c>
      <c r="N220" s="15">
        <f>O220-O219</f>
        <v>1203.872815086258</v>
      </c>
      <c r="O220" s="16">
        <f>O204*L220/100</f>
        <v>6308.6994371724131</v>
      </c>
      <c r="P220" s="98">
        <v>119.1</v>
      </c>
      <c r="Q220" s="98">
        <v>106.1</v>
      </c>
      <c r="S220" s="2">
        <v>118.89865470283965</v>
      </c>
      <c r="T220" s="2"/>
      <c r="AT220" s="83"/>
    </row>
    <row r="221" spans="1:46" s="98" customFormat="1" ht="16.5" x14ac:dyDescent="0.25">
      <c r="A221" s="245"/>
      <c r="B221" s="39" t="s">
        <v>31</v>
      </c>
      <c r="C221" s="38">
        <f t="shared" si="175"/>
        <v>22249.399999999994</v>
      </c>
      <c r="D221" s="38">
        <v>122135</v>
      </c>
      <c r="E221" s="38">
        <f t="shared" si="176"/>
        <v>101.56528884121147</v>
      </c>
      <c r="F221" s="38">
        <f t="shared" si="177"/>
        <v>114.32573537823055</v>
      </c>
      <c r="G221" s="38">
        <f t="shared" si="165"/>
        <v>88.838517858815479</v>
      </c>
      <c r="H221" s="38">
        <f t="shared" si="141"/>
        <v>129.25928077615751</v>
      </c>
      <c r="I221" s="38">
        <f t="shared" si="151"/>
        <v>120.66860631173083</v>
      </c>
      <c r="J221" s="38">
        <f t="shared" si="166"/>
        <v>107.11922904142428</v>
      </c>
      <c r="K221" s="38">
        <f t="shared" si="178"/>
        <v>131.11464896356784</v>
      </c>
      <c r="L221" s="44">
        <v>118.8</v>
      </c>
      <c r="M221" s="38">
        <f t="shared" si="174"/>
        <v>110.36586613094937</v>
      </c>
      <c r="N221" s="15">
        <f t="shared" ref="N221:N227" si="179">O221-O220</f>
        <v>1376.3364488659699</v>
      </c>
      <c r="O221" s="16">
        <f t="shared" ref="O221:O227" si="180">O205*L221/100</f>
        <v>7685.0358860383831</v>
      </c>
      <c r="P221" s="98">
        <v>120.5</v>
      </c>
      <c r="Q221" s="98">
        <v>101.5</v>
      </c>
      <c r="S221" s="2">
        <v>118.21932744387573</v>
      </c>
      <c r="T221" s="2"/>
      <c r="AT221" s="83"/>
    </row>
    <row r="222" spans="1:46" s="98" customFormat="1" ht="16.5" x14ac:dyDescent="0.25">
      <c r="A222" s="245"/>
      <c r="B222" s="33" t="s">
        <v>32</v>
      </c>
      <c r="C222" s="38">
        <f t="shared" si="175"/>
        <v>23352.5</v>
      </c>
      <c r="D222" s="38">
        <f>138159.3+7328.2</f>
        <v>145487.5</v>
      </c>
      <c r="E222" s="38">
        <f t="shared" si="176"/>
        <v>104.95788650480465</v>
      </c>
      <c r="F222" s="38">
        <f t="shared" si="177"/>
        <v>81.853681404501316</v>
      </c>
      <c r="G222" s="38">
        <f t="shared" si="165"/>
        <v>128.22622599724974</v>
      </c>
      <c r="H222" s="38">
        <f t="shared" si="141"/>
        <v>128.20055337183521</v>
      </c>
      <c r="I222" s="38">
        <f t="shared" si="151"/>
        <v>120.38248339938229</v>
      </c>
      <c r="J222" s="38">
        <f t="shared" si="166"/>
        <v>106.49435844126558</v>
      </c>
      <c r="K222" s="38">
        <f t="shared" si="178"/>
        <v>130.63800824122785</v>
      </c>
      <c r="L222" s="38">
        <v>119</v>
      </c>
      <c r="M222" s="38">
        <f t="shared" si="174"/>
        <v>109.77983885817466</v>
      </c>
      <c r="N222" s="15">
        <f t="shared" si="179"/>
        <v>1126.5820519087783</v>
      </c>
      <c r="O222" s="16">
        <f t="shared" si="180"/>
        <v>8811.6179379471614</v>
      </c>
      <c r="P222" s="98">
        <v>120.1</v>
      </c>
      <c r="Q222" s="98">
        <v>104.3</v>
      </c>
      <c r="S222" s="2"/>
      <c r="T222" s="2"/>
      <c r="AT222" s="83"/>
    </row>
    <row r="223" spans="1:46" s="98" customFormat="1" ht="16.5" x14ac:dyDescent="0.25">
      <c r="A223" s="245"/>
      <c r="B223" s="33" t="s">
        <v>33</v>
      </c>
      <c r="C223" s="38">
        <f t="shared" si="175"/>
        <v>24085.599999999977</v>
      </c>
      <c r="D223" s="38">
        <f>161131.3+8441.8</f>
        <v>169573.09999999998</v>
      </c>
      <c r="E223" s="38">
        <f t="shared" si="176"/>
        <v>103.13927844984467</v>
      </c>
      <c r="F223" s="38">
        <f t="shared" si="177"/>
        <v>96.490446732054977</v>
      </c>
      <c r="G223" s="38">
        <f t="shared" si="165"/>
        <v>106.89066321379244</v>
      </c>
      <c r="H223" s="38">
        <f t="shared" si="141"/>
        <v>127.93388078569667</v>
      </c>
      <c r="I223" s="38">
        <f t="shared" si="151"/>
        <v>119.00000000000004</v>
      </c>
      <c r="J223" s="38">
        <f t="shared" si="166"/>
        <v>107.50746284512323</v>
      </c>
      <c r="K223" s="38">
        <f t="shared" si="178"/>
        <v>130.2469785357948</v>
      </c>
      <c r="L223" s="38">
        <v>119</v>
      </c>
      <c r="M223" s="38">
        <f t="shared" si="174"/>
        <v>109.45124246705444</v>
      </c>
      <c r="N223" s="15">
        <f t="shared" si="179"/>
        <v>1087.0440546899317</v>
      </c>
      <c r="O223" s="16">
        <f t="shared" si="180"/>
        <v>9898.6619926370931</v>
      </c>
      <c r="P223" s="98">
        <v>118.8</v>
      </c>
      <c r="Q223" s="98">
        <v>103.2</v>
      </c>
      <c r="S223" s="2"/>
      <c r="T223" s="2"/>
      <c r="AT223" s="83"/>
    </row>
    <row r="224" spans="1:46" s="98" customFormat="1" ht="16.5" x14ac:dyDescent="0.25">
      <c r="A224" s="245"/>
      <c r="B224" s="39" t="s">
        <v>35</v>
      </c>
      <c r="C224" s="38">
        <f t="shared" si="175"/>
        <v>23514.200000000041</v>
      </c>
      <c r="D224" s="38">
        <f>183416.7+9670.6</f>
        <v>193087.30000000002</v>
      </c>
      <c r="E224" s="38">
        <f t="shared" si="176"/>
        <v>97.62762812634962</v>
      </c>
      <c r="F224" s="38">
        <f t="shared" si="177"/>
        <v>165.97748902712232</v>
      </c>
      <c r="G224" s="38">
        <f t="shared" si="165"/>
        <v>58.819800623924564</v>
      </c>
      <c r="H224" s="38">
        <f t="shared" si="141"/>
        <v>125.27877673885848</v>
      </c>
      <c r="I224" s="38">
        <f t="shared" si="151"/>
        <v>116.45245711137598</v>
      </c>
      <c r="J224" s="38">
        <f t="shared" si="166"/>
        <v>107.57933309989411</v>
      </c>
      <c r="K224" s="38">
        <f t="shared" si="178"/>
        <v>129.62097970637006</v>
      </c>
      <c r="L224" s="38">
        <v>118.6</v>
      </c>
      <c r="M224" s="38">
        <f t="shared" si="174"/>
        <v>109.29256299019399</v>
      </c>
      <c r="N224" s="15">
        <f t="shared" si="179"/>
        <v>1804.248426592967</v>
      </c>
      <c r="O224" s="16">
        <f t="shared" si="180"/>
        <v>11702.91041923006</v>
      </c>
      <c r="P224" s="98">
        <v>116.1</v>
      </c>
      <c r="Q224" s="98">
        <v>96.4</v>
      </c>
      <c r="S224" s="2"/>
      <c r="T224" s="2"/>
      <c r="AT224" s="83"/>
    </row>
    <row r="225" spans="1:46" s="98" customFormat="1" ht="16.5" x14ac:dyDescent="0.25">
      <c r="A225" s="245"/>
      <c r="B225" s="33" t="s">
        <v>37</v>
      </c>
      <c r="C225" s="38">
        <f t="shared" si="175"/>
        <v>24412.699999999983</v>
      </c>
      <c r="D225" s="38">
        <v>217500</v>
      </c>
      <c r="E225" s="38">
        <f t="shared" si="176"/>
        <v>103.82109533813586</v>
      </c>
      <c r="F225" s="38">
        <f t="shared" si="177"/>
        <v>85.262061453104792</v>
      </c>
      <c r="G225" s="38">
        <f t="shared" si="165"/>
        <v>121.76704805013279</v>
      </c>
      <c r="H225" s="38">
        <f t="shared" si="141"/>
        <v>120.83580818880162</v>
      </c>
      <c r="I225" s="38">
        <f t="shared" si="151"/>
        <v>115.24313110721316</v>
      </c>
      <c r="J225" s="38">
        <f t="shared" si="166"/>
        <v>104.85293746174381</v>
      </c>
      <c r="K225" s="38">
        <f t="shared" si="178"/>
        <v>128.57178325220994</v>
      </c>
      <c r="L225" s="38">
        <v>118.2</v>
      </c>
      <c r="M225" s="38">
        <f t="shared" si="174"/>
        <v>108.77477432505071</v>
      </c>
      <c r="N225" s="15">
        <f t="shared" si="179"/>
        <v>1538.3394022483717</v>
      </c>
      <c r="O225" s="16">
        <f t="shared" si="180"/>
        <v>13241.249821478432</v>
      </c>
      <c r="P225" s="98">
        <v>115.1</v>
      </c>
      <c r="Q225" s="98">
        <v>102.3</v>
      </c>
      <c r="S225" s="2"/>
      <c r="T225" s="2"/>
      <c r="AT225" s="83"/>
    </row>
    <row r="226" spans="1:46" s="98" customFormat="1" ht="16.5" x14ac:dyDescent="0.25">
      <c r="A226" s="245"/>
      <c r="B226" s="33" t="s">
        <v>40</v>
      </c>
      <c r="C226" s="38">
        <f t="shared" si="175"/>
        <v>23819.600000000006</v>
      </c>
      <c r="D226" s="38">
        <v>241319.6</v>
      </c>
      <c r="E226" s="38">
        <f t="shared" si="176"/>
        <v>97.570526815960633</v>
      </c>
      <c r="F226" s="38">
        <f t="shared" si="177"/>
        <v>96.575854787402378</v>
      </c>
      <c r="G226" s="38">
        <f t="shared" si="165"/>
        <v>101.02993862259659</v>
      </c>
      <c r="H226" s="38">
        <f t="shared" si="141"/>
        <v>120.58969452122759</v>
      </c>
      <c r="I226" s="38">
        <f t="shared" si="151"/>
        <v>114.3510189490392</v>
      </c>
      <c r="J226" s="38">
        <f t="shared" si="166"/>
        <v>105.45572363895477</v>
      </c>
      <c r="K226" s="38">
        <f t="shared" si="178"/>
        <v>127.73720773157567</v>
      </c>
      <c r="L226" s="38">
        <v>117.8</v>
      </c>
      <c r="M226" s="38">
        <f t="shared" si="174"/>
        <v>108.43566021356168</v>
      </c>
      <c r="N226" s="15">
        <f t="shared" si="179"/>
        <v>1485.664427252781</v>
      </c>
      <c r="O226" s="16">
        <f t="shared" si="180"/>
        <v>14726.914248731213</v>
      </c>
      <c r="P226" s="98">
        <v>114.5</v>
      </c>
      <c r="Q226" s="98">
        <v>97</v>
      </c>
      <c r="S226" s="2"/>
      <c r="T226" s="2"/>
      <c r="AT226" s="83"/>
    </row>
    <row r="227" spans="1:46" s="98" customFormat="1" thickBot="1" x14ac:dyDescent="0.3">
      <c r="A227" s="245"/>
      <c r="B227" s="85" t="s">
        <v>41</v>
      </c>
      <c r="C227" s="59">
        <f t="shared" si="175"/>
        <v>31101.199999999983</v>
      </c>
      <c r="D227" s="59">
        <v>272420.8</v>
      </c>
      <c r="E227" s="59">
        <f t="shared" si="176"/>
        <v>130.56978286789021</v>
      </c>
      <c r="F227" s="59">
        <f t="shared" si="177"/>
        <v>229.28280094946425</v>
      </c>
      <c r="G227" s="59">
        <f t="shared" si="165"/>
        <v>56.947046323229813</v>
      </c>
      <c r="H227" s="59">
        <f t="shared" si="141"/>
        <v>131.17445107086522</v>
      </c>
      <c r="I227" s="59">
        <f t="shared" si="151"/>
        <v>118.33429506292701</v>
      </c>
      <c r="J227" s="59">
        <f t="shared" si="166"/>
        <v>110.85074787584625</v>
      </c>
      <c r="K227" s="59">
        <f t="shared" si="178"/>
        <v>128.12048802465895</v>
      </c>
      <c r="L227" s="59">
        <v>117.9</v>
      </c>
      <c r="M227" s="59">
        <f t="shared" si="174"/>
        <v>108.66877695051649</v>
      </c>
      <c r="N227" s="21">
        <f t="shared" si="179"/>
        <v>3406.373011514992</v>
      </c>
      <c r="O227" s="22">
        <f t="shared" si="180"/>
        <v>18133.287260246205</v>
      </c>
      <c r="P227" s="92">
        <f>I227</f>
        <v>118.33429506292701</v>
      </c>
      <c r="S227" s="2"/>
      <c r="T227" s="2"/>
      <c r="AT227" s="83"/>
    </row>
    <row r="228" spans="1:46" s="98" customFormat="1" ht="16.5" x14ac:dyDescent="0.25">
      <c r="A228" s="245"/>
      <c r="B228" s="33" t="s">
        <v>42</v>
      </c>
      <c r="C228" s="43">
        <f>C216+C217+C218</f>
        <v>57423.600000000006</v>
      </c>
      <c r="D228" s="43">
        <f>C228</f>
        <v>57423.600000000006</v>
      </c>
      <c r="E228" s="43">
        <f>C228/C215*100</f>
        <v>90.195647256917397</v>
      </c>
      <c r="F228" s="43">
        <f>N228/N215*100</f>
        <v>69.172956850239103</v>
      </c>
      <c r="G228" s="43">
        <f t="shared" si="165"/>
        <v>130.39148731518426</v>
      </c>
      <c r="H228" s="43">
        <f t="shared" si="141"/>
        <v>133.29835882912789</v>
      </c>
      <c r="I228" s="43">
        <f t="shared" si="151"/>
        <v>118.7</v>
      </c>
      <c r="J228" s="43">
        <f t="shared" si="166"/>
        <v>112.29853313321642</v>
      </c>
      <c r="K228" s="43">
        <f t="shared" si="178"/>
        <v>133.29835882912789</v>
      </c>
      <c r="L228" s="43">
        <f>O228/O212*100</f>
        <v>118.7</v>
      </c>
      <c r="M228" s="43">
        <f>K228/L228*100</f>
        <v>112.29853313321642</v>
      </c>
      <c r="N228" s="25">
        <f>SUM(N216:N218)</f>
        <v>3813.283727248087</v>
      </c>
      <c r="O228" s="26">
        <f>N228</f>
        <v>3813.283727248087</v>
      </c>
      <c r="S228" s="2"/>
      <c r="T228" s="2"/>
      <c r="AT228" s="83"/>
    </row>
    <row r="229" spans="1:46" s="98" customFormat="1" ht="16.5" x14ac:dyDescent="0.25">
      <c r="A229" s="245"/>
      <c r="B229" s="33" t="s">
        <v>43</v>
      </c>
      <c r="C229" s="44">
        <f>C219+C220+C221</f>
        <v>64711.399999999994</v>
      </c>
      <c r="D229" s="44">
        <f>D228+C229</f>
        <v>122135</v>
      </c>
      <c r="E229" s="44">
        <f>C229/C228*100</f>
        <v>112.69129765462283</v>
      </c>
      <c r="F229" s="44">
        <f>N229/N228*100</f>
        <v>101.53328301076625</v>
      </c>
      <c r="G229" s="44">
        <f t="shared" si="165"/>
        <v>110.98951428830821</v>
      </c>
      <c r="H229" s="44">
        <f t="shared" si="141"/>
        <v>129.23592485266303</v>
      </c>
      <c r="I229" s="44">
        <f t="shared" si="151"/>
        <v>118.89865470283965</v>
      </c>
      <c r="J229" s="44">
        <f t="shared" si="166"/>
        <v>108.69418596506333</v>
      </c>
      <c r="K229" s="44">
        <f t="shared" si="178"/>
        <v>131.11464896356784</v>
      </c>
      <c r="L229" s="44">
        <f>O229/O213*100</f>
        <v>118.8</v>
      </c>
      <c r="M229" s="44">
        <f>K229/L229*100</f>
        <v>110.36586613094937</v>
      </c>
      <c r="N229" s="29">
        <f>SUM(N219:N221)</f>
        <v>3871.7521587902961</v>
      </c>
      <c r="O229" s="30">
        <f>N229+O228</f>
        <v>7685.0358860383831</v>
      </c>
      <c r="S229" s="2"/>
      <c r="T229" s="2"/>
      <c r="AT229" s="83"/>
    </row>
    <row r="230" spans="1:46" s="98" customFormat="1" ht="16.5" x14ac:dyDescent="0.25">
      <c r="A230" s="245"/>
      <c r="B230" s="33" t="s">
        <v>44</v>
      </c>
      <c r="C230" s="44">
        <f>C222+C223+C224</f>
        <v>70952.300000000017</v>
      </c>
      <c r="D230" s="44">
        <f>D229+C230</f>
        <v>193087.30000000002</v>
      </c>
      <c r="E230" s="44">
        <f>C230/C229*100</f>
        <v>109.64420488507439</v>
      </c>
      <c r="F230" s="44">
        <f>N230/N229*100</f>
        <v>103.77406322534438</v>
      </c>
      <c r="G230" s="44">
        <f t="shared" si="165"/>
        <v>105.65665589000119</v>
      </c>
      <c r="H230" s="44">
        <f t="shared" si="141"/>
        <v>127.12800362647978</v>
      </c>
      <c r="I230" s="44">
        <f t="shared" si="151"/>
        <v>118.21932744387573</v>
      </c>
      <c r="J230" s="44">
        <f t="shared" si="166"/>
        <v>107.53571888389691</v>
      </c>
      <c r="K230" s="44">
        <f t="shared" si="178"/>
        <v>129.62097970637006</v>
      </c>
      <c r="L230" s="44">
        <f>O230/O214*100</f>
        <v>118.6</v>
      </c>
      <c r="M230" s="44">
        <f>K230/L230*100</f>
        <v>109.29256299019399</v>
      </c>
      <c r="N230" s="29">
        <f>SUM(N222:N224)</f>
        <v>4017.8745331916771</v>
      </c>
      <c r="O230" s="30">
        <f>N230+O229</f>
        <v>11702.91041923006</v>
      </c>
      <c r="S230" s="2"/>
      <c r="T230" s="2"/>
      <c r="AT230" s="83"/>
    </row>
    <row r="231" spans="1:46" s="98" customFormat="1" thickBot="1" x14ac:dyDescent="0.3">
      <c r="A231" s="246"/>
      <c r="B231" s="85" t="s">
        <v>45</v>
      </c>
      <c r="C231" s="41">
        <f>C225+C226+C227</f>
        <v>79333.499999999971</v>
      </c>
      <c r="D231" s="41">
        <f>D230+C231</f>
        <v>272420.8</v>
      </c>
      <c r="E231" s="41">
        <f>C231/C230*100</f>
        <v>111.81244300748526</v>
      </c>
      <c r="F231" s="41">
        <f>N231/N230*100</f>
        <v>160.04424199647792</v>
      </c>
      <c r="G231" s="41">
        <f t="shared" si="165"/>
        <v>69.863458761575387</v>
      </c>
      <c r="H231" s="41">
        <f t="shared" si="141"/>
        <v>124.60967932447029</v>
      </c>
      <c r="I231" s="41">
        <f t="shared" si="151"/>
        <v>116.64701909694747</v>
      </c>
      <c r="J231" s="41">
        <f t="shared" si="166"/>
        <v>106.8262869374355</v>
      </c>
      <c r="K231" s="41">
        <f t="shared" si="178"/>
        <v>128.12048802465895</v>
      </c>
      <c r="L231" s="41">
        <f>O231/O215*100</f>
        <v>117.9</v>
      </c>
      <c r="M231" s="41">
        <f>K231/L231*100</f>
        <v>108.66877695051649</v>
      </c>
      <c r="N231" s="31">
        <f>SUM(N225:N227)</f>
        <v>6430.3768410161447</v>
      </c>
      <c r="O231" s="32">
        <f>N231+O230</f>
        <v>18133.287260246205</v>
      </c>
      <c r="S231" s="2"/>
      <c r="T231" s="2"/>
      <c r="AT231" s="83"/>
    </row>
    <row r="232" spans="1:46" s="2" customFormat="1" ht="16.5" x14ac:dyDescent="0.25">
      <c r="AT232" s="60" t="e">
        <f>C232/(C232+#REF!)*100</f>
        <v>#REF!</v>
      </c>
    </row>
    <row r="233" spans="1:46" s="2" customFormat="1" ht="16.5" x14ac:dyDescent="0.25">
      <c r="AT233" s="60" t="e">
        <f>C233/(C233+#REF!)*100</f>
        <v>#REF!</v>
      </c>
    </row>
    <row r="234" spans="1:46" s="2" customFormat="1" ht="16.5" x14ac:dyDescent="0.25">
      <c r="AT234" s="60" t="e">
        <f>C234/(C234+#REF!)*100</f>
        <v>#REF!</v>
      </c>
    </row>
    <row r="235" spans="1:46" s="2" customFormat="1" ht="16.5" x14ac:dyDescent="0.25">
      <c r="AT235" s="60" t="e">
        <f>C235/(C235+#REF!)*100</f>
        <v>#REF!</v>
      </c>
    </row>
    <row r="236" spans="1:46" s="2" customFormat="1" ht="16.5" x14ac:dyDescent="0.25">
      <c r="AT236" s="60" t="e">
        <f>C236/(C236+#REF!)*100</f>
        <v>#REF!</v>
      </c>
    </row>
    <row r="237" spans="1:46" s="97" customFormat="1" ht="16.5" x14ac:dyDescent="0.25">
      <c r="S237" s="2"/>
      <c r="T237" s="2"/>
      <c r="AT237" s="60" t="e">
        <f>C237/(C237+#REF!)*100</f>
        <v>#REF!</v>
      </c>
    </row>
    <row r="238" spans="1:46" s="97" customFormat="1" ht="16.5" x14ac:dyDescent="0.25">
      <c r="B238" s="97">
        <v>2001</v>
      </c>
      <c r="C238" s="100">
        <f>C35</f>
        <v>953.69999999999982</v>
      </c>
      <c r="D238" s="100">
        <f t="shared" ref="D238:M238" si="181">D35</f>
        <v>8171.2</v>
      </c>
      <c r="E238" s="100">
        <f t="shared" si="181"/>
        <v>116.06425702811245</v>
      </c>
      <c r="F238" s="100">
        <f t="shared" si="181"/>
        <v>110.1</v>
      </c>
      <c r="G238" s="100">
        <f t="shared" si="181"/>
        <v>100.7</v>
      </c>
      <c r="H238" s="100">
        <f t="shared" si="181"/>
        <v>184.57518869750334</v>
      </c>
      <c r="I238" s="100">
        <f t="shared" si="181"/>
        <v>195.64988619369223</v>
      </c>
      <c r="J238" s="100">
        <f t="shared" si="181"/>
        <v>94.339532870862499</v>
      </c>
      <c r="K238" s="100">
        <f t="shared" si="181"/>
        <v>194.71464315501012</v>
      </c>
      <c r="L238" s="100">
        <f t="shared" si="181"/>
        <v>128.19999999999999</v>
      </c>
      <c r="M238" s="100">
        <f t="shared" si="181"/>
        <v>151.88349700078794</v>
      </c>
      <c r="N238" s="100">
        <f>(C190+C191+C192)/(C174+C175+C176)*100</f>
        <v>176.50155749572238</v>
      </c>
      <c r="O238" s="100"/>
      <c r="S238" s="2"/>
      <c r="T238" s="2"/>
      <c r="AT238" s="60" t="e">
        <f>C238/(C238+#REF!)*100</f>
        <v>#REF!</v>
      </c>
    </row>
    <row r="239" spans="1:46" s="97" customFormat="1" ht="16.5" x14ac:dyDescent="0.25">
      <c r="B239" s="97">
        <v>2002</v>
      </c>
      <c r="C239" s="100">
        <f>C51</f>
        <v>1338.8999999999996</v>
      </c>
      <c r="D239" s="100">
        <f t="shared" ref="D239:M239" si="182">D51</f>
        <v>11909.5</v>
      </c>
      <c r="E239" s="100">
        <f t="shared" si="182"/>
        <v>119.25714794691358</v>
      </c>
      <c r="F239" s="100">
        <f t="shared" si="182"/>
        <v>116.5</v>
      </c>
      <c r="G239" s="100">
        <f t="shared" si="182"/>
        <v>102.36665059820909</v>
      </c>
      <c r="H239" s="100">
        <f t="shared" si="182"/>
        <v>140.3900597672224</v>
      </c>
      <c r="I239" s="100">
        <f t="shared" si="182"/>
        <v>125.37035692849648</v>
      </c>
      <c r="J239" s="100">
        <f t="shared" si="182"/>
        <v>111.98026647343139</v>
      </c>
      <c r="K239" s="100">
        <f t="shared" si="182"/>
        <v>145.7497062854905</v>
      </c>
      <c r="L239" s="100">
        <f t="shared" si="182"/>
        <v>111.5</v>
      </c>
      <c r="M239" s="100">
        <f t="shared" si="182"/>
        <v>130.71722536815292</v>
      </c>
      <c r="N239" s="100">
        <f>(N190+N191+N192)/(N174+N175+N176)*100</f>
        <v>101.01455068541236</v>
      </c>
      <c r="O239" s="100"/>
      <c r="Q239" s="97">
        <v>21987.666595518411</v>
      </c>
      <c r="R239" s="100">
        <f>84*Q239/100</f>
        <v>18469.639940235465</v>
      </c>
      <c r="S239" s="2"/>
      <c r="T239" s="2"/>
      <c r="AT239" s="60" t="e">
        <f>C239/(C239+#REF!)*100</f>
        <v>#REF!</v>
      </c>
    </row>
    <row r="240" spans="1:46" s="97" customFormat="1" ht="16.5" x14ac:dyDescent="0.25">
      <c r="B240" s="97">
        <v>2003</v>
      </c>
      <c r="C240" s="100">
        <f>C67</f>
        <v>1590</v>
      </c>
      <c r="D240" s="100">
        <f t="shared" ref="D240:M240" si="183">D67</f>
        <v>15170.199999999999</v>
      </c>
      <c r="E240" s="100">
        <f t="shared" si="183"/>
        <v>112.65410230976333</v>
      </c>
      <c r="F240" s="100">
        <f t="shared" si="183"/>
        <v>111.3</v>
      </c>
      <c r="G240" s="100">
        <f t="shared" si="183"/>
        <v>101.2166238182959</v>
      </c>
      <c r="H240" s="100">
        <f t="shared" si="183"/>
        <v>118.7542012099485</v>
      </c>
      <c r="I240" s="100">
        <f t="shared" si="183"/>
        <v>111.74710658140832</v>
      </c>
      <c r="J240" s="100">
        <f t="shared" si="183"/>
        <v>106.27049311870593</v>
      </c>
      <c r="K240" s="100">
        <f t="shared" si="183"/>
        <v>127.37898316470044</v>
      </c>
      <c r="L240" s="100">
        <f t="shared" si="183"/>
        <v>110.3</v>
      </c>
      <c r="M240" s="100">
        <f t="shared" si="183"/>
        <v>115.48411891631953</v>
      </c>
      <c r="N240" s="100">
        <f>N238/N239*100</f>
        <v>174.72884480315884</v>
      </c>
      <c r="O240" s="100"/>
      <c r="Q240" s="97">
        <v>22048.404727146775</v>
      </c>
      <c r="R240" s="100">
        <f>84*Q240/100</f>
        <v>18520.659970803292</v>
      </c>
      <c r="S240" s="2"/>
      <c r="T240" s="2"/>
      <c r="AT240" s="60" t="e">
        <f>C240/(C240+#REF!)*100</f>
        <v>#REF!</v>
      </c>
    </row>
    <row r="241" spans="2:46" s="97" customFormat="1" ht="16.5" x14ac:dyDescent="0.25">
      <c r="B241" s="97">
        <v>2004</v>
      </c>
      <c r="C241" s="100">
        <f>C83</f>
        <v>2114.5</v>
      </c>
      <c r="D241" s="100">
        <f t="shared" ref="D241:M241" si="184">D83</f>
        <v>19452.099999999999</v>
      </c>
      <c r="E241" s="100">
        <f t="shared" si="184"/>
        <v>118.9926842993811</v>
      </c>
      <c r="F241" s="100">
        <f t="shared" si="184"/>
        <v>117.1</v>
      </c>
      <c r="G241" s="100">
        <f t="shared" si="184"/>
        <v>101.61629743755857</v>
      </c>
      <c r="H241" s="100">
        <f t="shared" si="184"/>
        <v>132.98742138364781</v>
      </c>
      <c r="I241" s="100">
        <f t="shared" si="184"/>
        <v>119.4</v>
      </c>
      <c r="J241" s="100">
        <f t="shared" si="184"/>
        <v>111.37974990255259</v>
      </c>
      <c r="K241" s="100">
        <f t="shared" si="184"/>
        <v>128.22573202726397</v>
      </c>
      <c r="L241" s="100">
        <f t="shared" si="184"/>
        <v>111.5</v>
      </c>
      <c r="M241" s="100">
        <f t="shared" si="184"/>
        <v>115.00065652669416</v>
      </c>
      <c r="N241" s="100"/>
      <c r="O241" s="100"/>
      <c r="P241" s="97">
        <v>17881.240783809841</v>
      </c>
      <c r="Q241" s="97">
        <v>22469.93411824718</v>
      </c>
      <c r="R241" s="100">
        <f>84*Q241/100</f>
        <v>18874.744659327633</v>
      </c>
      <c r="S241" s="2"/>
      <c r="T241" s="2"/>
      <c r="AT241" s="60" t="e">
        <f>C241/(C241+#REF!)*100</f>
        <v>#REF!</v>
      </c>
    </row>
    <row r="242" spans="2:46" s="97" customFormat="1" ht="16.5" x14ac:dyDescent="0.25">
      <c r="B242" s="97">
        <v>2005</v>
      </c>
      <c r="C242" s="100">
        <f>C99</f>
        <v>2629.8000000000029</v>
      </c>
      <c r="D242" s="100">
        <f t="shared" ref="D242:M242" si="185">D99</f>
        <v>25230.400000000001</v>
      </c>
      <c r="E242" s="100">
        <f t="shared" si="185"/>
        <v>118.89325918893283</v>
      </c>
      <c r="F242" s="100">
        <f t="shared" si="185"/>
        <v>117.9</v>
      </c>
      <c r="G242" s="100">
        <f t="shared" si="185"/>
        <v>100.84245902369196</v>
      </c>
      <c r="H242" s="100">
        <f t="shared" si="185"/>
        <v>124.36982738236004</v>
      </c>
      <c r="I242" s="100">
        <f t="shared" si="185"/>
        <v>117.8</v>
      </c>
      <c r="J242" s="100">
        <f t="shared" si="185"/>
        <v>105.57710304105268</v>
      </c>
      <c r="K242" s="100">
        <f t="shared" si="185"/>
        <v>129.70527603703459</v>
      </c>
      <c r="L242" s="100">
        <f t="shared" si="185"/>
        <v>120</v>
      </c>
      <c r="M242" s="100">
        <f t="shared" si="185"/>
        <v>108.08773003086216</v>
      </c>
      <c r="N242" s="100"/>
      <c r="O242" s="100"/>
      <c r="P242" s="97">
        <v>18219.626912464591</v>
      </c>
      <c r="Q242" s="97">
        <v>22899.522460993267</v>
      </c>
      <c r="R242" s="100">
        <f>84*Q242/100</f>
        <v>19235.598867234345</v>
      </c>
      <c r="S242" s="2"/>
      <c r="T242" s="2"/>
      <c r="AT242" s="60" t="e">
        <f>C242/(C242+#REF!)*100</f>
        <v>#REF!</v>
      </c>
    </row>
    <row r="243" spans="2:46" s="97" customFormat="1" ht="16.5" x14ac:dyDescent="0.25">
      <c r="B243" s="97">
        <v>2006</v>
      </c>
      <c r="C243" s="100">
        <f>C115</f>
        <v>3224.2000000000007</v>
      </c>
      <c r="D243" s="100">
        <f t="shared" ref="D243:M243" si="186">D115</f>
        <v>31061.8</v>
      </c>
      <c r="E243" s="100">
        <f t="shared" si="186"/>
        <v>119.22934694179442</v>
      </c>
      <c r="F243" s="100">
        <f t="shared" si="186"/>
        <v>117.8</v>
      </c>
      <c r="G243" s="100">
        <f t="shared" si="186"/>
        <v>101.21336752274568</v>
      </c>
      <c r="H243" s="100">
        <f t="shared" si="186"/>
        <v>122.60247927599046</v>
      </c>
      <c r="I243" s="100">
        <f t="shared" si="186"/>
        <v>116.1</v>
      </c>
      <c r="J243" s="100">
        <f t="shared" si="186"/>
        <v>105.60075734366103</v>
      </c>
      <c r="K243" s="100">
        <f t="shared" si="186"/>
        <v>123.11259433064873</v>
      </c>
      <c r="L243" s="100">
        <f t="shared" si="186"/>
        <v>117.4</v>
      </c>
      <c r="M243" s="100">
        <f t="shared" si="186"/>
        <v>104.86592362065478</v>
      </c>
      <c r="N243" s="100"/>
      <c r="O243" s="100"/>
      <c r="P243" s="97">
        <v>18564.416689135178</v>
      </c>
      <c r="Q243" s="97">
        <v>23337.323829342949</v>
      </c>
      <c r="R243" s="100">
        <f>84*Q243/100</f>
        <v>19603.352016648078</v>
      </c>
      <c r="S243" s="2"/>
      <c r="T243" s="2"/>
      <c r="AT243" s="60" t="e">
        <f>C243/(C243+#REF!)*100</f>
        <v>#REF!</v>
      </c>
    </row>
    <row r="244" spans="2:46" s="97" customFormat="1" ht="16.5" x14ac:dyDescent="0.25">
      <c r="B244" s="97">
        <v>2007</v>
      </c>
      <c r="C244" s="100">
        <f>C131</f>
        <v>4207.3000000000029</v>
      </c>
      <c r="D244" s="100">
        <f t="shared" ref="D244:M244" si="187">D131</f>
        <v>38168.300000000003</v>
      </c>
      <c r="E244" s="100">
        <f t="shared" si="187"/>
        <v>123.0780482096889</v>
      </c>
      <c r="F244" s="100">
        <f t="shared" si="187"/>
        <v>182.18345821232145</v>
      </c>
      <c r="G244" s="100">
        <f t="shared" si="187"/>
        <v>67.557202732561194</v>
      </c>
      <c r="H244" s="100">
        <f t="shared" si="187"/>
        <v>130.49128465976062</v>
      </c>
      <c r="I244" s="100">
        <f t="shared" si="187"/>
        <v>110.46675821697862</v>
      </c>
      <c r="J244" s="100">
        <f t="shared" si="187"/>
        <v>118.12719660284579</v>
      </c>
      <c r="K244" s="100">
        <f t="shared" si="187"/>
        <v>122.87858398418638</v>
      </c>
      <c r="L244" s="100">
        <f t="shared" si="187"/>
        <v>114.8</v>
      </c>
      <c r="M244" s="100">
        <f t="shared" si="187"/>
        <v>107.03709406288012</v>
      </c>
      <c r="N244" s="100"/>
      <c r="O244" s="100"/>
      <c r="S244" s="2"/>
      <c r="T244" s="2"/>
      <c r="AT244" s="60" t="e">
        <f>C244/(C244+#REF!)*100</f>
        <v>#REF!</v>
      </c>
    </row>
    <row r="245" spans="2:46" s="97" customFormat="1" ht="16.5" x14ac:dyDescent="0.25">
      <c r="B245" s="97">
        <v>2008</v>
      </c>
      <c r="C245" s="100">
        <f>C147</f>
        <v>7009.5999999999985</v>
      </c>
      <c r="D245" s="100">
        <f t="shared" ref="D245:M245" si="188">D147</f>
        <v>50650.7</v>
      </c>
      <c r="E245" s="100">
        <f t="shared" si="188"/>
        <v>160.98109914337564</v>
      </c>
      <c r="F245" s="100">
        <f t="shared" si="188"/>
        <v>192.36424056693889</v>
      </c>
      <c r="G245" s="100">
        <f t="shared" si="188"/>
        <v>83.685563735198215</v>
      </c>
      <c r="H245" s="100">
        <f t="shared" si="188"/>
        <v>166.60566158819182</v>
      </c>
      <c r="I245" s="100">
        <f t="shared" si="188"/>
        <v>119.70428048560879</v>
      </c>
      <c r="J245" s="100">
        <f t="shared" si="188"/>
        <v>139.18103923461754</v>
      </c>
      <c r="K245" s="100">
        <f t="shared" si="188"/>
        <v>132.70357862414619</v>
      </c>
      <c r="L245" s="100">
        <f t="shared" si="188"/>
        <v>119.2</v>
      </c>
      <c r="M245" s="100">
        <f t="shared" si="188"/>
        <v>111.32850555716962</v>
      </c>
      <c r="N245" s="100"/>
      <c r="O245" s="100"/>
      <c r="S245" s="2"/>
      <c r="T245" s="2"/>
      <c r="AT245" s="60" t="e">
        <f>C245/(C245+#REF!)*100</f>
        <v>#REF!</v>
      </c>
    </row>
    <row r="246" spans="2:46" s="97" customFormat="1" ht="16.5" x14ac:dyDescent="0.25">
      <c r="B246" s="97">
        <v>2009</v>
      </c>
      <c r="C246" s="100">
        <f>C163</f>
        <v>5392.0999999999985</v>
      </c>
      <c r="D246" s="100">
        <f t="shared" ref="D246:M246" si="189">D163</f>
        <v>54735.6</v>
      </c>
      <c r="E246" s="100">
        <f t="shared" si="189"/>
        <v>110.886955806445</v>
      </c>
      <c r="F246" s="100">
        <f t="shared" si="189"/>
        <v>194.71901883812509</v>
      </c>
      <c r="G246" s="100">
        <f t="shared" si="189"/>
        <v>56.947162361488765</v>
      </c>
      <c r="H246" s="100">
        <f t="shared" si="189"/>
        <v>76.924503538005013</v>
      </c>
      <c r="I246" s="100">
        <f t="shared" si="189"/>
        <v>105.70867410891086</v>
      </c>
      <c r="J246" s="100">
        <f t="shared" si="189"/>
        <v>72.770285112790532</v>
      </c>
      <c r="K246" s="100">
        <f t="shared" si="189"/>
        <v>108.06484411864001</v>
      </c>
      <c r="L246" s="100">
        <f t="shared" si="189"/>
        <v>103.2</v>
      </c>
      <c r="M246" s="100">
        <f t="shared" si="189"/>
        <v>104.71399623899225</v>
      </c>
      <c r="N246" s="100"/>
      <c r="O246" s="100"/>
      <c r="S246" s="2"/>
      <c r="T246" s="2"/>
      <c r="AT246" s="60" t="e">
        <f>C246/(C246+#REF!)*100</f>
        <v>#REF!</v>
      </c>
    </row>
    <row r="247" spans="2:46" s="97" customFormat="1" ht="16.5" x14ac:dyDescent="0.25">
      <c r="B247" s="97">
        <v>2010</v>
      </c>
      <c r="C247" s="100">
        <f>C179</f>
        <v>7213.2000000000044</v>
      </c>
      <c r="D247" s="100">
        <f t="shared" ref="D247:M247" si="190">D179</f>
        <v>68135.600000000006</v>
      </c>
      <c r="E247" s="100">
        <f t="shared" si="190"/>
        <v>114.16000633061638</v>
      </c>
      <c r="F247" s="100">
        <f t="shared" si="190"/>
        <v>201.74010001621824</v>
      </c>
      <c r="G247" s="100">
        <f t="shared" si="190"/>
        <v>56.587662205698749</v>
      </c>
      <c r="H247" s="100">
        <f t="shared" si="190"/>
        <v>133.77348342946175</v>
      </c>
      <c r="I247" s="100">
        <f t="shared" si="190"/>
        <v>121.83690816962837</v>
      </c>
      <c r="J247" s="100">
        <f t="shared" si="190"/>
        <v>109.79717512464661</v>
      </c>
      <c r="K247" s="100">
        <f t="shared" si="190"/>
        <v>124.48132476852361</v>
      </c>
      <c r="L247" s="100">
        <f t="shared" si="190"/>
        <v>115.5</v>
      </c>
      <c r="M247" s="100">
        <f t="shared" si="190"/>
        <v>107.77603876062649</v>
      </c>
      <c r="N247" s="100"/>
      <c r="O247" s="100"/>
      <c r="S247" s="2"/>
      <c r="T247" s="2"/>
    </row>
    <row r="248" spans="2:46" s="97" customFormat="1" ht="16.5" x14ac:dyDescent="0.25">
      <c r="S248" s="2"/>
      <c r="T248" s="2"/>
    </row>
    <row r="255" spans="2:46" x14ac:dyDescent="0.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2:46" x14ac:dyDescent="0.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</sheetData>
  <mergeCells count="29">
    <mergeCell ref="C4:D4"/>
    <mergeCell ref="E4:G4"/>
    <mergeCell ref="H4:J4"/>
    <mergeCell ref="K4:M4"/>
    <mergeCell ref="C5:D5"/>
    <mergeCell ref="E5:G5"/>
    <mergeCell ref="H5:J5"/>
    <mergeCell ref="K5:M5"/>
    <mergeCell ref="Q1:W1"/>
    <mergeCell ref="Q2:W2"/>
    <mergeCell ref="C3:D3"/>
    <mergeCell ref="E3:G3"/>
    <mergeCell ref="H3:J3"/>
    <mergeCell ref="K3:M3"/>
    <mergeCell ref="P53:P55"/>
    <mergeCell ref="A56:A71"/>
    <mergeCell ref="A184:A199"/>
    <mergeCell ref="A200:A215"/>
    <mergeCell ref="A72:A87"/>
    <mergeCell ref="A8:A23"/>
    <mergeCell ref="A24:A39"/>
    <mergeCell ref="A40:A55"/>
    <mergeCell ref="A216:A231"/>
    <mergeCell ref="A88:A103"/>
    <mergeCell ref="A104:A119"/>
    <mergeCell ref="A120:A135"/>
    <mergeCell ref="A136:A151"/>
    <mergeCell ref="A152:A167"/>
    <mergeCell ref="A168:A183"/>
  </mergeCells>
  <pageMargins left="0.74803149606299213" right="0.74803149606299213" top="0.98425196850393704" bottom="0.98425196850393704" header="0.51181102362204722" footer="0.51181102362204722"/>
  <pageSetup paperSize="9" scale="60" orientation="landscape" r:id="rId1"/>
  <headerFooter alignWithMargins="0">
    <oddFooter>&amp;RBedok D.A.   &amp;F &amp;D 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pp</vt:lpstr>
      <vt:lpstr>rt</vt:lpstr>
      <vt:lpstr>pp!Область_печати</vt:lpstr>
      <vt:lpstr>rt!Область_печати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Lishyk</dc:creator>
  <cp:lastModifiedBy>Alex N</cp:lastModifiedBy>
  <cp:lastPrinted>2020-05-25T06:24:31Z</cp:lastPrinted>
  <dcterms:created xsi:type="dcterms:W3CDTF">2017-06-02T07:11:36Z</dcterms:created>
  <dcterms:modified xsi:type="dcterms:W3CDTF">2024-09-17T12:34:28Z</dcterms:modified>
</cp:coreProperties>
</file>