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2019Projects\BolsaSantiagoXll\x64\Debug\"/>
    </mc:Choice>
  </mc:AlternateContent>
  <xr:revisionPtr revIDLastSave="0" documentId="13_ncr:1_{26269034-5D75-4ADA-B976-3ACA695DB071}" xr6:coauthVersionLast="37" xr6:coauthVersionMax="37" xr10:uidLastSave="{00000000-0000-0000-0000-000000000000}"/>
  <bookViews>
    <workbookView xWindow="0" yWindow="0" windowWidth="20715" windowHeight="10455" xr2:uid="{00000000-000D-0000-FFFF-FFFF00000000}"/>
  </bookViews>
  <sheets>
    <sheet name="Stock Analysis" sheetId="1" r:id="rId1"/>
    <sheet name="Historical Data Staging" sheetId="4" state="hidden" r:id="rId2"/>
  </sheets>
  <calcPr calcId="179021"/>
</workbook>
</file>

<file path=xl/calcChain.xml><?xml version="1.0" encoding="utf-8"?>
<calcChain xmlns="http://schemas.openxmlformats.org/spreadsheetml/2006/main">
  <c r="D8" i="1" l="1"/>
  <c r="D9" i="1"/>
  <c r="D7" i="1"/>
  <c r="D6" i="1"/>
  <c r="H7" i="1"/>
  <c r="H8" i="1"/>
  <c r="H9" i="1"/>
  <c r="H6" i="1"/>
  <c r="H5" i="1"/>
  <c r="G6" i="1"/>
  <c r="G7" i="1"/>
  <c r="G8" i="1"/>
  <c r="G9" i="1"/>
  <c r="G5" i="1"/>
  <c r="F8" i="1"/>
  <c r="F9" i="1"/>
  <c r="F6" i="1"/>
  <c r="F7" i="1"/>
  <c r="F5" i="1"/>
  <c r="E7" i="1"/>
  <c r="E6" i="1"/>
  <c r="E8" i="1"/>
  <c r="E9" i="1"/>
  <c r="E5" i="1"/>
  <c r="D42" i="4" l="1"/>
  <c r="B42" i="4"/>
  <c r="D40" i="4"/>
  <c r="B40" i="4"/>
  <c r="D38" i="4"/>
  <c r="B38" i="4"/>
  <c r="D36" i="4"/>
  <c r="B36" i="4"/>
  <c r="D34" i="4"/>
  <c r="B34" i="4"/>
  <c r="D32" i="4"/>
  <c r="B32" i="4"/>
  <c r="D30" i="4"/>
  <c r="B30" i="4"/>
  <c r="D28" i="4"/>
  <c r="B28" i="4"/>
  <c r="D26" i="4"/>
  <c r="B26" i="4"/>
  <c r="D24" i="4"/>
  <c r="B24" i="4"/>
  <c r="D22" i="4"/>
  <c r="B22" i="4"/>
  <c r="E21" i="4"/>
  <c r="D21" i="4"/>
  <c r="C21" i="4"/>
  <c r="B21" i="4"/>
  <c r="E20" i="4"/>
  <c r="D20" i="4"/>
  <c r="C20" i="4"/>
  <c r="B20" i="4"/>
  <c r="D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D10" i="4"/>
  <c r="B10" i="4"/>
  <c r="D8" i="4"/>
  <c r="B8" i="4"/>
  <c r="D6" i="4"/>
  <c r="B6" i="4"/>
  <c r="E5" i="4"/>
  <c r="D5" i="4"/>
  <c r="C5" i="4"/>
  <c r="B5" i="4"/>
  <c r="E4" i="4"/>
  <c r="D4" i="4"/>
  <c r="C4" i="4"/>
  <c r="B4" i="4"/>
  <c r="D1" i="4"/>
  <c r="D2" i="4" s="1"/>
  <c r="E2" i="4" s="1"/>
  <c r="M20" i="1"/>
  <c r="I20" i="1"/>
  <c r="H20" i="1"/>
  <c r="N20" i="1" s="1"/>
  <c r="G20" i="1"/>
  <c r="F20" i="1"/>
  <c r="E20" i="1"/>
  <c r="D20" i="1"/>
  <c r="J20" i="1" s="1"/>
  <c r="M19" i="1"/>
  <c r="I19" i="1"/>
  <c r="H19" i="1"/>
  <c r="N19" i="1" s="1"/>
  <c r="G19" i="1"/>
  <c r="F19" i="1"/>
  <c r="E19" i="1"/>
  <c r="D19" i="1"/>
  <c r="J19" i="1" s="1"/>
  <c r="M18" i="1"/>
  <c r="I18" i="1"/>
  <c r="H18" i="1"/>
  <c r="N18" i="1" s="1"/>
  <c r="G18" i="1"/>
  <c r="F18" i="1"/>
  <c r="E18" i="1"/>
  <c r="D18" i="1"/>
  <c r="J18" i="1" s="1"/>
  <c r="M17" i="1"/>
  <c r="I17" i="1"/>
  <c r="H17" i="1"/>
  <c r="N17" i="1" s="1"/>
  <c r="G17" i="1"/>
  <c r="F17" i="1"/>
  <c r="E17" i="1"/>
  <c r="D17" i="1"/>
  <c r="J17" i="1" s="1"/>
  <c r="M16" i="1"/>
  <c r="I16" i="1"/>
  <c r="H16" i="1"/>
  <c r="N16" i="1" s="1"/>
  <c r="G16" i="1"/>
  <c r="F16" i="1"/>
  <c r="E16" i="1"/>
  <c r="D16" i="1"/>
  <c r="J16" i="1" s="1"/>
  <c r="M15" i="1"/>
  <c r="I15" i="1"/>
  <c r="H15" i="1"/>
  <c r="N15" i="1" s="1"/>
  <c r="G15" i="1"/>
  <c r="F15" i="1"/>
  <c r="E15" i="1"/>
  <c r="D15" i="1"/>
  <c r="J15" i="1" s="1"/>
  <c r="M14" i="1"/>
  <c r="I14" i="1"/>
  <c r="H14" i="1"/>
  <c r="N14" i="1" s="1"/>
  <c r="G14" i="1"/>
  <c r="F14" i="1"/>
  <c r="E14" i="1"/>
  <c r="D14" i="1"/>
  <c r="M13" i="1"/>
  <c r="I13" i="1"/>
  <c r="H13" i="1"/>
  <c r="N13" i="1" s="1"/>
  <c r="G13" i="1"/>
  <c r="F13" i="1"/>
  <c r="E13" i="1"/>
  <c r="D13" i="1"/>
  <c r="J13" i="1" s="1"/>
  <c r="M12" i="1"/>
  <c r="I12" i="1"/>
  <c r="H12" i="1"/>
  <c r="N12" i="1" s="1"/>
  <c r="G12" i="1"/>
  <c r="F12" i="1"/>
  <c r="E12" i="1"/>
  <c r="D12" i="1"/>
  <c r="M11" i="1"/>
  <c r="I11" i="1"/>
  <c r="H11" i="1"/>
  <c r="N11" i="1" s="1"/>
  <c r="G11" i="1"/>
  <c r="F11" i="1"/>
  <c r="E11" i="1"/>
  <c r="D11" i="1"/>
  <c r="J11" i="1" s="1"/>
  <c r="M10" i="1"/>
  <c r="I10" i="1"/>
  <c r="H10" i="1"/>
  <c r="N10" i="1" s="1"/>
  <c r="G10" i="1"/>
  <c r="F10" i="1"/>
  <c r="E10" i="1"/>
  <c r="D10" i="1"/>
  <c r="M9" i="1"/>
  <c r="N9" i="1"/>
  <c r="M8" i="1"/>
  <c r="N8" i="1"/>
  <c r="M7" i="1"/>
  <c r="N7" i="1"/>
  <c r="M6" i="1"/>
  <c r="N6" i="1"/>
  <c r="M5" i="1"/>
  <c r="N5" i="1"/>
  <c r="D5" i="1"/>
  <c r="J10" i="1" l="1"/>
  <c r="J12" i="1"/>
  <c r="J14" i="1"/>
</calcChain>
</file>

<file path=xl/sharedStrings.xml><?xml version="1.0" encoding="utf-8"?>
<sst xmlns="http://schemas.openxmlformats.org/spreadsheetml/2006/main" count="24" uniqueCount="22">
  <si>
    <t>Stock</t>
  </si>
  <si>
    <t>P/E</t>
  </si>
  <si>
    <t>EPS</t>
  </si>
  <si>
    <t>1 Year ago</t>
  </si>
  <si>
    <t>YTD</t>
  </si>
  <si>
    <t>Nemo</t>
  </si>
  <si>
    <t>Compania</t>
  </si>
  <si>
    <t>Cuprum</t>
  </si>
  <si>
    <t>CUPRUM</t>
  </si>
  <si>
    <t>Precio</t>
  </si>
  <si>
    <t>PAZ CORP S.A</t>
  </si>
  <si>
    <t>PAZ</t>
  </si>
  <si>
    <t>Mayor Annual</t>
  </si>
  <si>
    <t>Menor Annual</t>
  </si>
  <si>
    <t>P/E (Precio/Utilidad)</t>
  </si>
  <si>
    <t>Cap</t>
  </si>
  <si>
    <t>CAP</t>
  </si>
  <si>
    <t>PORTAFOLIO</t>
  </si>
  <si>
    <t>SQM-A</t>
  </si>
  <si>
    <t>SOC QUIMICA MINERA DE CHILE S.A. SERIE A</t>
  </si>
  <si>
    <t>Variacion Hoy</t>
  </si>
  <si>
    <t>% Cambio a la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</si>
</sst>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"/>
    <numFmt numFmtId="166" formatCode="m/d/yyyy\ h:mm:ss"/>
  </numFmts>
  <fonts count="5" x14ac:knownFonts="1">
    <font>
      <sz val="10"/>
      <color rgb="FF000000"/>
      <name val="Arial"/>
    </font>
    <font>
      <sz val="22"/>
      <color rgb="FF43434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 wrapText="1"/>
    </xf>
    <xf numFmtId="165" fontId="2" fillId="0" borderId="6" xfId="0" applyNumberFormat="1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 wrapText="1"/>
    </xf>
    <xf numFmtId="10" fontId="2" fillId="0" borderId="7" xfId="0" applyNumberFormat="1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4" borderId="5" xfId="0" applyFont="1" applyFill="1" applyBorder="1" applyAlignment="1">
      <alignment wrapText="1"/>
    </xf>
    <xf numFmtId="164" fontId="2" fillId="0" borderId="6" xfId="0" applyNumberFormat="1" applyFont="1" applyBorder="1" applyAlignment="1">
      <alignment wrapText="1"/>
    </xf>
    <xf numFmtId="10" fontId="2" fillId="0" borderId="7" xfId="0" applyNumberFormat="1" applyFont="1" applyBorder="1" applyAlignment="1">
      <alignment wrapText="1"/>
    </xf>
    <xf numFmtId="0" fontId="2" fillId="0" borderId="8" xfId="0" applyFont="1" applyBorder="1" applyAlignment="1">
      <alignment wrapText="1"/>
    </xf>
    <xf numFmtId="14" fontId="2" fillId="0" borderId="0" xfId="0" applyNumberFormat="1" applyFont="1" applyAlignment="1">
      <alignment wrapText="1"/>
    </xf>
    <xf numFmtId="14" fontId="2" fillId="5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166" fontId="2" fillId="5" borderId="0" xfId="0" applyNumberFormat="1" applyFont="1" applyFill="1" applyAlignment="1">
      <alignment wrapText="1"/>
    </xf>
    <xf numFmtId="0" fontId="2" fillId="5" borderId="0" xfId="0" applyFont="1" applyFill="1" applyAlignment="1">
      <alignment wrapText="1"/>
    </xf>
    <xf numFmtId="10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wrapText="1"/>
    </xf>
    <xf numFmtId="0" fontId="3" fillId="4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22"/>
  <sheetViews>
    <sheetView showGridLines="0" tabSelected="1" workbookViewId="0">
      <selection activeCell="D29" sqref="D29"/>
    </sheetView>
  </sheetViews>
  <sheetFormatPr defaultColWidth="14.42578125" defaultRowHeight="12.75" customHeight="1" x14ac:dyDescent="0.2"/>
  <cols>
    <col min="1" max="1" width="6.7109375" customWidth="1"/>
    <col min="2" max="2" width="28.85546875" customWidth="1"/>
    <col min="3" max="3" width="11.42578125" customWidth="1"/>
    <col min="4" max="4" width="9.7109375" customWidth="1"/>
    <col min="5" max="5" width="12.42578125" customWidth="1"/>
    <col min="6" max="6" width="10.28515625" customWidth="1"/>
    <col min="7" max="7" width="11.140625" customWidth="1"/>
    <col min="8" max="8" width="13.42578125" customWidth="1"/>
    <col min="9" max="9" width="7.28515625" customWidth="1"/>
    <col min="10" max="10" width="12.28515625" customWidth="1"/>
    <col min="11" max="12" width="17.28515625" customWidth="1"/>
    <col min="13" max="14" width="17.28515625" hidden="1" customWidth="1"/>
    <col min="15" max="20" width="17.28515625" customWidth="1"/>
  </cols>
  <sheetData>
    <row r="2" spans="1:15" ht="33" customHeight="1" x14ac:dyDescent="0.2">
      <c r="B2" s="30" t="s">
        <v>17</v>
      </c>
      <c r="C2" s="30"/>
      <c r="D2" s="31"/>
      <c r="E2" s="31"/>
      <c r="F2" s="31"/>
      <c r="G2" s="31"/>
      <c r="H2" s="31"/>
      <c r="I2" s="31"/>
      <c r="J2" s="31"/>
    </row>
    <row r="3" spans="1:15" x14ac:dyDescent="0.2">
      <c r="B3" s="1"/>
      <c r="C3" s="1"/>
      <c r="D3" s="1"/>
      <c r="E3" s="1"/>
      <c r="F3" s="1"/>
      <c r="G3" s="1"/>
      <c r="H3" s="1"/>
      <c r="I3" s="1"/>
      <c r="J3" s="1"/>
      <c r="M3" s="1"/>
      <c r="N3" s="1"/>
    </row>
    <row r="4" spans="1:15" ht="38.25" x14ac:dyDescent="0.2">
      <c r="A4" s="2"/>
      <c r="B4" s="3" t="s">
        <v>6</v>
      </c>
      <c r="C4" s="4" t="s">
        <v>5</v>
      </c>
      <c r="D4" s="3" t="s">
        <v>9</v>
      </c>
      <c r="E4" s="3" t="s">
        <v>20</v>
      </c>
      <c r="F4" s="4" t="s">
        <v>12</v>
      </c>
      <c r="G4" s="4" t="s">
        <v>13</v>
      </c>
      <c r="H4" s="3" t="s">
        <v>14</v>
      </c>
      <c r="I4" s="3" t="s">
        <v>2</v>
      </c>
      <c r="J4" s="3" t="s">
        <v>21</v>
      </c>
      <c r="K4" s="5"/>
      <c r="L4" s="2"/>
      <c r="M4" s="3" t="s">
        <v>0</v>
      </c>
      <c r="N4" s="3" t="s">
        <v>1</v>
      </c>
      <c r="O4" s="5"/>
    </row>
    <row r="5" spans="1:15" ht="21.75" customHeight="1" x14ac:dyDescent="0.2">
      <c r="A5" s="2"/>
      <c r="B5" s="29" t="s">
        <v>15</v>
      </c>
      <c r="C5" s="27" t="s">
        <v>16</v>
      </c>
      <c r="D5" s="6">
        <f>_xll.STGOX.PrecioAccion(C5)</f>
        <v>0</v>
      </c>
      <c r="E5" s="7">
        <f>_xll.STGOX.VariacionHoy(C5)</f>
        <v>0</v>
      </c>
      <c r="F5" s="6">
        <f>_xll.STGOX.PrecioMayorAnual(C5)</f>
        <v>0</v>
      </c>
      <c r="G5" s="6">
        <f>_xll.STGOX.PrecioMenorAnual(C5)</f>
        <v>0</v>
      </c>
      <c r="H5" s="8">
        <f>_xll.STGOX.PrecioUtilidad(C5)</f>
        <v>0</v>
      </c>
      <c r="I5" s="9"/>
      <c r="J5" s="10"/>
      <c r="K5" s="5"/>
      <c r="M5" s="11" t="str">
        <f>B5</f>
        <v>Cap</v>
      </c>
      <c r="N5" s="12">
        <f t="shared" ref="N5:N20" si="0">H5</f>
        <v>0</v>
      </c>
    </row>
    <row r="6" spans="1:15" ht="21.75" customHeight="1" x14ac:dyDescent="0.2">
      <c r="A6" s="2"/>
      <c r="B6" s="29" t="s">
        <v>7</v>
      </c>
      <c r="C6" s="27" t="s">
        <v>8</v>
      </c>
      <c r="D6" s="6">
        <f>_xll.STGOX.PrecioAccion(C6)</f>
        <v>0</v>
      </c>
      <c r="E6" s="7">
        <f>_xll.STGOX.VariacionHoy(C6)</f>
        <v>0</v>
      </c>
      <c r="F6" s="6">
        <f>_xll.STGOX.PrecioMayorAnual(C6)</f>
        <v>0</v>
      </c>
      <c r="G6" s="6">
        <f>_xll.STGOX.PrecioMenorAnual(C6)</f>
        <v>0</v>
      </c>
      <c r="H6" s="8">
        <f>_xll.STGOX.PrecioUtilidad(C6)</f>
        <v>0</v>
      </c>
      <c r="I6" s="9"/>
      <c r="J6" s="10"/>
      <c r="K6" s="5"/>
      <c r="M6" s="13" t="str">
        <f>B6</f>
        <v>Cuprum</v>
      </c>
      <c r="N6" s="12">
        <f t="shared" si="0"/>
        <v>0</v>
      </c>
    </row>
    <row r="7" spans="1:15" ht="21.75" customHeight="1" x14ac:dyDescent="0.2">
      <c r="A7" s="2"/>
      <c r="B7" s="29" t="s">
        <v>10</v>
      </c>
      <c r="C7" s="27" t="s">
        <v>11</v>
      </c>
      <c r="D7" s="6">
        <f>_xll.STGOX.PrecioAccion(C7)</f>
        <v>0</v>
      </c>
      <c r="E7" s="7">
        <f>_xll.STGOX.VariacionHoy(C7)</f>
        <v>0</v>
      </c>
      <c r="F7" s="6">
        <f>_xll.STGOX.PrecioMayorAnual(C7)</f>
        <v>0</v>
      </c>
      <c r="G7" s="6">
        <f>_xll.STGOX.PrecioMenorAnual(C7)</f>
        <v>0</v>
      </c>
      <c r="H7" s="8">
        <f>_xll.STGOX.PrecioUtilidad(C7)</f>
        <v>0</v>
      </c>
      <c r="I7" s="9"/>
      <c r="J7" s="10"/>
      <c r="K7" s="5"/>
      <c r="M7" s="13" t="str">
        <f>B7</f>
        <v>PAZ CORP S.A</v>
      </c>
      <c r="N7" s="12">
        <f t="shared" si="0"/>
        <v>0</v>
      </c>
    </row>
    <row r="8" spans="1:15" ht="21.75" customHeight="1" x14ac:dyDescent="0.2">
      <c r="A8" s="2"/>
      <c r="B8" s="29" t="s">
        <v>16</v>
      </c>
      <c r="C8" s="27" t="s">
        <v>16</v>
      </c>
      <c r="D8" s="6">
        <f>_xll.STGOX.PrecioAccion(C8)</f>
        <v>0</v>
      </c>
      <c r="E8" s="7">
        <f>_xll.STGOX.VariacionHoy(C8)</f>
        <v>0</v>
      </c>
      <c r="F8" s="6">
        <f>_xll.STGOX.PrecioMayorAnual(C8)</f>
        <v>0</v>
      </c>
      <c r="G8" s="6">
        <f>_xll.STGOX.PrecioMenorAnual(C8)</f>
        <v>2300</v>
      </c>
      <c r="H8" s="8">
        <f>_xll.STGOX.PrecioUtilidad(C8)</f>
        <v>0</v>
      </c>
      <c r="I8" s="9"/>
      <c r="J8" s="10"/>
      <c r="K8" s="5"/>
      <c r="M8" s="13" t="str">
        <f>B8</f>
        <v>CAP</v>
      </c>
      <c r="N8" s="12">
        <f t="shared" si="0"/>
        <v>0</v>
      </c>
    </row>
    <row r="9" spans="1:15" ht="26.25" customHeight="1" x14ac:dyDescent="0.2">
      <c r="A9" s="2"/>
      <c r="B9" s="29" t="s">
        <v>19</v>
      </c>
      <c r="C9" s="27" t="s">
        <v>18</v>
      </c>
      <c r="D9" s="6">
        <f>_xll.STGOX.PrecioAccion(C9)</f>
        <v>0</v>
      </c>
      <c r="E9" s="7">
        <f>_xll.STGOX.VariacionHoy(C9)</f>
        <v>0</v>
      </c>
      <c r="F9" s="6">
        <f>_xll.STGOX.PrecioMayorAnual(C9)</f>
        <v>0</v>
      </c>
      <c r="G9" s="6">
        <f>_xll.STGOX.PrecioMenorAnual(C9)</f>
        <v>0</v>
      </c>
      <c r="H9" s="8">
        <f>_xll.STGOX.PrecioUtilidad(C9)</f>
        <v>3.63</v>
      </c>
      <c r="I9" s="9"/>
      <c r="J9" s="10"/>
      <c r="K9" s="5"/>
      <c r="M9" s="13" t="str">
        <f>B9</f>
        <v>SOC QUIMICA MINERA DE CHILE S.A. SERIE A</v>
      </c>
      <c r="N9" s="12">
        <f t="shared" si="0"/>
        <v>3.63</v>
      </c>
    </row>
    <row r="10" spans="1:15" hidden="1" x14ac:dyDescent="0.2">
      <c r="A10" s="2"/>
      <c r="B10" s="14"/>
      <c r="C10" s="28"/>
      <c r="D10" s="12" t="str">
        <f ca="1">IFERROR(__xludf.DUMMYFUNCTION("GoogleFinance(B10,""price"")"),"#N/A")</f>
        <v>#N/A</v>
      </c>
      <c r="E10" s="15" t="str">
        <f ca="1">IFERROR(__xludf.DUMMYFUNCTION("GoogleFinance(B10,""change"")"),"#N/A")</f>
        <v>#N/A</v>
      </c>
      <c r="F10" s="12" t="str">
        <f ca="1">IFERROR(__xludf.DUMMYFUNCTION("GoogleFinance(B10,""high52"")"),"#N/A")</f>
        <v>#N/A</v>
      </c>
      <c r="G10" s="12" t="str">
        <f ca="1">IFERROR(__xludf.DUMMYFUNCTION("GoogleFinance(B10,""low52"")"),"#N/A")</f>
        <v>#N/A</v>
      </c>
      <c r="H10" s="8" t="str">
        <f ca="1">IFERROR(__xludf.DUMMYFUNCTION("iferror(GoogleFinance(B10,""pe""),"""")"),"")</f>
        <v/>
      </c>
      <c r="I10" s="9" t="str">
        <f ca="1">IFERROR(__xludf.DUMMYFUNCTION("iferror(GoogleFinance(B10,""eps""),"""")"),"")</f>
        <v/>
      </c>
      <c r="J10" s="16" t="e">
        <f ca="1">(D10-'Historical Data Staging'!E23)/('Historical Data Staging'!E23)</f>
        <v>#VALUE!</v>
      </c>
      <c r="K10" s="5"/>
      <c r="M10" s="13">
        <f>B10</f>
        <v>0</v>
      </c>
      <c r="N10" s="12" t="str">
        <f t="shared" ca="1" si="0"/>
        <v/>
      </c>
    </row>
    <row r="11" spans="1:15" hidden="1" x14ac:dyDescent="0.2">
      <c r="A11" s="2"/>
      <c r="B11" s="14"/>
      <c r="C11" s="28"/>
      <c r="D11" s="12" t="str">
        <f ca="1">IFERROR(__xludf.DUMMYFUNCTION("GoogleFinance(B11,""price"")"),"#N/A")</f>
        <v>#N/A</v>
      </c>
      <c r="E11" s="15" t="str">
        <f ca="1">IFERROR(__xludf.DUMMYFUNCTION("GoogleFinance(B11,""change"")"),"#N/A")</f>
        <v>#N/A</v>
      </c>
      <c r="F11" s="12" t="str">
        <f ca="1">IFERROR(__xludf.DUMMYFUNCTION("GoogleFinance(B11,""high52"")"),"#N/A")</f>
        <v>#N/A</v>
      </c>
      <c r="G11" s="12" t="str">
        <f ca="1">IFERROR(__xludf.DUMMYFUNCTION("GoogleFinance(B11,""low52"")"),"#N/A")</f>
        <v>#N/A</v>
      </c>
      <c r="H11" s="8" t="str">
        <f ca="1">IFERROR(__xludf.DUMMYFUNCTION("iferror(GoogleFinance(B11,""pe""),"""")"),"")</f>
        <v/>
      </c>
      <c r="I11" s="9" t="str">
        <f ca="1">IFERROR(__xludf.DUMMYFUNCTION("iferror(GoogleFinance(B11,""eps""),"""")"),"")</f>
        <v/>
      </c>
      <c r="J11" s="16" t="e">
        <f ca="1">(D11-'Historical Data Staging'!E25)/('Historical Data Staging'!E25)</f>
        <v>#VALUE!</v>
      </c>
      <c r="K11" s="5"/>
      <c r="M11" s="13">
        <f>B11</f>
        <v>0</v>
      </c>
      <c r="N11" s="12" t="str">
        <f t="shared" ca="1" si="0"/>
        <v/>
      </c>
    </row>
    <row r="12" spans="1:15" hidden="1" x14ac:dyDescent="0.2">
      <c r="A12" s="2"/>
      <c r="B12" s="14"/>
      <c r="C12" s="28"/>
      <c r="D12" s="12" t="str">
        <f ca="1">IFERROR(__xludf.DUMMYFUNCTION("GoogleFinance(B12,""price"")"),"#N/A")</f>
        <v>#N/A</v>
      </c>
      <c r="E12" s="15" t="str">
        <f ca="1">IFERROR(__xludf.DUMMYFUNCTION("GoogleFinance(B12,""change"")"),"#N/A")</f>
        <v>#N/A</v>
      </c>
      <c r="F12" s="12" t="str">
        <f ca="1">IFERROR(__xludf.DUMMYFUNCTION("GoogleFinance(B12,""high52"")"),"#N/A")</f>
        <v>#N/A</v>
      </c>
      <c r="G12" s="12" t="str">
        <f ca="1">IFERROR(__xludf.DUMMYFUNCTION("GoogleFinance(B12,""low52"")"),"#N/A")</f>
        <v>#N/A</v>
      </c>
      <c r="H12" s="8" t="str">
        <f ca="1">IFERROR(__xludf.DUMMYFUNCTION("iferror(GoogleFinance(B12,""pe""),"""")"),"")</f>
        <v/>
      </c>
      <c r="I12" s="9" t="str">
        <f ca="1">IFERROR(__xludf.DUMMYFUNCTION("iferror(GoogleFinance(B12,""eps""),"""")"),"")</f>
        <v/>
      </c>
      <c r="J12" s="16" t="e">
        <f ca="1">(D12-'Historical Data Staging'!E27)/('Historical Data Staging'!E27)</f>
        <v>#VALUE!</v>
      </c>
      <c r="K12" s="5"/>
      <c r="M12" s="13">
        <f>B12</f>
        <v>0</v>
      </c>
      <c r="N12" s="12" t="str">
        <f t="shared" ca="1" si="0"/>
        <v/>
      </c>
    </row>
    <row r="13" spans="1:15" hidden="1" x14ac:dyDescent="0.2">
      <c r="A13" s="2"/>
      <c r="B13" s="14"/>
      <c r="C13" s="28"/>
      <c r="D13" s="12" t="str">
        <f ca="1">IFERROR(__xludf.DUMMYFUNCTION("GoogleFinance(B13,""price"")"),"#N/A")</f>
        <v>#N/A</v>
      </c>
      <c r="E13" s="15" t="str">
        <f ca="1">IFERROR(__xludf.DUMMYFUNCTION("GoogleFinance(B13,""change"")"),"#N/A")</f>
        <v>#N/A</v>
      </c>
      <c r="F13" s="12" t="str">
        <f ca="1">IFERROR(__xludf.DUMMYFUNCTION("GoogleFinance(B13,""high52"")"),"#N/A")</f>
        <v>#N/A</v>
      </c>
      <c r="G13" s="12" t="str">
        <f ca="1">IFERROR(__xludf.DUMMYFUNCTION("GoogleFinance(B13,""low52"")"),"#N/A")</f>
        <v>#N/A</v>
      </c>
      <c r="H13" s="8" t="str">
        <f ca="1">IFERROR(__xludf.DUMMYFUNCTION("iferror(GoogleFinance(B13,""pe""),"""")"),"")</f>
        <v/>
      </c>
      <c r="I13" s="9" t="str">
        <f ca="1">IFERROR(__xludf.DUMMYFUNCTION("iferror(GoogleFinance(B13,""eps""),"""")"),"")</f>
        <v/>
      </c>
      <c r="J13" s="16" t="e">
        <f ca="1">(D13-'Historical Data Staging'!E29)/('Historical Data Staging'!E29)</f>
        <v>#VALUE!</v>
      </c>
      <c r="K13" s="5"/>
      <c r="M13" s="13">
        <f>B13</f>
        <v>0</v>
      </c>
      <c r="N13" s="12" t="str">
        <f t="shared" ca="1" si="0"/>
        <v/>
      </c>
    </row>
    <row r="14" spans="1:15" hidden="1" x14ac:dyDescent="0.2">
      <c r="A14" s="2"/>
      <c r="B14" s="14"/>
      <c r="C14" s="28"/>
      <c r="D14" s="12" t="str">
        <f ca="1">IFERROR(__xludf.DUMMYFUNCTION("GoogleFinance(B14,""price"")"),"#N/A")</f>
        <v>#N/A</v>
      </c>
      <c r="E14" s="15" t="str">
        <f ca="1">IFERROR(__xludf.DUMMYFUNCTION("GoogleFinance(B14,""change"")"),"#N/A")</f>
        <v>#N/A</v>
      </c>
      <c r="F14" s="12" t="str">
        <f ca="1">IFERROR(__xludf.DUMMYFUNCTION("GoogleFinance(B14,""high52"")"),"#N/A")</f>
        <v>#N/A</v>
      </c>
      <c r="G14" s="12" t="str">
        <f ca="1">IFERROR(__xludf.DUMMYFUNCTION("GoogleFinance(B14,""low52"")"),"#N/A")</f>
        <v>#N/A</v>
      </c>
      <c r="H14" s="8" t="str">
        <f ca="1">IFERROR(__xludf.DUMMYFUNCTION("iferror(GoogleFinance(B14,""pe""),"""")"),"")</f>
        <v/>
      </c>
      <c r="I14" s="9" t="str">
        <f ca="1">IFERROR(__xludf.DUMMYFUNCTION("iferror(GoogleFinance(B14,""eps""),"""")"),"")</f>
        <v/>
      </c>
      <c r="J14" s="16" t="e">
        <f ca="1">(D14-'Historical Data Staging'!E31)/('Historical Data Staging'!E31)</f>
        <v>#VALUE!</v>
      </c>
      <c r="K14" s="5"/>
      <c r="M14" s="13">
        <f>B14</f>
        <v>0</v>
      </c>
      <c r="N14" s="12" t="str">
        <f t="shared" ca="1" si="0"/>
        <v/>
      </c>
    </row>
    <row r="15" spans="1:15" hidden="1" x14ac:dyDescent="0.2">
      <c r="A15" s="2"/>
      <c r="B15" s="14"/>
      <c r="C15" s="28"/>
      <c r="D15" s="12" t="str">
        <f ca="1">IFERROR(__xludf.DUMMYFUNCTION("GoogleFinance(B15,""price"")"),"#N/A")</f>
        <v>#N/A</v>
      </c>
      <c r="E15" s="15" t="str">
        <f ca="1">IFERROR(__xludf.DUMMYFUNCTION("GoogleFinance(B15,""change"")"),"#N/A")</f>
        <v>#N/A</v>
      </c>
      <c r="F15" s="12" t="str">
        <f ca="1">IFERROR(__xludf.DUMMYFUNCTION("GoogleFinance(B15,""high52"")"),"#N/A")</f>
        <v>#N/A</v>
      </c>
      <c r="G15" s="12" t="str">
        <f ca="1">IFERROR(__xludf.DUMMYFUNCTION("GoogleFinance(B15,""low52"")"),"#N/A")</f>
        <v>#N/A</v>
      </c>
      <c r="H15" s="8" t="str">
        <f ca="1">IFERROR(__xludf.DUMMYFUNCTION("iferror(GoogleFinance(B15,""pe""),"""")"),"")</f>
        <v/>
      </c>
      <c r="I15" s="9" t="str">
        <f ca="1">IFERROR(__xludf.DUMMYFUNCTION("iferror(GoogleFinance(B15,""eps""),"""")"),"")</f>
        <v/>
      </c>
      <c r="J15" s="16" t="e">
        <f ca="1">(D15-'Historical Data Staging'!E33)/('Historical Data Staging'!E33)</f>
        <v>#VALUE!</v>
      </c>
      <c r="K15" s="5"/>
      <c r="M15" s="13">
        <f>B15</f>
        <v>0</v>
      </c>
      <c r="N15" s="12" t="str">
        <f t="shared" ca="1" si="0"/>
        <v/>
      </c>
    </row>
    <row r="16" spans="1:15" hidden="1" x14ac:dyDescent="0.2">
      <c r="A16" s="2"/>
      <c r="B16" s="14"/>
      <c r="C16" s="28"/>
      <c r="D16" s="12" t="str">
        <f ca="1">IFERROR(__xludf.DUMMYFUNCTION("GoogleFinance(B16,""price"")"),"#N/A")</f>
        <v>#N/A</v>
      </c>
      <c r="E16" s="15" t="str">
        <f ca="1">IFERROR(__xludf.DUMMYFUNCTION("GoogleFinance(B16,""change"")"),"#N/A")</f>
        <v>#N/A</v>
      </c>
      <c r="F16" s="12" t="str">
        <f ca="1">IFERROR(__xludf.DUMMYFUNCTION("GoogleFinance(B16,""high52"")"),"#N/A")</f>
        <v>#N/A</v>
      </c>
      <c r="G16" s="12" t="str">
        <f ca="1">IFERROR(__xludf.DUMMYFUNCTION("GoogleFinance(B16,""low52"")"),"#N/A")</f>
        <v>#N/A</v>
      </c>
      <c r="H16" s="8" t="str">
        <f ca="1">IFERROR(__xludf.DUMMYFUNCTION("iferror(GoogleFinance(B16,""pe""),"""")"),"")</f>
        <v/>
      </c>
      <c r="I16" s="9" t="str">
        <f ca="1">IFERROR(__xludf.DUMMYFUNCTION("iferror(GoogleFinance(B16,""eps""),"""")"),"")</f>
        <v/>
      </c>
      <c r="J16" s="16" t="e">
        <f ca="1">(D16-'Historical Data Staging'!E35)/('Historical Data Staging'!E35)</f>
        <v>#VALUE!</v>
      </c>
      <c r="K16" s="5"/>
      <c r="M16" s="13">
        <f>B16</f>
        <v>0</v>
      </c>
      <c r="N16" s="12" t="str">
        <f t="shared" ca="1" si="0"/>
        <v/>
      </c>
    </row>
    <row r="17" spans="1:14" hidden="1" x14ac:dyDescent="0.2">
      <c r="A17" s="2"/>
      <c r="B17" s="14"/>
      <c r="C17" s="28"/>
      <c r="D17" s="12" t="str">
        <f ca="1">IFERROR(__xludf.DUMMYFUNCTION("GoogleFinance(B17,""price"")"),"#N/A")</f>
        <v>#N/A</v>
      </c>
      <c r="E17" s="15" t="str">
        <f ca="1">IFERROR(__xludf.DUMMYFUNCTION("GoogleFinance(B17,""change"")"),"#N/A")</f>
        <v>#N/A</v>
      </c>
      <c r="F17" s="12" t="str">
        <f ca="1">IFERROR(__xludf.DUMMYFUNCTION("GoogleFinance(B17,""high52"")"),"#N/A")</f>
        <v>#N/A</v>
      </c>
      <c r="G17" s="12" t="str">
        <f ca="1">IFERROR(__xludf.DUMMYFUNCTION("GoogleFinance(B17,""low52"")"),"#N/A")</f>
        <v>#N/A</v>
      </c>
      <c r="H17" s="8" t="str">
        <f ca="1">IFERROR(__xludf.DUMMYFUNCTION("iferror(GoogleFinance(B17,""pe""),"""")"),"")</f>
        <v/>
      </c>
      <c r="I17" s="9" t="str">
        <f ca="1">IFERROR(__xludf.DUMMYFUNCTION("iferror(GoogleFinance(B17,""eps""),"""")"),"")</f>
        <v/>
      </c>
      <c r="J17" s="16" t="e">
        <f ca="1">(D17-'Historical Data Staging'!E37)/('Historical Data Staging'!E37)</f>
        <v>#VALUE!</v>
      </c>
      <c r="K17" s="5"/>
      <c r="M17" s="13">
        <f>B17</f>
        <v>0</v>
      </c>
      <c r="N17" s="12" t="str">
        <f t="shared" ca="1" si="0"/>
        <v/>
      </c>
    </row>
    <row r="18" spans="1:14" hidden="1" x14ac:dyDescent="0.2">
      <c r="A18" s="2"/>
      <c r="B18" s="14"/>
      <c r="C18" s="28"/>
      <c r="D18" s="12" t="str">
        <f ca="1">IFERROR(__xludf.DUMMYFUNCTION("GoogleFinance(B18,""price"")"),"#N/A")</f>
        <v>#N/A</v>
      </c>
      <c r="E18" s="15" t="str">
        <f ca="1">IFERROR(__xludf.DUMMYFUNCTION("GoogleFinance(B18,""change"")"),"#N/A")</f>
        <v>#N/A</v>
      </c>
      <c r="F18" s="12" t="str">
        <f ca="1">IFERROR(__xludf.DUMMYFUNCTION("GoogleFinance(B18,""high52"")"),"#N/A")</f>
        <v>#N/A</v>
      </c>
      <c r="G18" s="12" t="str">
        <f ca="1">IFERROR(__xludf.DUMMYFUNCTION("GoogleFinance(B18,""low52"")"),"#N/A")</f>
        <v>#N/A</v>
      </c>
      <c r="H18" s="8" t="str">
        <f ca="1">IFERROR(__xludf.DUMMYFUNCTION("iferror(GoogleFinance(B18,""pe""),"""")"),"")</f>
        <v/>
      </c>
      <c r="I18" s="9" t="str">
        <f ca="1">IFERROR(__xludf.DUMMYFUNCTION("iferror(GoogleFinance(B18,""eps""),"""")"),"")</f>
        <v/>
      </c>
      <c r="J18" s="16" t="e">
        <f ca="1">(D18-'Historical Data Staging'!E39)/('Historical Data Staging'!E39)</f>
        <v>#VALUE!</v>
      </c>
      <c r="K18" s="5"/>
      <c r="M18" s="13">
        <f>B18</f>
        <v>0</v>
      </c>
      <c r="N18" s="12" t="str">
        <f t="shared" ca="1" si="0"/>
        <v/>
      </c>
    </row>
    <row r="19" spans="1:14" hidden="1" x14ac:dyDescent="0.2">
      <c r="A19" s="2"/>
      <c r="B19" s="14"/>
      <c r="C19" s="28"/>
      <c r="D19" s="12" t="str">
        <f ca="1">IFERROR(__xludf.DUMMYFUNCTION("GoogleFinance(B19,""price"")"),"#N/A")</f>
        <v>#N/A</v>
      </c>
      <c r="E19" s="15" t="str">
        <f ca="1">IFERROR(__xludf.DUMMYFUNCTION("GoogleFinance(B19,""change"")"),"#N/A")</f>
        <v>#N/A</v>
      </c>
      <c r="F19" s="12" t="str">
        <f ca="1">IFERROR(__xludf.DUMMYFUNCTION("GoogleFinance(B19,""high52"")"),"#N/A")</f>
        <v>#N/A</v>
      </c>
      <c r="G19" s="12" t="str">
        <f ca="1">IFERROR(__xludf.DUMMYFUNCTION("GoogleFinance(B19,""low52"")"),"#N/A")</f>
        <v>#N/A</v>
      </c>
      <c r="H19" s="8" t="str">
        <f ca="1">IFERROR(__xludf.DUMMYFUNCTION("iferror(GoogleFinance(B19,""pe""),"""")"),"")</f>
        <v/>
      </c>
      <c r="I19" s="9" t="str">
        <f ca="1">IFERROR(__xludf.DUMMYFUNCTION("iferror(GoogleFinance(B19,""eps""),"""")"),"")</f>
        <v/>
      </c>
      <c r="J19" s="16" t="e">
        <f ca="1">(D19-'Historical Data Staging'!E41)/('Historical Data Staging'!E41)</f>
        <v>#VALUE!</v>
      </c>
      <c r="K19" s="5"/>
      <c r="M19" s="13">
        <f>B19</f>
        <v>0</v>
      </c>
      <c r="N19" s="12" t="str">
        <f t="shared" ca="1" si="0"/>
        <v/>
      </c>
    </row>
    <row r="20" spans="1:14" hidden="1" x14ac:dyDescent="0.2">
      <c r="A20" s="2"/>
      <c r="B20" s="14"/>
      <c r="C20" s="28"/>
      <c r="D20" s="12" t="str">
        <f ca="1">IFERROR(__xludf.DUMMYFUNCTION("GoogleFinance(B20,""price"")"),"#N/A")</f>
        <v>#N/A</v>
      </c>
      <c r="E20" s="15" t="str">
        <f ca="1">IFERROR(__xludf.DUMMYFUNCTION("GoogleFinance(B20,""change"")"),"#N/A")</f>
        <v>#N/A</v>
      </c>
      <c r="F20" s="12" t="str">
        <f ca="1">IFERROR(__xludf.DUMMYFUNCTION("GoogleFinance(B20,""high52"")"),"#N/A")</f>
        <v>#N/A</v>
      </c>
      <c r="G20" s="12" t="str">
        <f ca="1">IFERROR(__xludf.DUMMYFUNCTION("GoogleFinance(B20,""low52"")"),"#N/A")</f>
        <v>#N/A</v>
      </c>
      <c r="H20" s="8" t="str">
        <f ca="1">IFERROR(__xludf.DUMMYFUNCTION("iferror(GoogleFinance(B20,""pe""),"""")"),"")</f>
        <v/>
      </c>
      <c r="I20" s="9" t="str">
        <f ca="1">IFERROR(__xludf.DUMMYFUNCTION("iferror(GoogleFinance(B20,""eps""),"""")"),"")</f>
        <v/>
      </c>
      <c r="J20" s="16" t="e">
        <f ca="1">(D20-'Historical Data Staging'!E43)/('Historical Data Staging'!E43)</f>
        <v>#VALUE!</v>
      </c>
      <c r="K20" s="5"/>
      <c r="M20" s="13">
        <f>B20</f>
        <v>0</v>
      </c>
      <c r="N20" s="11" t="str">
        <f t="shared" ca="1" si="0"/>
        <v/>
      </c>
    </row>
    <row r="21" spans="1:14" x14ac:dyDescent="0.2">
      <c r="B21" s="17"/>
      <c r="C21" s="17"/>
      <c r="D21" s="17"/>
      <c r="E21" s="17"/>
      <c r="F21" s="17"/>
      <c r="G21" s="17"/>
      <c r="H21" s="17"/>
      <c r="I21" s="17"/>
      <c r="J21" s="17"/>
    </row>
    <row r="22" spans="1:14" ht="14.25" x14ac:dyDescent="0.2">
      <c r="D22" s="32"/>
      <c r="E22" s="31"/>
      <c r="F22" s="31"/>
      <c r="G22" s="31"/>
      <c r="H22" s="31"/>
      <c r="I22" s="31"/>
      <c r="J22" s="31"/>
    </row>
  </sheetData>
  <mergeCells count="2">
    <mergeCell ref="B2:J2"/>
    <mergeCell ref="D22:J22"/>
  </mergeCells>
  <conditionalFormatting sqref="E5:E20 J5:J20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4"/>
  <sheetViews>
    <sheetView showGridLines="0" workbookViewId="0"/>
  </sheetViews>
  <sheetFormatPr defaultColWidth="14.42578125" defaultRowHeight="12.75" customHeight="1" x14ac:dyDescent="0.2"/>
  <cols>
    <col min="1" max="21" width="17.28515625" customWidth="1"/>
  </cols>
  <sheetData>
    <row r="1" spans="1:7" ht="12.75" customHeight="1" x14ac:dyDescent="0.2">
      <c r="D1" s="18">
        <f ca="1">TODAY()</f>
        <v>44082</v>
      </c>
    </row>
    <row r="2" spans="1:7" ht="12.75" customHeight="1" x14ac:dyDescent="0.2">
      <c r="D2" s="13">
        <f ca="1">YEAR(D1)</f>
        <v>2020</v>
      </c>
      <c r="E2" s="19">
        <f ca="1">DATE(D2,1,1)</f>
        <v>43831</v>
      </c>
    </row>
    <row r="3" spans="1:7" ht="12.75" customHeight="1" x14ac:dyDescent="0.2">
      <c r="B3" s="20" t="s">
        <v>3</v>
      </c>
      <c r="D3" s="20" t="s">
        <v>4</v>
      </c>
    </row>
    <row r="4" spans="1:7" ht="12.75" customHeight="1" x14ac:dyDescent="0.2">
      <c r="B4" s="21" t="str">
        <f ca="1">IFERROR(__xludf.DUMMYFUNCTION("GOOGLEFINANCE('Stock Analysis'!B5,""open"",TODAY()-365)"),"Date")</f>
        <v>Date</v>
      </c>
      <c r="C4" s="21" t="str">
        <f ca="1">IFERROR(__xludf.DUMMYFUNCTION("""COMPUTED_VALUE"""),"Open")</f>
        <v>Open</v>
      </c>
      <c r="D4" s="21" t="str">
        <f ca="1">IFERROR(__xludf.DUMMYFUNCTION("GOOGLEFINANCE('Stock Analysis'!B5,""open"",$E$2)"),"Date")</f>
        <v>Date</v>
      </c>
      <c r="E4" s="21" t="str">
        <f ca="1">IFERROR(__xludf.DUMMYFUNCTION("""COMPUTED_VALUE"""),"Open")</f>
        <v>Open</v>
      </c>
    </row>
    <row r="5" spans="1:7" ht="12.75" customHeight="1" x14ac:dyDescent="0.2">
      <c r="A5" s="22">
        <v>1</v>
      </c>
      <c r="B5" s="23">
        <f ca="1">IFERROR(__xludf.DUMMYFUNCTION("""COMPUTED_VALUE"""),43717.6666666666)</f>
        <v>43717.666666666599</v>
      </c>
      <c r="C5" s="24">
        <f ca="1">IFERROR(__xludf.DUMMYFUNCTION("""COMPUTED_VALUE"""),229)</f>
        <v>229</v>
      </c>
      <c r="D5" s="23">
        <f ca="1">IFERROR(__xludf.DUMMYFUNCTION("""COMPUTED_VALUE"""),43832.6666666666)</f>
        <v>43832.666666666599</v>
      </c>
      <c r="E5" s="24">
        <f ca="1">IFERROR(__xludf.DUMMYFUNCTION("""COMPUTED_VALUE"""),293.98)</f>
        <v>293.98</v>
      </c>
    </row>
    <row r="6" spans="1:7" ht="12.75" customHeight="1" x14ac:dyDescent="0.2">
      <c r="B6" s="21" t="str">
        <f ca="1">IFERROR(__xludf.DUMMYFUNCTION("GOOGLEFINANCE(#REF!,""open"",TODAY()-365)"),"#REF!")</f>
        <v>#REF!</v>
      </c>
      <c r="C6" s="24"/>
      <c r="D6" s="21" t="str">
        <f ca="1">IFERROR(__xludf.DUMMYFUNCTION("GOOGLEFINANCE(#REF!,""open"",$E$2)"),"#REF!")</f>
        <v>#REF!</v>
      </c>
      <c r="E6" s="24"/>
      <c r="G6" s="25"/>
    </row>
    <row r="7" spans="1:7" ht="12.75" customHeight="1" x14ac:dyDescent="0.2">
      <c r="A7" s="22">
        <v>2</v>
      </c>
      <c r="B7" s="24"/>
      <c r="C7" s="24"/>
      <c r="D7" s="24"/>
      <c r="E7" s="24"/>
    </row>
    <row r="8" spans="1:7" ht="12.75" customHeight="1" x14ac:dyDescent="0.2">
      <c r="B8" s="21" t="str">
        <f ca="1">IFERROR(__xludf.DUMMYFUNCTION("GOOGLEFINANCE(#REF!,""open"",TODAY()-365)"),"#REF!")</f>
        <v>#REF!</v>
      </c>
      <c r="C8" s="24"/>
      <c r="D8" s="21" t="str">
        <f ca="1">IFERROR(__xludf.DUMMYFUNCTION("GOOGLEFINANCE(#REF!,""open"",$E$2)"),"#REF!")</f>
        <v>#REF!</v>
      </c>
      <c r="E8" s="24"/>
    </row>
    <row r="9" spans="1:7" ht="12.75" customHeight="1" x14ac:dyDescent="0.2">
      <c r="A9" s="22">
        <v>3</v>
      </c>
      <c r="B9" s="23"/>
      <c r="C9" s="24"/>
      <c r="D9" s="23"/>
      <c r="E9" s="24"/>
    </row>
    <row r="10" spans="1:7" ht="12.75" customHeight="1" x14ac:dyDescent="0.2">
      <c r="B10" s="21" t="str">
        <f ca="1">IFERROR(__xludf.DUMMYFUNCTION("GOOGLEFINANCE(#REF!,""open"",TODAY()-365)"),"#REF!")</f>
        <v>#REF!</v>
      </c>
      <c r="C10" s="24"/>
      <c r="D10" s="21" t="str">
        <f ca="1">IFERROR(__xludf.DUMMYFUNCTION("GOOGLEFINANCE(#REF!,""open"",$E$2)"),"#REF!")</f>
        <v>#REF!</v>
      </c>
      <c r="E10" s="24"/>
    </row>
    <row r="11" spans="1:7" ht="12.75" customHeight="1" x14ac:dyDescent="0.2">
      <c r="A11" s="22">
        <v>4</v>
      </c>
      <c r="B11" s="23"/>
      <c r="C11" s="24"/>
      <c r="D11" s="23"/>
      <c r="E11" s="24"/>
    </row>
    <row r="12" spans="1:7" ht="12.75" customHeight="1" x14ac:dyDescent="0.2">
      <c r="B12" s="21" t="str">
        <f ca="1">IFERROR(__xludf.DUMMYFUNCTION("GOOGLEFINANCE('Stock Analysis'!B6,""open"",TODAY()-365)"),"Date")</f>
        <v>Date</v>
      </c>
      <c r="C12" s="24" t="str">
        <f ca="1">IFERROR(__xludf.DUMMYFUNCTION("""COMPUTED_VALUE"""),"Open")</f>
        <v>Open</v>
      </c>
      <c r="D12" s="21" t="str">
        <f ca="1">IFERROR(__xludf.DUMMYFUNCTION("GOOGLEFINANCE('Stock Analysis'!B6,""open"",$E$2)"),"Date")</f>
        <v>Date</v>
      </c>
      <c r="E12" s="24" t="str">
        <f ca="1">IFERROR(__xludf.DUMMYFUNCTION("""COMPUTED_VALUE"""),"Open")</f>
        <v>Open</v>
      </c>
    </row>
    <row r="13" spans="1:7" ht="12.75" customHeight="1" x14ac:dyDescent="0.2">
      <c r="A13" s="22">
        <v>5</v>
      </c>
      <c r="B13" s="23">
        <f ca="1">IFERROR(__xludf.DUMMYFUNCTION("""COMPUTED_VALUE"""),43717.6666666666)</f>
        <v>43717.666666666599</v>
      </c>
      <c r="C13" s="24">
        <f ca="1">IFERROR(__xludf.DUMMYFUNCTION("""COMPUTED_VALUE"""),155.17)</f>
        <v>155.16999999999999</v>
      </c>
      <c r="D13" s="23">
        <f ca="1">IFERROR(__xludf.DUMMYFUNCTION("""COMPUTED_VALUE"""),43832.6666666666)</f>
        <v>43832.666666666599</v>
      </c>
      <c r="E13" s="24">
        <f ca="1">IFERROR(__xludf.DUMMYFUNCTION("""COMPUTED_VALUE"""),205.39)</f>
        <v>205.39</v>
      </c>
    </row>
    <row r="14" spans="1:7" ht="12.75" customHeight="1" x14ac:dyDescent="0.2">
      <c r="B14" s="21" t="str">
        <f ca="1">IFERROR(__xludf.DUMMYFUNCTION("GOOGLEFINANCE('Stock Analysis'!B7,""open"",TODAY()-365)"),"Date")</f>
        <v>Date</v>
      </c>
      <c r="C14" s="24" t="str">
        <f ca="1">IFERROR(__xludf.DUMMYFUNCTION("""COMPUTED_VALUE"""),"Open")</f>
        <v>Open</v>
      </c>
      <c r="D14" s="21" t="str">
        <f ca="1">IFERROR(__xludf.DUMMYFUNCTION("GOOGLEFINANCE('Stock Analysis'!B7,""open"",$E$2)"),"Date")</f>
        <v>Date</v>
      </c>
      <c r="E14" s="24" t="str">
        <f ca="1">IFERROR(__xludf.DUMMYFUNCTION("""COMPUTED_VALUE"""),"Open")</f>
        <v>Open</v>
      </c>
    </row>
    <row r="15" spans="1:7" ht="12.75" customHeight="1" x14ac:dyDescent="0.2">
      <c r="A15" s="22">
        <v>6</v>
      </c>
      <c r="B15" s="23">
        <f ca="1">IFERROR(__xludf.DUMMYFUNCTION("""COMPUTED_VALUE"""),43717.6666666666)</f>
        <v>43717.666666666599</v>
      </c>
      <c r="C15" s="24">
        <f ca="1">IFERROR(__xludf.DUMMYFUNCTION("""COMPUTED_VALUE"""),273.43)</f>
        <v>273.43</v>
      </c>
      <c r="D15" s="23">
        <f ca="1">IFERROR(__xludf.DUMMYFUNCTION("""COMPUTED_VALUE"""),43832.6666666666)</f>
        <v>43832.666666666599</v>
      </c>
      <c r="E15" s="24">
        <f ca="1">IFERROR(__xludf.DUMMYFUNCTION("""COMPUTED_VALUE"""),367.16)</f>
        <v>367.16</v>
      </c>
    </row>
    <row r="16" spans="1:7" ht="12.75" customHeight="1" x14ac:dyDescent="0.2">
      <c r="B16" s="21" t="str">
        <f ca="1">IFERROR(__xludf.DUMMYFUNCTION("GOOGLEFINANCE('Stock Analysis'!B8,""open"",TODAY()-365)"),"Date")</f>
        <v>Date</v>
      </c>
      <c r="C16" s="24" t="str">
        <f ca="1">IFERROR(__xludf.DUMMYFUNCTION("""COMPUTED_VALUE"""),"Open")</f>
        <v>Open</v>
      </c>
      <c r="D16" s="21" t="str">
        <f ca="1">IFERROR(__xludf.DUMMYFUNCTION("GOOGLEFINANCE('Stock Analysis'!B8,""open"",$E$2)"),"Date")</f>
        <v>Date</v>
      </c>
      <c r="E16" s="24" t="str">
        <f ca="1">IFERROR(__xludf.DUMMYFUNCTION("""COMPUTED_VALUE"""),"Open")</f>
        <v>Open</v>
      </c>
    </row>
    <row r="17" spans="1:5" ht="12.75" customHeight="1" x14ac:dyDescent="0.2">
      <c r="A17" s="22">
        <v>7</v>
      </c>
      <c r="B17" s="23">
        <f ca="1">IFERROR(__xludf.DUMMYFUNCTION("""COMPUTED_VALUE"""),43717.6666666666)</f>
        <v>43717.666666666599</v>
      </c>
      <c r="C17" s="24">
        <f ca="1">IFERROR(__xludf.DUMMYFUNCTION("""COMPUTED_VALUE"""),143.79)</f>
        <v>143.79</v>
      </c>
      <c r="D17" s="23">
        <f ca="1">IFERROR(__xludf.DUMMYFUNCTION("""COMPUTED_VALUE"""),43832.6666666666)</f>
        <v>43832.666666666599</v>
      </c>
      <c r="E17" s="24">
        <f ca="1">IFERROR(__xludf.DUMMYFUNCTION("""COMPUTED_VALUE"""),139.11)</f>
        <v>139.11000000000001</v>
      </c>
    </row>
    <row r="18" spans="1:5" ht="12.75" customHeight="1" x14ac:dyDescent="0.2">
      <c r="B18" s="21" t="str">
        <f ca="1">IFERROR(__xludf.DUMMYFUNCTION("GOOGLEFINANCE(#REF!,""open"",TODAY()-365)"),"#REF!")</f>
        <v>#REF!</v>
      </c>
      <c r="C18" s="24"/>
      <c r="D18" s="21" t="str">
        <f ca="1">IFERROR(__xludf.DUMMYFUNCTION("GOOGLEFINANCE(#REF!,""open"",$E$2)"),"#REF!")</f>
        <v>#REF!</v>
      </c>
      <c r="E18" s="24"/>
    </row>
    <row r="19" spans="1:5" ht="12.75" customHeight="1" x14ac:dyDescent="0.2">
      <c r="A19" s="22">
        <v>8</v>
      </c>
      <c r="B19" s="23"/>
      <c r="C19" s="24"/>
      <c r="D19" s="23"/>
      <c r="E19" s="24"/>
    </row>
    <row r="20" spans="1:5" ht="12.75" customHeight="1" x14ac:dyDescent="0.2">
      <c r="B20" s="21" t="str">
        <f ca="1">IFERROR(__xludf.DUMMYFUNCTION("GOOGLEFINANCE('Stock Analysis'!B9,""open"",TODAY()-365)"),"Date")</f>
        <v>Date</v>
      </c>
      <c r="C20" s="24" t="str">
        <f ca="1">IFERROR(__xludf.DUMMYFUNCTION("""COMPUTED_VALUE"""),"Open")</f>
        <v>Open</v>
      </c>
      <c r="D20" s="21" t="str">
        <f ca="1">IFERROR(__xludf.DUMMYFUNCTION("GOOGLEFINANCE('Stock Analysis'!B9,""open"",$E$2)"),"Date")</f>
        <v>Date</v>
      </c>
      <c r="E20" s="24" t="str">
        <f ca="1">IFERROR(__xludf.DUMMYFUNCTION("""COMPUTED_VALUE"""),"Open")</f>
        <v>Open</v>
      </c>
    </row>
    <row r="21" spans="1:5" ht="12.75" customHeight="1" x14ac:dyDescent="0.2">
      <c r="A21" s="22">
        <v>9</v>
      </c>
      <c r="B21" s="23">
        <f ca="1">IFERROR(__xludf.DUMMYFUNCTION("""COMPUTED_VALUE"""),43717.6666666666)</f>
        <v>43717.666666666599</v>
      </c>
      <c r="C21" s="24">
        <f ca="1">IFERROR(__xludf.DUMMYFUNCTION("""COMPUTED_VALUE"""),78.33)</f>
        <v>78.33</v>
      </c>
      <c r="D21" s="23">
        <f ca="1">IFERROR(__xludf.DUMMYFUNCTION("""COMPUTED_VALUE"""),43832.6666666666)</f>
        <v>43832.666666666599</v>
      </c>
      <c r="E21" s="24">
        <f ca="1">IFERROR(__xludf.DUMMYFUNCTION("""COMPUTED_VALUE"""),74.92)</f>
        <v>74.92</v>
      </c>
    </row>
    <row r="22" spans="1:5" ht="12.75" customHeight="1" x14ac:dyDescent="0.2">
      <c r="B22" s="21" t="str">
        <f ca="1">IFERROR(__xludf.DUMMYFUNCTION("GOOGLEFINANCE('Stock Analysis'!B10,""open"",TODAY()-365)"),"#N/A")</f>
        <v>#N/A</v>
      </c>
      <c r="C22" s="24"/>
      <c r="D22" s="21" t="str">
        <f ca="1">IFERROR(__xludf.DUMMYFUNCTION("GOOGLEFINANCE('Stock Analysis'!B10,""open"",$E$2)"),"#N/A")</f>
        <v>#N/A</v>
      </c>
      <c r="E22" s="24"/>
    </row>
    <row r="23" spans="1:5" ht="12.75" customHeight="1" x14ac:dyDescent="0.2">
      <c r="A23" s="22">
        <v>10</v>
      </c>
      <c r="B23" s="24"/>
      <c r="C23" s="24"/>
      <c r="D23" s="24"/>
      <c r="E23" s="24"/>
    </row>
    <row r="24" spans="1:5" ht="12.75" customHeight="1" x14ac:dyDescent="0.2">
      <c r="B24" s="21" t="str">
        <f ca="1">IFERROR(__xludf.DUMMYFUNCTION("GOOGLEFINANCE('Stock Analysis'!B11,""open"",TODAY()-365)"),"#N/A")</f>
        <v>#N/A</v>
      </c>
      <c r="C24" s="24"/>
      <c r="D24" s="21" t="str">
        <f ca="1">IFERROR(__xludf.DUMMYFUNCTION("GOOGLEFINANCE('Stock Analysis'!B11,""open"",$E$2)"),"#N/A")</f>
        <v>#N/A</v>
      </c>
      <c r="E24" s="24"/>
    </row>
    <row r="25" spans="1:5" ht="12.75" customHeight="1" x14ac:dyDescent="0.2">
      <c r="A25" s="22">
        <v>11</v>
      </c>
      <c r="B25" s="21"/>
      <c r="C25" s="24"/>
      <c r="D25" s="24"/>
      <c r="E25" s="24"/>
    </row>
    <row r="26" spans="1:5" ht="12.75" customHeight="1" x14ac:dyDescent="0.2">
      <c r="B26" s="21" t="str">
        <f ca="1">IFERROR(__xludf.DUMMYFUNCTION("GOOGLEFINANCE('Stock Analysis'!B12,""open"",TODAY()-365)"),"#N/A")</f>
        <v>#N/A</v>
      </c>
      <c r="C26" s="24"/>
      <c r="D26" s="21" t="str">
        <f ca="1">IFERROR(__xludf.DUMMYFUNCTION("GOOGLEFINANCE('Stock Analysis'!B12,""open"",$E$2)"),"#N/A")</f>
        <v>#N/A</v>
      </c>
      <c r="E26" s="24"/>
    </row>
    <row r="27" spans="1:5" ht="12.75" customHeight="1" x14ac:dyDescent="0.2">
      <c r="A27" s="22">
        <v>12</v>
      </c>
      <c r="B27" s="24"/>
      <c r="C27" s="24"/>
      <c r="D27" s="24"/>
      <c r="E27" s="24"/>
    </row>
    <row r="28" spans="1:5" ht="12.75" customHeight="1" x14ac:dyDescent="0.2">
      <c r="B28" s="21" t="str">
        <f ca="1">IFERROR(__xludf.DUMMYFUNCTION("GOOGLEFINANCE('Stock Analysis'!B13,""open"",TODAY()-365)"),"#N/A")</f>
        <v>#N/A</v>
      </c>
      <c r="C28" s="24"/>
      <c r="D28" s="21" t="str">
        <f ca="1">IFERROR(__xludf.DUMMYFUNCTION("GOOGLEFINANCE('Stock Analysis'!B13,""open"",$E$2)"),"#N/A")</f>
        <v>#N/A</v>
      </c>
      <c r="E28" s="24"/>
    </row>
    <row r="29" spans="1:5" ht="12.75" customHeight="1" x14ac:dyDescent="0.2">
      <c r="A29" s="22">
        <v>13</v>
      </c>
      <c r="B29" s="24"/>
      <c r="C29" s="24"/>
      <c r="D29" s="24"/>
      <c r="E29" s="24"/>
    </row>
    <row r="30" spans="1:5" ht="12.75" customHeight="1" x14ac:dyDescent="0.2">
      <c r="B30" s="21" t="str">
        <f ca="1">IFERROR(__xludf.DUMMYFUNCTION("GOOGLEFINANCE('Stock Analysis'!B14,""open"",TODAY()-365)"),"#N/A")</f>
        <v>#N/A</v>
      </c>
      <c r="C30" s="24"/>
      <c r="D30" s="21" t="str">
        <f ca="1">IFERROR(__xludf.DUMMYFUNCTION("GOOGLEFINANCE('Stock Analysis'!B14,""open"",$E$2)"),"#N/A")</f>
        <v>#N/A</v>
      </c>
      <c r="E30" s="24"/>
    </row>
    <row r="31" spans="1:5" ht="12.75" customHeight="1" x14ac:dyDescent="0.2">
      <c r="A31" s="22">
        <v>14</v>
      </c>
      <c r="B31" s="24"/>
      <c r="C31" s="24"/>
      <c r="D31" s="24"/>
      <c r="E31" s="24"/>
    </row>
    <row r="32" spans="1:5" ht="12.75" customHeight="1" x14ac:dyDescent="0.2">
      <c r="B32" s="21" t="str">
        <f ca="1">IFERROR(__xludf.DUMMYFUNCTION("GOOGLEFINANCE('Stock Analysis'!B15,""open"",TODAY()-365)"),"#N/A")</f>
        <v>#N/A</v>
      </c>
      <c r="C32" s="24"/>
      <c r="D32" s="21" t="str">
        <f ca="1">IFERROR(__xludf.DUMMYFUNCTION("GOOGLEFINANCE('Stock Analysis'!B15,""open"",$E$2)"),"#N/A")</f>
        <v>#N/A</v>
      </c>
      <c r="E32" s="24"/>
    </row>
    <row r="33" spans="1:5" ht="12.75" customHeight="1" x14ac:dyDescent="0.2">
      <c r="A33" s="22">
        <v>15</v>
      </c>
      <c r="B33" s="24"/>
      <c r="C33" s="24"/>
      <c r="D33" s="24"/>
      <c r="E33" s="24"/>
    </row>
    <row r="34" spans="1:5" ht="12.75" customHeight="1" x14ac:dyDescent="0.2">
      <c r="B34" s="21" t="str">
        <f ca="1">IFERROR(__xludf.DUMMYFUNCTION("GOOGLEFINANCE('Stock Analysis'!B16,""open"",TODAY()-365)"),"#N/A")</f>
        <v>#N/A</v>
      </c>
      <c r="C34" s="24"/>
      <c r="D34" s="21" t="str">
        <f ca="1">IFERROR(__xludf.DUMMYFUNCTION("GOOGLEFINANCE('Stock Analysis'!B16,""open"",$E$2)"),"#N/A")</f>
        <v>#N/A</v>
      </c>
      <c r="E34" s="24"/>
    </row>
    <row r="35" spans="1:5" ht="12.75" customHeight="1" x14ac:dyDescent="0.2">
      <c r="A35" s="22">
        <v>16</v>
      </c>
      <c r="B35" s="24"/>
      <c r="C35" s="24"/>
      <c r="D35" s="24"/>
      <c r="E35" s="24"/>
    </row>
    <row r="36" spans="1:5" ht="12.75" customHeight="1" x14ac:dyDescent="0.2">
      <c r="B36" s="21" t="str">
        <f ca="1">IFERROR(__xludf.DUMMYFUNCTION("GOOGLEFINANCE('Stock Analysis'!B17,""open"",TODAY()-365)"),"#N/A")</f>
        <v>#N/A</v>
      </c>
      <c r="C36" s="24"/>
      <c r="D36" s="21" t="str">
        <f ca="1">IFERROR(__xludf.DUMMYFUNCTION("GOOGLEFINANCE('Stock Analysis'!B17,""open"",$E$2)"),"#N/A")</f>
        <v>#N/A</v>
      </c>
      <c r="E36" s="24"/>
    </row>
    <row r="37" spans="1:5" ht="12.75" customHeight="1" x14ac:dyDescent="0.2">
      <c r="A37" s="22">
        <v>17</v>
      </c>
      <c r="B37" s="24"/>
      <c r="C37" s="24"/>
      <c r="D37" s="24"/>
      <c r="E37" s="24"/>
    </row>
    <row r="38" spans="1:5" ht="12.75" customHeight="1" x14ac:dyDescent="0.2">
      <c r="B38" s="21" t="str">
        <f ca="1">IFERROR(__xludf.DUMMYFUNCTION("GOOGLEFINANCE('Stock Analysis'!B18,""open"",TODAY()-365)"),"#N/A")</f>
        <v>#N/A</v>
      </c>
      <c r="C38" s="24"/>
      <c r="D38" s="21" t="str">
        <f ca="1">IFERROR(__xludf.DUMMYFUNCTION("GOOGLEFINANCE('Stock Analysis'!B18,""open"",$E$2)"),"#N/A")</f>
        <v>#N/A</v>
      </c>
      <c r="E38" s="24"/>
    </row>
    <row r="39" spans="1:5" ht="12.75" customHeight="1" x14ac:dyDescent="0.2">
      <c r="A39" s="22">
        <v>18</v>
      </c>
      <c r="B39" s="24"/>
      <c r="C39" s="24"/>
      <c r="D39" s="24"/>
      <c r="E39" s="24"/>
    </row>
    <row r="40" spans="1:5" x14ac:dyDescent="0.2">
      <c r="B40" s="21" t="str">
        <f ca="1">IFERROR(__xludf.DUMMYFUNCTION("GOOGLEFINANCE('Stock Analysis'!B19,""open"",TODAY()-365)"),"#N/A")</f>
        <v>#N/A</v>
      </c>
      <c r="C40" s="24"/>
      <c r="D40" s="21" t="str">
        <f ca="1">IFERROR(__xludf.DUMMYFUNCTION("GOOGLEFINANCE('Stock Analysis'!B19,""open"",$E$2)"),"#N/A")</f>
        <v>#N/A</v>
      </c>
      <c r="E40" s="24"/>
    </row>
    <row r="41" spans="1:5" x14ac:dyDescent="0.2">
      <c r="A41" s="22">
        <v>19</v>
      </c>
      <c r="B41" s="24"/>
      <c r="C41" s="24"/>
      <c r="D41" s="24"/>
      <c r="E41" s="24"/>
    </row>
    <row r="42" spans="1:5" x14ac:dyDescent="0.2">
      <c r="B42" s="21" t="str">
        <f ca="1">IFERROR(__xludf.DUMMYFUNCTION("GOOGLEFINANCE('Stock Analysis'!B20,""open"",TODAY()-365)"),"#N/A")</f>
        <v>#N/A</v>
      </c>
      <c r="C42" s="24"/>
      <c r="D42" s="21" t="str">
        <f ca="1">IFERROR(__xludf.DUMMYFUNCTION("GOOGLEFINANCE('Stock Analysis'!B20,""open"",$E$2)"),"#N/A")</f>
        <v>#N/A</v>
      </c>
      <c r="E42" s="24"/>
    </row>
    <row r="43" spans="1:5" x14ac:dyDescent="0.2">
      <c r="A43" s="22">
        <v>20</v>
      </c>
      <c r="B43" s="24"/>
      <c r="C43" s="24"/>
      <c r="D43" s="24"/>
      <c r="E43" s="24"/>
    </row>
    <row r="44" spans="1:5" x14ac:dyDescent="0.2">
      <c r="D4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Analysis</vt:lpstr>
      <vt:lpstr>Historical Data 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2020-09-06T17:12:01Z</dcterms:created>
  <dcterms:modified xsi:type="dcterms:W3CDTF">2020-09-08T18:16:27Z</dcterms:modified>
</cp:coreProperties>
</file>