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3.xml" ContentType="application/vnd.openxmlformats-officedocument.drawingml.chartshapes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C1955C3A-91D4-0049-B776-7C7B35E3AE80}" xr6:coauthVersionLast="36" xr6:coauthVersionMax="36" xr10:uidLastSave="{00000000-0000-0000-0000-000000000000}"/>
  <bookViews>
    <workbookView xWindow="240" yWindow="460" windowWidth="17580" windowHeight="16020" tabRatio="480" activeTab="1" xr2:uid="{00000000-000D-0000-FFFF-FFFF00000000}"/>
  </bookViews>
  <sheets>
    <sheet name="Monthly Averages" sheetId="2" r:id="rId1"/>
    <sheet name="ALL" sheetId="1" r:id="rId2"/>
    <sheet name="Ponds" sheetId="5" r:id="rId3"/>
    <sheet name="Upper" sheetId="3" r:id="rId4"/>
    <sheet name="Lower" sheetId="4" r:id="rId5"/>
    <sheet name="Wic Crk" sheetId="6" r:id="rId6"/>
    <sheet name="TNTP (2)" sheetId="11" r:id="rId7"/>
    <sheet name="Graphs" sheetId="8" r:id="rId8"/>
    <sheet name="Rainfall" sheetId="12" r:id="rId9"/>
  </sheets>
  <externalReferences>
    <externalReference r:id="rId10"/>
  </externalReferenc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57" i="1" l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V529" i="1" l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7" i="1"/>
  <c r="V6" i="1"/>
  <c r="L529" i="1" l="1"/>
  <c r="J529" i="1"/>
  <c r="L528" i="1"/>
  <c r="J528" i="1"/>
  <c r="L527" i="1"/>
  <c r="J527" i="1"/>
  <c r="L526" i="1"/>
  <c r="J526" i="1"/>
  <c r="L525" i="1"/>
  <c r="J525" i="1"/>
  <c r="L523" i="1"/>
  <c r="J523" i="1"/>
  <c r="L521" i="1"/>
  <c r="J521" i="1"/>
  <c r="L519" i="1"/>
  <c r="J519" i="1"/>
  <c r="L518" i="1"/>
  <c r="J518" i="1"/>
  <c r="L517" i="1"/>
  <c r="J517" i="1"/>
  <c r="L516" i="1"/>
  <c r="J516" i="1"/>
  <c r="L507" i="1"/>
  <c r="J507" i="1"/>
  <c r="L506" i="1"/>
  <c r="J506" i="1"/>
  <c r="L504" i="1"/>
  <c r="J504" i="1"/>
  <c r="L503" i="1"/>
  <c r="J503" i="1"/>
  <c r="L502" i="1"/>
  <c r="J502" i="1"/>
  <c r="L501" i="1"/>
  <c r="J501" i="1"/>
  <c r="L500" i="1"/>
  <c r="J500" i="1"/>
  <c r="L499" i="1"/>
  <c r="J499" i="1"/>
  <c r="L497" i="1"/>
  <c r="J497" i="1"/>
  <c r="L496" i="1"/>
  <c r="J496" i="1"/>
  <c r="L494" i="1"/>
  <c r="J494" i="1"/>
  <c r="L493" i="1"/>
  <c r="J493" i="1"/>
  <c r="L492" i="1"/>
  <c r="J492" i="1"/>
  <c r="L463" i="1"/>
  <c r="J463" i="1"/>
  <c r="L462" i="1"/>
  <c r="J462" i="1"/>
  <c r="L461" i="1"/>
  <c r="J461" i="1"/>
  <c r="L460" i="1"/>
  <c r="J460" i="1"/>
  <c r="L459" i="1"/>
  <c r="J459" i="1"/>
  <c r="L457" i="1"/>
  <c r="J457" i="1"/>
  <c r="L455" i="1"/>
  <c r="J455" i="1"/>
  <c r="L453" i="1"/>
  <c r="J453" i="1"/>
  <c r="L452" i="1"/>
  <c r="J452" i="1"/>
  <c r="L451" i="1"/>
  <c r="J451" i="1"/>
  <c r="L450" i="1"/>
  <c r="J450" i="1"/>
  <c r="L419" i="1"/>
  <c r="J419" i="1"/>
  <c r="L418" i="1"/>
  <c r="J418" i="1"/>
  <c r="L417" i="1"/>
  <c r="J417" i="1"/>
  <c r="L415" i="1"/>
  <c r="J415" i="1"/>
  <c r="L414" i="1"/>
  <c r="J414" i="1"/>
  <c r="L413" i="1"/>
  <c r="J413" i="1"/>
  <c r="L412" i="1"/>
  <c r="J412" i="1"/>
  <c r="L411" i="1"/>
  <c r="J411" i="1"/>
  <c r="L410" i="1"/>
  <c r="J410" i="1"/>
  <c r="L409" i="1"/>
  <c r="J409" i="1"/>
  <c r="L408" i="1"/>
  <c r="J408" i="1"/>
  <c r="L407" i="1"/>
  <c r="J407" i="1"/>
  <c r="L406" i="1"/>
  <c r="J406" i="1"/>
  <c r="L404" i="1"/>
  <c r="J404" i="1"/>
  <c r="L403" i="1"/>
  <c r="J403" i="1"/>
  <c r="L375" i="1"/>
  <c r="J375" i="1"/>
  <c r="L374" i="1"/>
  <c r="J374" i="1"/>
  <c r="L373" i="1"/>
  <c r="J373" i="1"/>
  <c r="L372" i="1"/>
  <c r="J372" i="1"/>
  <c r="L371" i="1"/>
  <c r="J371" i="1"/>
  <c r="L370" i="1"/>
  <c r="J370" i="1"/>
  <c r="L369" i="1"/>
  <c r="J369" i="1"/>
  <c r="L368" i="1"/>
  <c r="J368" i="1"/>
  <c r="L367" i="1"/>
  <c r="J367" i="1"/>
  <c r="L366" i="1"/>
  <c r="J366" i="1"/>
  <c r="L353" i="1"/>
  <c r="J353" i="1"/>
  <c r="L352" i="1"/>
  <c r="J352" i="1"/>
  <c r="L351" i="1"/>
  <c r="J351" i="1"/>
  <c r="L350" i="1"/>
  <c r="J350" i="1"/>
  <c r="L349" i="1"/>
  <c r="J349" i="1"/>
  <c r="L348" i="1"/>
  <c r="J348" i="1"/>
  <c r="L346" i="1"/>
  <c r="J346" i="1"/>
  <c r="L345" i="1"/>
  <c r="J345" i="1"/>
  <c r="L344" i="1"/>
  <c r="J344" i="1"/>
  <c r="L342" i="1"/>
  <c r="J342" i="1"/>
  <c r="L341" i="1"/>
  <c r="J341" i="1"/>
  <c r="L340" i="1"/>
  <c r="J340" i="1"/>
  <c r="L339" i="1"/>
  <c r="J339" i="1"/>
  <c r="L338" i="1"/>
  <c r="J338" i="1"/>
  <c r="L337" i="1"/>
  <c r="J337" i="1"/>
  <c r="L336" i="1"/>
  <c r="J336" i="1"/>
  <c r="L331" i="1"/>
  <c r="J331" i="1"/>
  <c r="L330" i="1"/>
  <c r="J330" i="1"/>
  <c r="L329" i="1"/>
  <c r="J329" i="1"/>
  <c r="L328" i="1"/>
  <c r="J328" i="1"/>
  <c r="L327" i="1"/>
  <c r="J327" i="1"/>
  <c r="L326" i="1"/>
  <c r="J326" i="1"/>
  <c r="L325" i="1"/>
  <c r="J325" i="1"/>
  <c r="L324" i="1"/>
  <c r="J324" i="1"/>
  <c r="L323" i="1"/>
  <c r="J323" i="1"/>
  <c r="L320" i="1"/>
  <c r="J320" i="1"/>
  <c r="L319" i="1"/>
  <c r="J319" i="1"/>
  <c r="L318" i="1"/>
  <c r="J318" i="1"/>
  <c r="L317" i="1"/>
  <c r="J317" i="1"/>
  <c r="L316" i="1"/>
  <c r="J316" i="1"/>
  <c r="L314" i="1"/>
  <c r="J314" i="1"/>
  <c r="L309" i="1"/>
  <c r="J309" i="1"/>
  <c r="L308" i="1"/>
  <c r="J308" i="1"/>
  <c r="L307" i="1"/>
  <c r="J307" i="1"/>
  <c r="L305" i="1"/>
  <c r="J305" i="1"/>
  <c r="L304" i="1"/>
  <c r="J304" i="1"/>
  <c r="L303" i="1"/>
  <c r="J303" i="1"/>
  <c r="L302" i="1"/>
  <c r="J302" i="1"/>
  <c r="L301" i="1"/>
  <c r="J301" i="1"/>
  <c r="L300" i="1"/>
  <c r="J300" i="1"/>
  <c r="L299" i="1"/>
  <c r="J299" i="1"/>
  <c r="L298" i="1"/>
  <c r="J298" i="1"/>
  <c r="L297" i="1"/>
  <c r="J297" i="1"/>
  <c r="L296" i="1"/>
  <c r="J296" i="1"/>
  <c r="L294" i="1"/>
  <c r="J294" i="1"/>
  <c r="L293" i="1"/>
  <c r="J293" i="1"/>
  <c r="L292" i="1"/>
  <c r="J292" i="1"/>
  <c r="L287" i="1"/>
  <c r="J287" i="1"/>
  <c r="L286" i="1"/>
  <c r="J286" i="1"/>
  <c r="L284" i="1"/>
  <c r="J284" i="1"/>
  <c r="L282" i="1"/>
  <c r="J282" i="1"/>
  <c r="L281" i="1"/>
  <c r="J281" i="1"/>
  <c r="L280" i="1"/>
  <c r="J280" i="1"/>
  <c r="L279" i="1"/>
  <c r="J279" i="1"/>
  <c r="L278" i="1"/>
  <c r="J278" i="1"/>
  <c r="L277" i="1"/>
  <c r="J277" i="1"/>
  <c r="L275" i="1"/>
  <c r="J275" i="1"/>
  <c r="L274" i="1"/>
  <c r="J274" i="1"/>
  <c r="L272" i="1"/>
  <c r="J272" i="1"/>
  <c r="L258" i="1"/>
  <c r="J258" i="1"/>
  <c r="L252" i="1"/>
  <c r="J252" i="1"/>
  <c r="L250" i="1"/>
  <c r="J250" i="1"/>
  <c r="L248" i="1"/>
  <c r="J248" i="1"/>
  <c r="L242" i="1"/>
  <c r="J242" i="1"/>
  <c r="L241" i="1"/>
  <c r="J241" i="1"/>
  <c r="L240" i="1"/>
  <c r="J240" i="1"/>
  <c r="L239" i="1"/>
  <c r="J239" i="1"/>
  <c r="L238" i="1"/>
  <c r="J238" i="1"/>
  <c r="L237" i="1"/>
  <c r="J237" i="1"/>
  <c r="L236" i="1"/>
  <c r="J236" i="1"/>
  <c r="L235" i="1"/>
  <c r="J235" i="1"/>
  <c r="L233" i="1"/>
  <c r="J233" i="1"/>
  <c r="L232" i="1"/>
  <c r="J232" i="1"/>
  <c r="L231" i="1"/>
  <c r="J231" i="1"/>
  <c r="L221" i="1"/>
  <c r="J221" i="1"/>
  <c r="L220" i="1"/>
  <c r="J220" i="1"/>
  <c r="L219" i="1"/>
  <c r="J219" i="1"/>
  <c r="L218" i="1"/>
  <c r="J218" i="1"/>
  <c r="L217" i="1"/>
  <c r="J217" i="1"/>
  <c r="L216" i="1"/>
  <c r="J216" i="1"/>
  <c r="L215" i="1"/>
  <c r="J215" i="1"/>
  <c r="L211" i="1"/>
  <c r="J211" i="1"/>
  <c r="L210" i="1"/>
  <c r="J210" i="1"/>
  <c r="L209" i="1"/>
  <c r="J209" i="1"/>
  <c r="L208" i="1"/>
  <c r="J208" i="1"/>
  <c r="L206" i="1"/>
  <c r="J206" i="1"/>
  <c r="L205" i="1"/>
  <c r="J205" i="1"/>
  <c r="L204" i="1"/>
  <c r="J204" i="1"/>
  <c r="L176" i="1"/>
  <c r="J176" i="1"/>
  <c r="L174" i="1"/>
  <c r="J174" i="1"/>
  <c r="L172" i="1"/>
  <c r="J172" i="1"/>
  <c r="L170" i="1"/>
  <c r="J170" i="1"/>
  <c r="L168" i="1"/>
  <c r="J168" i="1"/>
  <c r="L166" i="1"/>
  <c r="J166" i="1"/>
  <c r="L164" i="1"/>
  <c r="J164" i="1"/>
  <c r="L162" i="1"/>
  <c r="J162" i="1"/>
  <c r="L160" i="1"/>
  <c r="J160" i="1"/>
  <c r="L153" i="1"/>
  <c r="J153" i="1"/>
  <c r="L152" i="1"/>
  <c r="J152" i="1"/>
  <c r="L151" i="1"/>
  <c r="J151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3" i="1"/>
  <c r="J143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0" i="1"/>
  <c r="J130" i="1"/>
  <c r="L128" i="1"/>
  <c r="J128" i="1"/>
  <c r="L126" i="1"/>
  <c r="J126" i="1"/>
  <c r="L124" i="1"/>
  <c r="J124" i="1"/>
  <c r="L118" i="1"/>
  <c r="J118" i="1"/>
  <c r="L116" i="1"/>
  <c r="J116" i="1"/>
  <c r="L114" i="1"/>
  <c r="J114" i="1"/>
  <c r="L108" i="1"/>
  <c r="J108" i="1"/>
  <c r="L106" i="1"/>
  <c r="J106" i="1"/>
  <c r="L104" i="1"/>
  <c r="J104" i="1"/>
  <c r="L102" i="1"/>
  <c r="J102" i="1"/>
  <c r="L100" i="1"/>
  <c r="J100" i="1"/>
  <c r="L98" i="1"/>
  <c r="J98" i="1"/>
  <c r="L86" i="1"/>
  <c r="J86" i="1"/>
  <c r="L84" i="1"/>
  <c r="J84" i="1"/>
  <c r="L82" i="1"/>
  <c r="J82" i="1"/>
  <c r="L80" i="1"/>
  <c r="J80" i="1"/>
  <c r="L78" i="1"/>
  <c r="J78" i="1"/>
  <c r="L76" i="1"/>
  <c r="J76" i="1"/>
  <c r="L74" i="1"/>
  <c r="J74" i="1"/>
  <c r="L72" i="1"/>
  <c r="J72" i="1"/>
  <c r="L70" i="1"/>
  <c r="J70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6" i="1"/>
  <c r="J56" i="1"/>
  <c r="L55" i="1"/>
  <c r="J55" i="1"/>
  <c r="L52" i="1"/>
  <c r="J52" i="1"/>
  <c r="L51" i="1"/>
  <c r="J51" i="1"/>
  <c r="L50" i="1"/>
  <c r="J50" i="1"/>
  <c r="L49" i="1"/>
  <c r="J49" i="1"/>
  <c r="L42" i="1"/>
  <c r="J42" i="1"/>
  <c r="L41" i="1"/>
  <c r="J41" i="1"/>
  <c r="L36" i="1"/>
  <c r="J36" i="1"/>
  <c r="L34" i="1"/>
  <c r="J34" i="1"/>
  <c r="L30" i="1"/>
  <c r="J30" i="1"/>
  <c r="L28" i="1"/>
  <c r="J28" i="1"/>
  <c r="L26" i="1"/>
  <c r="J26" i="1"/>
  <c r="L19" i="1"/>
  <c r="J19" i="1"/>
  <c r="L17" i="1"/>
  <c r="J17" i="1"/>
  <c r="L15" i="1"/>
  <c r="J15" i="1"/>
  <c r="L7" i="1"/>
  <c r="J7" i="1"/>
  <c r="L5" i="1"/>
  <c r="J5" i="1"/>
  <c r="AU89" i="8"/>
  <c r="AT80" i="8"/>
  <c r="AT81" i="8"/>
  <c r="AT82" i="8"/>
  <c r="AT83" i="8"/>
  <c r="AT84" i="8"/>
  <c r="AT85" i="8"/>
  <c r="AT86" i="8"/>
  <c r="AT87" i="8"/>
  <c r="AT88" i="8"/>
  <c r="AS89" i="8"/>
  <c r="AR89" i="8"/>
  <c r="AQ89" i="8"/>
  <c r="AU77" i="8"/>
  <c r="AT68" i="8"/>
  <c r="AT69" i="8"/>
  <c r="AT70" i="8"/>
  <c r="AT71" i="8"/>
  <c r="AT72" i="8"/>
  <c r="AT73" i="8"/>
  <c r="AT74" i="8"/>
  <c r="AT75" i="8"/>
  <c r="AT76" i="8"/>
  <c r="AS77" i="8"/>
  <c r="AR77" i="8"/>
  <c r="AQ77" i="8"/>
  <c r="AU65" i="8"/>
  <c r="AT65" i="8"/>
  <c r="AS65" i="8"/>
  <c r="AR65" i="8"/>
  <c r="AQ65" i="8"/>
  <c r="AU36" i="8"/>
  <c r="AT36" i="8"/>
  <c r="AS36" i="8"/>
  <c r="AR36" i="8"/>
  <c r="AQ36" i="8"/>
  <c r="AU24" i="8"/>
  <c r="AT24" i="8"/>
  <c r="AS24" i="8"/>
  <c r="AR24" i="8"/>
  <c r="AQ24" i="8"/>
  <c r="AT12" i="8"/>
  <c r="AU12" i="8"/>
  <c r="AS12" i="8"/>
  <c r="AR12" i="8"/>
  <c r="AQ12" i="8"/>
  <c r="BK91" i="8"/>
  <c r="BJ91" i="8"/>
  <c r="BI91" i="8"/>
  <c r="BK79" i="8"/>
  <c r="BJ79" i="8"/>
  <c r="BI79" i="8"/>
  <c r="BK67" i="8"/>
  <c r="BJ67" i="8"/>
  <c r="BI67" i="8"/>
  <c r="BK14" i="8"/>
  <c r="BJ14" i="8"/>
  <c r="BI14" i="8"/>
  <c r="BK26" i="8"/>
  <c r="BJ26" i="8"/>
  <c r="BI26" i="8"/>
  <c r="BK38" i="8"/>
  <c r="BJ38" i="8"/>
  <c r="BI38" i="8"/>
  <c r="AC88" i="8"/>
  <c r="AB88" i="8"/>
  <c r="AA88" i="8"/>
  <c r="Z88" i="8"/>
  <c r="Y88" i="8"/>
  <c r="AC76" i="8"/>
  <c r="AB76" i="8"/>
  <c r="AA76" i="8"/>
  <c r="Z76" i="8"/>
  <c r="Y76" i="8"/>
  <c r="AC65" i="8"/>
  <c r="AB65" i="8"/>
  <c r="AA65" i="8"/>
  <c r="Z65" i="8"/>
  <c r="Y65" i="8"/>
  <c r="AC48" i="8"/>
  <c r="AB48" i="8"/>
  <c r="AA48" i="8"/>
  <c r="Z48" i="8"/>
  <c r="Y48" i="8"/>
  <c r="Y36" i="8"/>
  <c r="Y24" i="8"/>
  <c r="Y12" i="8"/>
  <c r="AC36" i="8"/>
  <c r="AB36" i="8"/>
  <c r="AA36" i="8"/>
  <c r="Z36" i="8"/>
  <c r="AC24" i="8"/>
  <c r="AB24" i="8"/>
  <c r="AA24" i="8"/>
  <c r="Z24" i="8"/>
  <c r="AA12" i="8"/>
  <c r="AB12" i="8"/>
  <c r="AC12" i="8"/>
  <c r="Z12" i="8"/>
  <c r="J90" i="8"/>
  <c r="I90" i="8"/>
  <c r="H90" i="8"/>
  <c r="G90" i="8"/>
  <c r="F90" i="8"/>
  <c r="E90" i="8"/>
  <c r="D90" i="8"/>
  <c r="C90" i="8"/>
  <c r="J78" i="8"/>
  <c r="I78" i="8"/>
  <c r="H78" i="8"/>
  <c r="G78" i="8"/>
  <c r="F78" i="8"/>
  <c r="E78" i="8"/>
  <c r="D78" i="8"/>
  <c r="C78" i="8"/>
  <c r="J66" i="8"/>
  <c r="I66" i="8"/>
  <c r="H66" i="8"/>
  <c r="G66" i="8"/>
  <c r="F66" i="8"/>
  <c r="E66" i="8"/>
  <c r="D66" i="8"/>
  <c r="C66" i="8"/>
  <c r="J50" i="8"/>
  <c r="I50" i="8"/>
  <c r="H50" i="8"/>
  <c r="G50" i="8"/>
  <c r="F50" i="8"/>
  <c r="E50" i="8"/>
  <c r="D50" i="8"/>
  <c r="C50" i="8"/>
  <c r="J37" i="8"/>
  <c r="I37" i="8"/>
  <c r="H37" i="8"/>
  <c r="G37" i="8"/>
  <c r="F37" i="8"/>
  <c r="E37" i="8"/>
  <c r="D37" i="8"/>
  <c r="C37" i="8"/>
  <c r="J25" i="8"/>
  <c r="I25" i="8"/>
  <c r="G25" i="8"/>
  <c r="F25" i="8"/>
  <c r="E25" i="8"/>
  <c r="C25" i="8"/>
  <c r="D13" i="8"/>
  <c r="E13" i="8"/>
  <c r="F13" i="8"/>
  <c r="G13" i="8"/>
  <c r="H13" i="8"/>
  <c r="I13" i="8"/>
  <c r="J13" i="8"/>
  <c r="C13" i="8"/>
  <c r="AL494" i="1"/>
  <c r="AM11" i="1"/>
  <c r="AN11" i="1"/>
  <c r="AO11" i="1"/>
  <c r="AP11" i="1"/>
  <c r="AL11" i="1"/>
  <c r="AL515" i="1"/>
  <c r="AL516" i="1"/>
  <c r="AL517" i="1"/>
  <c r="AL518" i="1"/>
  <c r="AL519" i="1"/>
  <c r="AL520" i="1"/>
  <c r="AL521" i="1"/>
  <c r="AL492" i="1"/>
  <c r="AL493" i="1"/>
  <c r="AL495" i="1"/>
  <c r="AL496" i="1"/>
  <c r="AL497" i="1"/>
  <c r="AL498" i="1"/>
  <c r="AL499" i="1"/>
  <c r="AL469" i="1"/>
  <c r="AL470" i="1"/>
  <c r="AL471" i="1"/>
  <c r="AL472" i="1"/>
  <c r="AL473" i="1"/>
  <c r="AL474" i="1"/>
  <c r="AL475" i="1"/>
  <c r="AL476" i="1"/>
  <c r="AL477" i="1"/>
  <c r="AL449" i="1"/>
  <c r="AL450" i="1"/>
  <c r="AL451" i="1"/>
  <c r="AL452" i="1"/>
  <c r="AL453" i="1"/>
  <c r="AL454" i="1"/>
  <c r="AL455" i="1"/>
  <c r="AL411" i="1"/>
  <c r="AL410" i="1"/>
  <c r="AL409" i="1"/>
  <c r="AL408" i="1"/>
  <c r="AL407" i="1"/>
  <c r="AL406" i="1"/>
  <c r="AL405" i="1"/>
  <c r="AL404" i="1"/>
  <c r="AL367" i="1"/>
  <c r="AL366" i="1"/>
  <c r="AL365" i="1"/>
  <c r="AL364" i="1"/>
  <c r="AL363" i="1"/>
  <c r="AL345" i="1"/>
  <c r="AL344" i="1"/>
  <c r="AL343" i="1"/>
  <c r="AL342" i="1"/>
  <c r="AL341" i="1"/>
  <c r="AL340" i="1"/>
  <c r="AL339" i="1"/>
  <c r="AL338" i="1"/>
  <c r="AL337" i="1"/>
  <c r="AL323" i="1"/>
  <c r="AL322" i="1"/>
  <c r="AL321" i="1"/>
  <c r="AL320" i="1"/>
  <c r="AL319" i="1"/>
  <c r="AL318" i="1"/>
  <c r="AL317" i="1"/>
  <c r="AL316" i="1"/>
  <c r="AL315" i="1"/>
  <c r="AL301" i="1"/>
  <c r="AL300" i="1"/>
  <c r="AL299" i="1"/>
  <c r="AL298" i="1"/>
  <c r="AL297" i="1"/>
  <c r="AL296" i="1"/>
  <c r="AL295" i="1"/>
  <c r="AL294" i="1"/>
  <c r="AL293" i="1"/>
  <c r="AL279" i="1"/>
  <c r="AL278" i="1"/>
  <c r="AL277" i="1"/>
  <c r="AL276" i="1"/>
  <c r="AL275" i="1"/>
  <c r="AL274" i="1"/>
  <c r="AL273" i="1"/>
  <c r="AL272" i="1"/>
  <c r="AL257" i="1"/>
  <c r="AL256" i="1"/>
  <c r="AL255" i="1"/>
  <c r="AL254" i="1"/>
  <c r="AL253" i="1"/>
  <c r="AL252" i="1"/>
  <c r="AL251" i="1"/>
  <c r="AL250" i="1"/>
  <c r="AL249" i="1"/>
  <c r="AL235" i="1"/>
  <c r="AL234" i="1"/>
  <c r="AL233" i="1"/>
  <c r="AL232" i="1"/>
  <c r="AL231" i="1"/>
  <c r="AL230" i="1"/>
  <c r="AL213" i="1"/>
  <c r="AL212" i="1"/>
  <c r="AL211" i="1"/>
  <c r="AL210" i="1"/>
  <c r="AL209" i="1"/>
  <c r="AL208" i="1"/>
  <c r="AL207" i="1"/>
  <c r="AL206" i="1"/>
  <c r="AL205" i="1"/>
  <c r="AL169" i="1"/>
  <c r="AL168" i="1"/>
  <c r="AL167" i="1"/>
  <c r="AL166" i="1"/>
  <c r="AL165" i="1"/>
  <c r="AL164" i="1"/>
  <c r="AL163" i="1"/>
  <c r="AL162" i="1"/>
  <c r="AL161" i="1"/>
  <c r="AL145" i="1"/>
  <c r="AL144" i="1"/>
  <c r="AL143" i="1"/>
  <c r="AL142" i="1"/>
  <c r="AL141" i="1"/>
  <c r="AL140" i="1"/>
  <c r="AL139" i="1"/>
  <c r="AL138" i="1"/>
  <c r="AL137" i="1"/>
  <c r="AL123" i="1"/>
  <c r="AL122" i="1"/>
  <c r="AL121" i="1"/>
  <c r="AL120" i="1"/>
  <c r="AL119" i="1"/>
  <c r="AL118" i="1"/>
  <c r="AL117" i="1"/>
  <c r="AL116" i="1"/>
  <c r="AL115" i="1"/>
  <c r="AL101" i="1"/>
  <c r="AL100" i="1"/>
  <c r="AL99" i="1"/>
  <c r="AL98" i="1"/>
  <c r="AL97" i="1"/>
  <c r="AL96" i="1"/>
  <c r="AL95" i="1"/>
  <c r="AL94" i="1"/>
  <c r="AL79" i="1"/>
  <c r="AL78" i="1"/>
  <c r="AL77" i="1"/>
  <c r="AL76" i="1"/>
  <c r="AL75" i="1"/>
  <c r="AL74" i="1"/>
  <c r="AL73" i="1"/>
  <c r="AL72" i="1"/>
  <c r="AL71" i="1"/>
  <c r="AL57" i="1"/>
  <c r="AL56" i="1"/>
  <c r="AL55" i="1"/>
  <c r="AL54" i="1"/>
  <c r="AL53" i="1"/>
  <c r="AL52" i="1"/>
  <c r="AL51" i="1"/>
  <c r="AL50" i="1"/>
  <c r="AL35" i="1"/>
  <c r="AL34" i="1"/>
  <c r="AL33" i="1"/>
  <c r="AL32" i="1"/>
  <c r="AL31" i="1"/>
  <c r="AL30" i="1"/>
  <c r="AL29" i="1"/>
  <c r="AL28" i="1"/>
  <c r="AL12" i="1"/>
  <c r="AL10" i="1"/>
  <c r="AL9" i="1"/>
  <c r="AL8" i="1"/>
  <c r="AL7" i="1"/>
  <c r="AL6" i="1"/>
  <c r="AL5" i="1"/>
  <c r="E1" i="12"/>
  <c r="F1" i="12" s="1"/>
  <c r="E17" i="12"/>
  <c r="F17" i="12" s="1"/>
  <c r="E18" i="12"/>
  <c r="E15" i="12"/>
  <c r="E16" i="12"/>
  <c r="E13" i="12"/>
  <c r="F13" i="12" s="1"/>
  <c r="E14" i="12"/>
  <c r="E11" i="12"/>
  <c r="F11" i="12" s="1"/>
  <c r="E12" i="12"/>
  <c r="E9" i="12"/>
  <c r="E10" i="12"/>
  <c r="F9" i="12"/>
  <c r="E6" i="12"/>
  <c r="F6" i="12" s="1"/>
  <c r="E7" i="12"/>
  <c r="E8" i="12"/>
  <c r="E4" i="12"/>
  <c r="E5" i="12"/>
  <c r="E2" i="12"/>
  <c r="E3" i="12"/>
  <c r="CQ55" i="8"/>
  <c r="CQ56" i="8"/>
  <c r="CR54" i="8" s="1"/>
  <c r="G164" i="1"/>
  <c r="G28" i="1"/>
  <c r="G30" i="1"/>
  <c r="D17" i="8"/>
  <c r="H18" i="8"/>
  <c r="H25" i="8" s="1"/>
  <c r="D18" i="8"/>
  <c r="AN298" i="1"/>
  <c r="AN279" i="1"/>
  <c r="AN278" i="1"/>
  <c r="G433" i="11"/>
  <c r="G434" i="11"/>
  <c r="E433" i="11"/>
  <c r="E434" i="11"/>
  <c r="M305" i="11"/>
  <c r="G431" i="11"/>
  <c r="N304" i="11" s="1"/>
  <c r="G432" i="11"/>
  <c r="E431" i="11"/>
  <c r="E432" i="11"/>
  <c r="M304" i="11" s="1"/>
  <c r="G412" i="11"/>
  <c r="G413" i="11"/>
  <c r="N291" i="11" s="1"/>
  <c r="E412" i="11"/>
  <c r="E413" i="11"/>
  <c r="G389" i="11"/>
  <c r="N263" i="11" s="1"/>
  <c r="G390" i="11"/>
  <c r="E389" i="11"/>
  <c r="M263" i="11" s="1"/>
  <c r="E390" i="11"/>
  <c r="G387" i="11"/>
  <c r="G388" i="11"/>
  <c r="E387" i="11"/>
  <c r="M262" i="11" s="1"/>
  <c r="E388" i="11"/>
  <c r="G367" i="11"/>
  <c r="G368" i="11"/>
  <c r="N249" i="11" s="1"/>
  <c r="E367" i="11"/>
  <c r="E368" i="11"/>
  <c r="M249" i="11" s="1"/>
  <c r="G366" i="11"/>
  <c r="E366" i="11"/>
  <c r="G345" i="11"/>
  <c r="G346" i="11"/>
  <c r="N221" i="11"/>
  <c r="E345" i="11"/>
  <c r="E346" i="11"/>
  <c r="M221" i="11"/>
  <c r="G343" i="11"/>
  <c r="G344" i="11"/>
  <c r="E343" i="11"/>
  <c r="E344" i="11"/>
  <c r="G323" i="11"/>
  <c r="N207" i="11" s="1"/>
  <c r="G324" i="11"/>
  <c r="E323" i="11"/>
  <c r="E324" i="11"/>
  <c r="G321" i="11"/>
  <c r="N206" i="11" s="1"/>
  <c r="G322" i="11"/>
  <c r="E321" i="11"/>
  <c r="M206" i="11" s="1"/>
  <c r="E322" i="11"/>
  <c r="G301" i="11"/>
  <c r="G302" i="11"/>
  <c r="N193" i="11"/>
  <c r="E301" i="11"/>
  <c r="M193" i="11" s="1"/>
  <c r="E302" i="11"/>
  <c r="G299" i="11"/>
  <c r="G300" i="11"/>
  <c r="E299" i="11"/>
  <c r="E300" i="11"/>
  <c r="G279" i="11"/>
  <c r="G280" i="11"/>
  <c r="N179" i="11" s="1"/>
  <c r="E279" i="11"/>
  <c r="M179" i="11" s="1"/>
  <c r="E280" i="11"/>
  <c r="G278" i="11"/>
  <c r="E278" i="11"/>
  <c r="G257" i="11"/>
  <c r="G258" i="11"/>
  <c r="E257" i="11"/>
  <c r="E258" i="11"/>
  <c r="G211" i="11"/>
  <c r="N136" i="11" s="1"/>
  <c r="G212" i="11"/>
  <c r="E211" i="11"/>
  <c r="M136" i="11" s="1"/>
  <c r="E212" i="11"/>
  <c r="G213" i="11"/>
  <c r="E213" i="11"/>
  <c r="G191" i="11"/>
  <c r="G192" i="11"/>
  <c r="E191" i="11"/>
  <c r="M123" i="11" s="1"/>
  <c r="E192" i="11"/>
  <c r="G189" i="11"/>
  <c r="G190" i="11"/>
  <c r="N122" i="11"/>
  <c r="E189" i="11"/>
  <c r="E190" i="11"/>
  <c r="M122" i="11"/>
  <c r="G169" i="11"/>
  <c r="E169" i="11"/>
  <c r="G146" i="11"/>
  <c r="G147" i="11"/>
  <c r="N95" i="11"/>
  <c r="E146" i="11"/>
  <c r="E147" i="11"/>
  <c r="M95" i="11"/>
  <c r="G144" i="11"/>
  <c r="G145" i="11"/>
  <c r="E144" i="11"/>
  <c r="E145" i="11"/>
  <c r="M94" i="11" s="1"/>
  <c r="G123" i="11"/>
  <c r="E123" i="11"/>
  <c r="G104" i="11"/>
  <c r="E104" i="11"/>
  <c r="G84" i="11"/>
  <c r="E84" i="11"/>
  <c r="G62" i="11"/>
  <c r="G63" i="11"/>
  <c r="E62" i="11"/>
  <c r="M39" i="11" s="1"/>
  <c r="E63" i="11"/>
  <c r="G60" i="11"/>
  <c r="G61" i="11"/>
  <c r="N38" i="11"/>
  <c r="E60" i="11"/>
  <c r="M38" i="11" s="1"/>
  <c r="E61" i="11"/>
  <c r="G41" i="11"/>
  <c r="E41" i="11"/>
  <c r="G40" i="11"/>
  <c r="E40" i="11"/>
  <c r="G18" i="11"/>
  <c r="E18" i="11"/>
  <c r="BY81" i="8"/>
  <c r="BY82" i="8"/>
  <c r="BY83" i="8"/>
  <c r="BY84" i="8"/>
  <c r="BY85" i="8"/>
  <c r="BY86" i="8"/>
  <c r="BY87" i="8"/>
  <c r="BY88" i="8"/>
  <c r="BY80" i="8"/>
  <c r="BZ81" i="8"/>
  <c r="BZ82" i="8"/>
  <c r="BZ83" i="8"/>
  <c r="BZ84" i="8"/>
  <c r="BZ85" i="8"/>
  <c r="BZ86" i="8"/>
  <c r="BZ87" i="8"/>
  <c r="BZ88" i="8"/>
  <c r="BZ80" i="8"/>
  <c r="CA81" i="8"/>
  <c r="CA82" i="8"/>
  <c r="CA83" i="8"/>
  <c r="CA84" i="8"/>
  <c r="CA85" i="8"/>
  <c r="CA86" i="8"/>
  <c r="CA87" i="8"/>
  <c r="CA88" i="8"/>
  <c r="CB81" i="8"/>
  <c r="CB82" i="8"/>
  <c r="CB83" i="8"/>
  <c r="CB84" i="8"/>
  <c r="CB85" i="8"/>
  <c r="CB86" i="8"/>
  <c r="CB87" i="8"/>
  <c r="CB88" i="8"/>
  <c r="CB80" i="8"/>
  <c r="CB69" i="8"/>
  <c r="CB70" i="8"/>
  <c r="CB71" i="8"/>
  <c r="CB72" i="8"/>
  <c r="CB73" i="8"/>
  <c r="CB74" i="8"/>
  <c r="CB75" i="8"/>
  <c r="CB76" i="8"/>
  <c r="CB68" i="8"/>
  <c r="CA69" i="8"/>
  <c r="CA70" i="8"/>
  <c r="CA71" i="8"/>
  <c r="CA72" i="8"/>
  <c r="CA73" i="8"/>
  <c r="CA74" i="8"/>
  <c r="CA75" i="8"/>
  <c r="CA76" i="8"/>
  <c r="BZ69" i="8"/>
  <c r="BZ70" i="8"/>
  <c r="BZ71" i="8"/>
  <c r="BZ72" i="8"/>
  <c r="BZ73" i="8"/>
  <c r="BZ74" i="8"/>
  <c r="BZ75" i="8"/>
  <c r="BZ76" i="8"/>
  <c r="BZ68" i="8"/>
  <c r="BY69" i="8"/>
  <c r="BY70" i="8"/>
  <c r="BY71" i="8"/>
  <c r="BY72" i="8"/>
  <c r="BY73" i="8"/>
  <c r="BY74" i="8"/>
  <c r="BY75" i="8"/>
  <c r="BY76" i="8"/>
  <c r="BY68" i="8"/>
  <c r="G356" i="11"/>
  <c r="N244" i="11" s="1"/>
  <c r="G357" i="11"/>
  <c r="G358" i="11"/>
  <c r="G359" i="11"/>
  <c r="G360" i="11"/>
  <c r="N245" i="11" s="1"/>
  <c r="G361" i="11"/>
  <c r="G362" i="11"/>
  <c r="N246" i="11" s="1"/>
  <c r="G363" i="11"/>
  <c r="N247" i="11" s="1"/>
  <c r="G364" i="11"/>
  <c r="G422" i="11"/>
  <c r="G423" i="11"/>
  <c r="G424" i="11"/>
  <c r="E422" i="11"/>
  <c r="E423" i="11"/>
  <c r="E424" i="11"/>
  <c r="G408" i="11"/>
  <c r="N289" i="11" s="1"/>
  <c r="G409" i="11"/>
  <c r="E408" i="11"/>
  <c r="M289" i="11" s="1"/>
  <c r="E409" i="11"/>
  <c r="G406" i="11"/>
  <c r="G407" i="11"/>
  <c r="E406" i="11"/>
  <c r="E407" i="11"/>
  <c r="M288" i="11"/>
  <c r="G402" i="11"/>
  <c r="N286" i="11" s="1"/>
  <c r="G403" i="11"/>
  <c r="E402" i="11"/>
  <c r="E403" i="11"/>
  <c r="M286" i="11" s="1"/>
  <c r="G399" i="11"/>
  <c r="G400" i="11"/>
  <c r="N285" i="11" s="1"/>
  <c r="E399" i="11"/>
  <c r="M285" i="11" s="1"/>
  <c r="E400" i="11"/>
  <c r="G378" i="11"/>
  <c r="G379" i="11"/>
  <c r="G380" i="11"/>
  <c r="E378" i="11"/>
  <c r="E379" i="11"/>
  <c r="E380" i="11"/>
  <c r="E363" i="11"/>
  <c r="M247" i="11" s="1"/>
  <c r="E364" i="11"/>
  <c r="E361" i="11"/>
  <c r="E362" i="11"/>
  <c r="E359" i="11"/>
  <c r="E360" i="11"/>
  <c r="E356" i="11"/>
  <c r="E357" i="11"/>
  <c r="E358" i="11"/>
  <c r="M244" i="11" s="1"/>
  <c r="G341" i="11"/>
  <c r="N219" i="11" s="1"/>
  <c r="G342" i="11"/>
  <c r="E341" i="11"/>
  <c r="M219" i="11" s="1"/>
  <c r="E342" i="11"/>
  <c r="G339" i="11"/>
  <c r="N218" i="11" s="1"/>
  <c r="G340" i="11"/>
  <c r="E339" i="11"/>
  <c r="E340" i="11"/>
  <c r="G337" i="11"/>
  <c r="G338" i="11"/>
  <c r="N217" i="11"/>
  <c r="E337" i="11"/>
  <c r="E338" i="11"/>
  <c r="M217" i="11" s="1"/>
  <c r="G319" i="11"/>
  <c r="G320" i="11"/>
  <c r="N205" i="11" s="1"/>
  <c r="E319" i="11"/>
  <c r="E320" i="11"/>
  <c r="G315" i="11"/>
  <c r="N203" i="11" s="1"/>
  <c r="G316" i="11"/>
  <c r="E315" i="11"/>
  <c r="M203" i="11" s="1"/>
  <c r="E316" i="11"/>
  <c r="G312" i="11"/>
  <c r="G313" i="11"/>
  <c r="E312" i="11"/>
  <c r="M202" i="11" s="1"/>
  <c r="E313" i="11"/>
  <c r="G310" i="11"/>
  <c r="G311" i="11"/>
  <c r="N201" i="11"/>
  <c r="E310" i="11"/>
  <c r="E311" i="11"/>
  <c r="M201" i="11"/>
  <c r="G308" i="11"/>
  <c r="G309" i="11"/>
  <c r="E308" i="11"/>
  <c r="M200" i="11" s="1"/>
  <c r="E309" i="11"/>
  <c r="G297" i="11"/>
  <c r="G298" i="11"/>
  <c r="E297" i="11"/>
  <c r="E298" i="11"/>
  <c r="G295" i="11"/>
  <c r="N190" i="11" s="1"/>
  <c r="G296" i="11"/>
  <c r="E295" i="11"/>
  <c r="M190" i="11" s="1"/>
  <c r="E296" i="11"/>
  <c r="G290" i="11"/>
  <c r="N188" i="11" s="1"/>
  <c r="G291" i="11"/>
  <c r="E290" i="11"/>
  <c r="M188" i="11" s="1"/>
  <c r="E291" i="11"/>
  <c r="G288" i="11"/>
  <c r="N187" i="11" s="1"/>
  <c r="G289" i="11"/>
  <c r="E288" i="11"/>
  <c r="E289" i="11"/>
  <c r="G275" i="11"/>
  <c r="G276" i="11"/>
  <c r="N177" i="11" s="1"/>
  <c r="E275" i="11"/>
  <c r="M177" i="11" s="1"/>
  <c r="E276" i="11"/>
  <c r="G273" i="11"/>
  <c r="G274" i="11"/>
  <c r="N176" i="11"/>
  <c r="E273" i="11"/>
  <c r="E274" i="11"/>
  <c r="G271" i="11"/>
  <c r="N175" i="11" s="1"/>
  <c r="G272" i="11"/>
  <c r="E271" i="11"/>
  <c r="E272" i="11"/>
  <c r="M175" i="11"/>
  <c r="G268" i="11"/>
  <c r="G269" i="11"/>
  <c r="G270" i="11"/>
  <c r="E268" i="11"/>
  <c r="M174" i="11" s="1"/>
  <c r="E269" i="11"/>
  <c r="E270" i="11"/>
  <c r="G264" i="11"/>
  <c r="N172" i="11" s="1"/>
  <c r="G265" i="11"/>
  <c r="E264" i="11"/>
  <c r="E265" i="11"/>
  <c r="G251" i="11"/>
  <c r="G252" i="11"/>
  <c r="E251" i="11"/>
  <c r="M162" i="11" s="1"/>
  <c r="E252" i="11"/>
  <c r="G249" i="11"/>
  <c r="N161" i="11" s="1"/>
  <c r="G250" i="11"/>
  <c r="E249" i="11"/>
  <c r="M161" i="11" s="1"/>
  <c r="E250" i="11"/>
  <c r="G246" i="11"/>
  <c r="G248" i="11"/>
  <c r="E246" i="11"/>
  <c r="E248" i="11"/>
  <c r="M160" i="11" s="1"/>
  <c r="G209" i="11"/>
  <c r="G210" i="11"/>
  <c r="E209" i="11"/>
  <c r="E210" i="11"/>
  <c r="M135" i="11"/>
  <c r="G207" i="11"/>
  <c r="G208" i="11"/>
  <c r="N134" i="11" s="1"/>
  <c r="E207" i="11"/>
  <c r="E208" i="11"/>
  <c r="G202" i="11"/>
  <c r="G203" i="11"/>
  <c r="G204" i="11"/>
  <c r="N132" i="11"/>
  <c r="E202" i="11"/>
  <c r="E203" i="11"/>
  <c r="E204" i="11"/>
  <c r="G187" i="11"/>
  <c r="N121" i="11" s="1"/>
  <c r="G188" i="11"/>
  <c r="E187" i="11"/>
  <c r="E188" i="11"/>
  <c r="G180" i="11"/>
  <c r="G181" i="11"/>
  <c r="N118" i="11" s="1"/>
  <c r="G182" i="11"/>
  <c r="E180" i="11"/>
  <c r="E181" i="11"/>
  <c r="M118" i="11" s="1"/>
  <c r="E182" i="11"/>
  <c r="G176" i="11"/>
  <c r="G177" i="11"/>
  <c r="E176" i="11"/>
  <c r="E177" i="11"/>
  <c r="M116" i="11" s="1"/>
  <c r="G142" i="11"/>
  <c r="G143" i="11"/>
  <c r="E142" i="11"/>
  <c r="E143" i="11"/>
  <c r="M93" i="11"/>
  <c r="G140" i="11"/>
  <c r="G141" i="11"/>
  <c r="N92" i="11" s="1"/>
  <c r="E140" i="11"/>
  <c r="E141" i="11"/>
  <c r="G138" i="11"/>
  <c r="N91" i="11" s="1"/>
  <c r="G139" i="11"/>
  <c r="E138" i="11"/>
  <c r="M91" i="11" s="1"/>
  <c r="E139" i="11"/>
  <c r="G135" i="11"/>
  <c r="N90" i="11" s="1"/>
  <c r="G137" i="11"/>
  <c r="E135" i="11"/>
  <c r="M90" i="11" s="1"/>
  <c r="E137" i="11"/>
  <c r="G133" i="11"/>
  <c r="G134" i="11"/>
  <c r="E133" i="11"/>
  <c r="E134" i="11"/>
  <c r="M89" i="11" s="1"/>
  <c r="G131" i="11"/>
  <c r="G132" i="11"/>
  <c r="N88" i="11" s="1"/>
  <c r="E131" i="11"/>
  <c r="M88" i="11" s="1"/>
  <c r="E132" i="11"/>
  <c r="G58" i="11"/>
  <c r="G59" i="11"/>
  <c r="N37" i="11"/>
  <c r="E58" i="11"/>
  <c r="E59" i="11"/>
  <c r="G49" i="11"/>
  <c r="G50" i="11"/>
  <c r="G47" i="11"/>
  <c r="N32" i="11" s="1"/>
  <c r="G48" i="11"/>
  <c r="E49" i="11"/>
  <c r="M33" i="11" s="1"/>
  <c r="E50" i="11"/>
  <c r="E47" i="11"/>
  <c r="M32" i="11" s="1"/>
  <c r="E48" i="11"/>
  <c r="G421" i="11"/>
  <c r="G426" i="11"/>
  <c r="G428" i="11"/>
  <c r="G430" i="11"/>
  <c r="E421" i="11"/>
  <c r="E426" i="11"/>
  <c r="E428" i="11"/>
  <c r="E430" i="11"/>
  <c r="G398" i="11"/>
  <c r="G405" i="11"/>
  <c r="G410" i="11"/>
  <c r="E398" i="11"/>
  <c r="E405" i="11"/>
  <c r="E410" i="11"/>
  <c r="G377" i="11"/>
  <c r="G382" i="11"/>
  <c r="G384" i="11"/>
  <c r="G386" i="11"/>
  <c r="E377" i="11"/>
  <c r="E382" i="11"/>
  <c r="E384" i="11"/>
  <c r="E386" i="11"/>
  <c r="G352" i="11"/>
  <c r="G353" i="11"/>
  <c r="G355" i="11"/>
  <c r="E352" i="11"/>
  <c r="E353" i="11"/>
  <c r="E355" i="11"/>
  <c r="G307" i="11"/>
  <c r="G317" i="11"/>
  <c r="E307" i="11"/>
  <c r="E317" i="11"/>
  <c r="G285" i="11"/>
  <c r="G287" i="11"/>
  <c r="G294" i="11"/>
  <c r="E285" i="11"/>
  <c r="E287" i="11"/>
  <c r="E294" i="11"/>
  <c r="G263" i="11"/>
  <c r="G267" i="11"/>
  <c r="E263" i="11"/>
  <c r="E267" i="11"/>
  <c r="G243" i="11"/>
  <c r="G245" i="11"/>
  <c r="G253" i="11"/>
  <c r="G255" i="11"/>
  <c r="E243" i="11"/>
  <c r="E245" i="11"/>
  <c r="E253" i="11"/>
  <c r="E255" i="11"/>
  <c r="G221" i="11"/>
  <c r="G219" i="11"/>
  <c r="G223" i="11"/>
  <c r="G229" i="11"/>
  <c r="E219" i="11"/>
  <c r="E221" i="11"/>
  <c r="E223" i="11"/>
  <c r="E229" i="11"/>
  <c r="G206" i="11"/>
  <c r="E206" i="11"/>
  <c r="G175" i="11"/>
  <c r="G179" i="11"/>
  <c r="G186" i="11"/>
  <c r="E175" i="11"/>
  <c r="E179" i="11"/>
  <c r="E186" i="11"/>
  <c r="G153" i="11"/>
  <c r="G155" i="11"/>
  <c r="G157" i="11"/>
  <c r="G159" i="11"/>
  <c r="E153" i="11"/>
  <c r="E155" i="11"/>
  <c r="E157" i="11"/>
  <c r="E159" i="11"/>
  <c r="G163" i="11"/>
  <c r="G165" i="11"/>
  <c r="G167" i="11"/>
  <c r="E163" i="11"/>
  <c r="E165" i="11"/>
  <c r="E167" i="11"/>
  <c r="G130" i="11"/>
  <c r="E130" i="11"/>
  <c r="G107" i="11"/>
  <c r="G109" i="11"/>
  <c r="G111" i="11"/>
  <c r="G117" i="11"/>
  <c r="G119" i="11"/>
  <c r="G121" i="11"/>
  <c r="E107" i="11"/>
  <c r="E109" i="11"/>
  <c r="E111" i="11"/>
  <c r="E117" i="11"/>
  <c r="E119" i="11"/>
  <c r="E121" i="11"/>
  <c r="G94" i="11"/>
  <c r="G96" i="11"/>
  <c r="G98" i="11"/>
  <c r="G100" i="11"/>
  <c r="G102" i="11"/>
  <c r="E94" i="11"/>
  <c r="E96" i="11"/>
  <c r="E98" i="11"/>
  <c r="E100" i="11"/>
  <c r="E102" i="11"/>
  <c r="D25" i="8"/>
  <c r="G70" i="11"/>
  <c r="G72" i="11"/>
  <c r="G74" i="11"/>
  <c r="G76" i="11"/>
  <c r="G78" i="11"/>
  <c r="G80" i="11"/>
  <c r="G82" i="11"/>
  <c r="E70" i="11"/>
  <c r="E72" i="11"/>
  <c r="E74" i="11"/>
  <c r="E76" i="11"/>
  <c r="E78" i="11"/>
  <c r="E80" i="11"/>
  <c r="E82" i="11"/>
  <c r="G68" i="11"/>
  <c r="E68" i="11"/>
  <c r="G53" i="11"/>
  <c r="G54" i="11"/>
  <c r="G57" i="11"/>
  <c r="E53" i="11"/>
  <c r="E54" i="11"/>
  <c r="E57" i="11"/>
  <c r="G27" i="11"/>
  <c r="G29" i="11"/>
  <c r="G33" i="11"/>
  <c r="G35" i="11"/>
  <c r="E27" i="11"/>
  <c r="E29" i="11"/>
  <c r="E33" i="11"/>
  <c r="E35" i="11"/>
  <c r="G6" i="11"/>
  <c r="G14" i="11"/>
  <c r="G16" i="11"/>
  <c r="E6" i="11"/>
  <c r="E14" i="11"/>
  <c r="E16" i="11"/>
  <c r="G161" i="11"/>
  <c r="E161" i="11"/>
  <c r="G25" i="11"/>
  <c r="E25" i="11"/>
  <c r="G4" i="11"/>
  <c r="E4" i="11"/>
  <c r="CB57" i="8"/>
  <c r="CB58" i="8"/>
  <c r="CB59" i="8"/>
  <c r="CB60" i="8"/>
  <c r="CB61" i="8"/>
  <c r="CB62" i="8"/>
  <c r="CB63" i="8"/>
  <c r="CB64" i="8"/>
  <c r="CB56" i="8"/>
  <c r="CA57" i="8"/>
  <c r="CA58" i="8"/>
  <c r="CA59" i="8"/>
  <c r="CA60" i="8"/>
  <c r="CA61" i="8"/>
  <c r="CA62" i="8"/>
  <c r="CA63" i="8"/>
  <c r="CA64" i="8"/>
  <c r="CA56" i="8"/>
  <c r="BZ57" i="8"/>
  <c r="BZ58" i="8"/>
  <c r="BZ59" i="8"/>
  <c r="BZ60" i="8"/>
  <c r="BZ61" i="8"/>
  <c r="BZ62" i="8"/>
  <c r="BZ63" i="8"/>
  <c r="BZ64" i="8"/>
  <c r="BZ56" i="8"/>
  <c r="BY57" i="8"/>
  <c r="BY58" i="8"/>
  <c r="BY59" i="8"/>
  <c r="BY60" i="8"/>
  <c r="BY61" i="8"/>
  <c r="BY62" i="8"/>
  <c r="BY63" i="8"/>
  <c r="BY64" i="8"/>
  <c r="BY56" i="8"/>
  <c r="AN453" i="1"/>
  <c r="AO453" i="1"/>
  <c r="AP453" i="1"/>
  <c r="AN454" i="1"/>
  <c r="AO454" i="1"/>
  <c r="AP454" i="1"/>
  <c r="AM453" i="1"/>
  <c r="AN409" i="1"/>
  <c r="AO409" i="1"/>
  <c r="AP409" i="1"/>
  <c r="AM409" i="1"/>
  <c r="AN365" i="1"/>
  <c r="AO365" i="1"/>
  <c r="AP365" i="1"/>
  <c r="AM365" i="1"/>
  <c r="AN343" i="1"/>
  <c r="AO343" i="1"/>
  <c r="AP343" i="1"/>
  <c r="AM343" i="1"/>
  <c r="AN233" i="1"/>
  <c r="AO233" i="1"/>
  <c r="AP233" i="1"/>
  <c r="AM233" i="1"/>
  <c r="AN211" i="1"/>
  <c r="AO211" i="1"/>
  <c r="AP211" i="1"/>
  <c r="AM212" i="1"/>
  <c r="AM211" i="1"/>
  <c r="AN277" i="1"/>
  <c r="AO277" i="1"/>
  <c r="AP277" i="1"/>
  <c r="AN299" i="1"/>
  <c r="AO299" i="1"/>
  <c r="AP299" i="1"/>
  <c r="AN321" i="1"/>
  <c r="AO321" i="1"/>
  <c r="AP321" i="1"/>
  <c r="AM321" i="1"/>
  <c r="AM300" i="1"/>
  <c r="AM299" i="1"/>
  <c r="AM255" i="1"/>
  <c r="AM277" i="1"/>
  <c r="CB28" i="8"/>
  <c r="CB29" i="8"/>
  <c r="CB30" i="8"/>
  <c r="CB31" i="8"/>
  <c r="CB32" i="8"/>
  <c r="CB33" i="8"/>
  <c r="CB34" i="8"/>
  <c r="CB35" i="8"/>
  <c r="CB27" i="8"/>
  <c r="CA28" i="8"/>
  <c r="CA29" i="8"/>
  <c r="CA30" i="8"/>
  <c r="CA31" i="8"/>
  <c r="CA32" i="8"/>
  <c r="CA33" i="8"/>
  <c r="CA34" i="8"/>
  <c r="CA35" i="8"/>
  <c r="CA27" i="8"/>
  <c r="BZ28" i="8"/>
  <c r="BZ29" i="8"/>
  <c r="BZ30" i="8"/>
  <c r="BZ31" i="8"/>
  <c r="BZ32" i="8"/>
  <c r="BZ33" i="8"/>
  <c r="BZ34" i="8"/>
  <c r="BZ35" i="8"/>
  <c r="BZ27" i="8"/>
  <c r="BY28" i="8"/>
  <c r="BY29" i="8"/>
  <c r="BY30" i="8"/>
  <c r="BY31" i="8"/>
  <c r="BY32" i="8"/>
  <c r="BY33" i="8"/>
  <c r="BY34" i="8"/>
  <c r="BY35" i="8"/>
  <c r="BY27" i="8"/>
  <c r="CB4" i="8"/>
  <c r="CB5" i="8"/>
  <c r="CB6" i="8"/>
  <c r="CB7" i="8"/>
  <c r="CB8" i="8"/>
  <c r="CB9" i="8"/>
  <c r="CB10" i="8"/>
  <c r="CB11" i="8"/>
  <c r="CB3" i="8"/>
  <c r="CA4" i="8"/>
  <c r="CA5" i="8"/>
  <c r="CA6" i="8"/>
  <c r="CA7" i="8"/>
  <c r="CA8" i="8"/>
  <c r="CA9" i="8"/>
  <c r="CA10" i="8"/>
  <c r="CA11" i="8"/>
  <c r="CA3" i="8"/>
  <c r="BZ4" i="8"/>
  <c r="BZ5" i="8"/>
  <c r="BZ6" i="8"/>
  <c r="BZ7" i="8"/>
  <c r="BZ8" i="8"/>
  <c r="BZ9" i="8"/>
  <c r="BZ10" i="8"/>
  <c r="BZ11" i="8"/>
  <c r="BZ3" i="8"/>
  <c r="BY4" i="8"/>
  <c r="BY5" i="8"/>
  <c r="BY6" i="8"/>
  <c r="BY7" i="8"/>
  <c r="BY8" i="8"/>
  <c r="BY9" i="8"/>
  <c r="BY10" i="8"/>
  <c r="BY11" i="8"/>
  <c r="BY3" i="8"/>
  <c r="AN521" i="1"/>
  <c r="AO521" i="1"/>
  <c r="AP521" i="1"/>
  <c r="AN520" i="1"/>
  <c r="AO520" i="1"/>
  <c r="AP520" i="1"/>
  <c r="AN519" i="1"/>
  <c r="AO519" i="1"/>
  <c r="AP519" i="1"/>
  <c r="AM521" i="1"/>
  <c r="AM520" i="1"/>
  <c r="AM519" i="1"/>
  <c r="AN517" i="1"/>
  <c r="AO517" i="1"/>
  <c r="AP517" i="1"/>
  <c r="AM517" i="1"/>
  <c r="AN516" i="1"/>
  <c r="AO516" i="1"/>
  <c r="AP516" i="1"/>
  <c r="AM516" i="1"/>
  <c r="AN515" i="1"/>
  <c r="AO515" i="1"/>
  <c r="AP515" i="1"/>
  <c r="AN499" i="1"/>
  <c r="AO499" i="1"/>
  <c r="AP499" i="1"/>
  <c r="AN498" i="1"/>
  <c r="AO498" i="1"/>
  <c r="AP498" i="1"/>
  <c r="AM499" i="1"/>
  <c r="AM498" i="1"/>
  <c r="AN493" i="1"/>
  <c r="AO493" i="1"/>
  <c r="AP493" i="1"/>
  <c r="AM493" i="1"/>
  <c r="AN477" i="1"/>
  <c r="AO477" i="1"/>
  <c r="AP477" i="1"/>
  <c r="AN476" i="1"/>
  <c r="AO476" i="1"/>
  <c r="AP476" i="1"/>
  <c r="AM477" i="1"/>
  <c r="AM476" i="1"/>
  <c r="AN471" i="1"/>
  <c r="AO471" i="1"/>
  <c r="AP471" i="1"/>
  <c r="AM471" i="1"/>
  <c r="AN470" i="1"/>
  <c r="AO470" i="1"/>
  <c r="AP470" i="1"/>
  <c r="AM470" i="1"/>
  <c r="AN469" i="1"/>
  <c r="AO469" i="1"/>
  <c r="AP469" i="1"/>
  <c r="AM469" i="1"/>
  <c r="AN455" i="1"/>
  <c r="AO455" i="1"/>
  <c r="AP455" i="1"/>
  <c r="AM455" i="1"/>
  <c r="AM454" i="1"/>
  <c r="AN451" i="1"/>
  <c r="AO451" i="1"/>
  <c r="AP451" i="1"/>
  <c r="AM451" i="1"/>
  <c r="AN449" i="1"/>
  <c r="AO449" i="1"/>
  <c r="AP449" i="1"/>
  <c r="AN450" i="1"/>
  <c r="AO450" i="1"/>
  <c r="AP450" i="1"/>
  <c r="AM450" i="1"/>
  <c r="AN410" i="1"/>
  <c r="AO410" i="1"/>
  <c r="AP410" i="1"/>
  <c r="AN411" i="1"/>
  <c r="AO411" i="1"/>
  <c r="AP411" i="1"/>
  <c r="AM411" i="1"/>
  <c r="AM410" i="1"/>
  <c r="AN367" i="1"/>
  <c r="AO367" i="1"/>
  <c r="AP367" i="1"/>
  <c r="AN366" i="1"/>
  <c r="AO366" i="1"/>
  <c r="AP366" i="1"/>
  <c r="AN364" i="1"/>
  <c r="AO364" i="1"/>
  <c r="AP364" i="1"/>
  <c r="AN362" i="1"/>
  <c r="AO362" i="1"/>
  <c r="AP362" i="1"/>
  <c r="AN361" i="1"/>
  <c r="AO361" i="1"/>
  <c r="AP361" i="1"/>
  <c r="AN360" i="1"/>
  <c r="AO360" i="1"/>
  <c r="AP360" i="1"/>
  <c r="AN363" i="1"/>
  <c r="AO363" i="1"/>
  <c r="AP363" i="1"/>
  <c r="AM367" i="1"/>
  <c r="AM366" i="1"/>
  <c r="AM364" i="1"/>
  <c r="AM363" i="1"/>
  <c r="AM362" i="1"/>
  <c r="AM361" i="1"/>
  <c r="AM360" i="1"/>
  <c r="AN338" i="1"/>
  <c r="AO338" i="1"/>
  <c r="AP338" i="1"/>
  <c r="AN339" i="1"/>
  <c r="AO339" i="1"/>
  <c r="AP339" i="1"/>
  <c r="AN340" i="1"/>
  <c r="AO340" i="1"/>
  <c r="AP340" i="1"/>
  <c r="AN341" i="1"/>
  <c r="AO341" i="1"/>
  <c r="AP341" i="1"/>
  <c r="AN345" i="1"/>
  <c r="AO345" i="1"/>
  <c r="AP345" i="1"/>
  <c r="AN344" i="1"/>
  <c r="AO344" i="1"/>
  <c r="AP344" i="1"/>
  <c r="AN342" i="1"/>
  <c r="AO342" i="1"/>
  <c r="AP342" i="1"/>
  <c r="AM345" i="1"/>
  <c r="AM344" i="1"/>
  <c r="AN337" i="1"/>
  <c r="AO337" i="1"/>
  <c r="AP337" i="1"/>
  <c r="AN319" i="1"/>
  <c r="AO319" i="1"/>
  <c r="AP319" i="1"/>
  <c r="AN323" i="1"/>
  <c r="AO323" i="1"/>
  <c r="AP323" i="1"/>
  <c r="AN322" i="1"/>
  <c r="AO322" i="1"/>
  <c r="AP322" i="1"/>
  <c r="AM323" i="1"/>
  <c r="AM322" i="1"/>
  <c r="AN320" i="1"/>
  <c r="AO320" i="1"/>
  <c r="AP320" i="1"/>
  <c r="AM320" i="1"/>
  <c r="AN316" i="1"/>
  <c r="AO316" i="1"/>
  <c r="AP316" i="1"/>
  <c r="AM316" i="1"/>
  <c r="AN315" i="1"/>
  <c r="AO315" i="1"/>
  <c r="AP315" i="1"/>
  <c r="AN301" i="1"/>
  <c r="AO301" i="1"/>
  <c r="AP301" i="1"/>
  <c r="AN300" i="1"/>
  <c r="AO300" i="1"/>
  <c r="AP300" i="1"/>
  <c r="AM301" i="1"/>
  <c r="AN296" i="1"/>
  <c r="AO296" i="1"/>
  <c r="AP296" i="1"/>
  <c r="AM296" i="1"/>
  <c r="AN293" i="1"/>
  <c r="AO293" i="1"/>
  <c r="AP293" i="1"/>
  <c r="AO279" i="1"/>
  <c r="AP279" i="1"/>
  <c r="AM279" i="1"/>
  <c r="AO278" i="1"/>
  <c r="AP278" i="1"/>
  <c r="AM278" i="1"/>
  <c r="AN272" i="1"/>
  <c r="AO272" i="1"/>
  <c r="AP272" i="1"/>
  <c r="AM272" i="1"/>
  <c r="AN257" i="1"/>
  <c r="AO257" i="1"/>
  <c r="AP257" i="1"/>
  <c r="AN256" i="1"/>
  <c r="AO256" i="1"/>
  <c r="AP256" i="1"/>
  <c r="AN255" i="1"/>
  <c r="AO255" i="1"/>
  <c r="AP255" i="1"/>
  <c r="AN254" i="1"/>
  <c r="AO254" i="1"/>
  <c r="AP254" i="1"/>
  <c r="AN253" i="1"/>
  <c r="AO253" i="1"/>
  <c r="AP253" i="1"/>
  <c r="AM257" i="1"/>
  <c r="AM256" i="1"/>
  <c r="AM254" i="1"/>
  <c r="AM253" i="1"/>
  <c r="AN252" i="1"/>
  <c r="AO252" i="1"/>
  <c r="AP252" i="1"/>
  <c r="AM252" i="1"/>
  <c r="AN251" i="1"/>
  <c r="AO251" i="1"/>
  <c r="AP251" i="1"/>
  <c r="AM251" i="1"/>
  <c r="AN250" i="1"/>
  <c r="AO250" i="1"/>
  <c r="AP250" i="1"/>
  <c r="AM250" i="1"/>
  <c r="AN249" i="1"/>
  <c r="AO249" i="1"/>
  <c r="AP249" i="1"/>
  <c r="AN235" i="1"/>
  <c r="AO235" i="1"/>
  <c r="AP235" i="1"/>
  <c r="AN234" i="1"/>
  <c r="AO234" i="1"/>
  <c r="AP234" i="1"/>
  <c r="AN232" i="1"/>
  <c r="AO232" i="1"/>
  <c r="AP232" i="1"/>
  <c r="AM235" i="1"/>
  <c r="AM234" i="1"/>
  <c r="AM232" i="1"/>
  <c r="AN230" i="1"/>
  <c r="AO230" i="1"/>
  <c r="AP230" i="1"/>
  <c r="AN231" i="1"/>
  <c r="AO231" i="1"/>
  <c r="AP231" i="1"/>
  <c r="AM231" i="1"/>
  <c r="AM230" i="1"/>
  <c r="AN213" i="1"/>
  <c r="AO213" i="1"/>
  <c r="AP213" i="1"/>
  <c r="AN212" i="1"/>
  <c r="AO212" i="1"/>
  <c r="AP212" i="1"/>
  <c r="AM213" i="1"/>
  <c r="AN210" i="1"/>
  <c r="AO210" i="1"/>
  <c r="AP210" i="1"/>
  <c r="AN209" i="1"/>
  <c r="AO209" i="1"/>
  <c r="AP209" i="1"/>
  <c r="AM210" i="1"/>
  <c r="AM209" i="1"/>
  <c r="AN208" i="1"/>
  <c r="AO208" i="1"/>
  <c r="AP208" i="1"/>
  <c r="AN207" i="1"/>
  <c r="AO207" i="1"/>
  <c r="AP207" i="1"/>
  <c r="AN206" i="1"/>
  <c r="AO206" i="1"/>
  <c r="AP206" i="1"/>
  <c r="AM207" i="1"/>
  <c r="AM206" i="1"/>
  <c r="AN205" i="1"/>
  <c r="AO205" i="1"/>
  <c r="AP205" i="1"/>
  <c r="AM205" i="1"/>
  <c r="AN169" i="1"/>
  <c r="AO169" i="1"/>
  <c r="AP169" i="1"/>
  <c r="AN168" i="1"/>
  <c r="AO168" i="1"/>
  <c r="AP168" i="1"/>
  <c r="AN167" i="1"/>
  <c r="AO167" i="1"/>
  <c r="AP167" i="1"/>
  <c r="AN166" i="1"/>
  <c r="AO166" i="1"/>
  <c r="AP166" i="1"/>
  <c r="AN165" i="1"/>
  <c r="AO165" i="1"/>
  <c r="AP165" i="1"/>
  <c r="AN164" i="1"/>
  <c r="AO164" i="1"/>
  <c r="AP164" i="1"/>
  <c r="AN163" i="1"/>
  <c r="AO163" i="1"/>
  <c r="AP163" i="1"/>
  <c r="AN162" i="1"/>
  <c r="AO162" i="1"/>
  <c r="AP162" i="1"/>
  <c r="AM169" i="1"/>
  <c r="AM168" i="1"/>
  <c r="AM167" i="1"/>
  <c r="AM166" i="1"/>
  <c r="AM165" i="1"/>
  <c r="AM164" i="1"/>
  <c r="AM163" i="1"/>
  <c r="AM162" i="1"/>
  <c r="AN161" i="1"/>
  <c r="AO161" i="1"/>
  <c r="AP161" i="1"/>
  <c r="AN145" i="1"/>
  <c r="AO145" i="1"/>
  <c r="AP145" i="1"/>
  <c r="AN144" i="1"/>
  <c r="AO144" i="1"/>
  <c r="AP144" i="1"/>
  <c r="AM145" i="1"/>
  <c r="AM144" i="1"/>
  <c r="AN140" i="1"/>
  <c r="AO140" i="1"/>
  <c r="AP140" i="1"/>
  <c r="AM140" i="1"/>
  <c r="AN139" i="1"/>
  <c r="AO139" i="1"/>
  <c r="AP139" i="1"/>
  <c r="AN138" i="1"/>
  <c r="AO138" i="1"/>
  <c r="AP138" i="1"/>
  <c r="AN137" i="1"/>
  <c r="AO137" i="1"/>
  <c r="AP137" i="1"/>
  <c r="AM137" i="1"/>
  <c r="AN123" i="1"/>
  <c r="AO123" i="1"/>
  <c r="AP123" i="1"/>
  <c r="AN122" i="1"/>
  <c r="AO122" i="1"/>
  <c r="AP122" i="1"/>
  <c r="AN121" i="1"/>
  <c r="AO121" i="1"/>
  <c r="AP121" i="1"/>
  <c r="AN120" i="1"/>
  <c r="AO120" i="1"/>
  <c r="AP120" i="1"/>
  <c r="AN119" i="1"/>
  <c r="AO119" i="1"/>
  <c r="AP119" i="1"/>
  <c r="AN118" i="1"/>
  <c r="AO118" i="1"/>
  <c r="AP118" i="1"/>
  <c r="AN117" i="1"/>
  <c r="AO117" i="1"/>
  <c r="AP117" i="1"/>
  <c r="AM123" i="1"/>
  <c r="AM122" i="1"/>
  <c r="AM121" i="1"/>
  <c r="AM120" i="1"/>
  <c r="AM119" i="1"/>
  <c r="AM118" i="1"/>
  <c r="AM117" i="1"/>
  <c r="AN116" i="1"/>
  <c r="AO116" i="1"/>
  <c r="AP116" i="1"/>
  <c r="AM116" i="1"/>
  <c r="AN115" i="1"/>
  <c r="AO115" i="1"/>
  <c r="AP115" i="1"/>
  <c r="AN101" i="1"/>
  <c r="AO101" i="1"/>
  <c r="AP101" i="1"/>
  <c r="AN100" i="1"/>
  <c r="AO100" i="1"/>
  <c r="AP100" i="1"/>
  <c r="AN99" i="1"/>
  <c r="AO99" i="1"/>
  <c r="AP99" i="1"/>
  <c r="AN98" i="1"/>
  <c r="AO98" i="1"/>
  <c r="AP98" i="1"/>
  <c r="AN97" i="1"/>
  <c r="AO97" i="1"/>
  <c r="AP97" i="1"/>
  <c r="AN96" i="1"/>
  <c r="AO96" i="1"/>
  <c r="AP96" i="1"/>
  <c r="AN95" i="1"/>
  <c r="AO95" i="1"/>
  <c r="AP95" i="1"/>
  <c r="AN94" i="1"/>
  <c r="AO94" i="1"/>
  <c r="AP94" i="1"/>
  <c r="AM101" i="1"/>
  <c r="AM100" i="1"/>
  <c r="AM99" i="1"/>
  <c r="AM98" i="1"/>
  <c r="AM97" i="1"/>
  <c r="AM96" i="1"/>
  <c r="AM95" i="1"/>
  <c r="AM94" i="1"/>
  <c r="AN79" i="1"/>
  <c r="AO79" i="1"/>
  <c r="AP79" i="1"/>
  <c r="AM79" i="1"/>
  <c r="AN78" i="1"/>
  <c r="AO78" i="1"/>
  <c r="AP78" i="1"/>
  <c r="AM78" i="1"/>
  <c r="AM77" i="1"/>
  <c r="AN76" i="1"/>
  <c r="AO76" i="1"/>
  <c r="AP76" i="1"/>
  <c r="AM76" i="1"/>
  <c r="AN75" i="1"/>
  <c r="AO75" i="1"/>
  <c r="AP75" i="1"/>
  <c r="AM75" i="1"/>
  <c r="AN74" i="1"/>
  <c r="AO74" i="1"/>
  <c r="AP74" i="1"/>
  <c r="AM74" i="1"/>
  <c r="AN73" i="1"/>
  <c r="AO73" i="1"/>
  <c r="AP73" i="1"/>
  <c r="AM73" i="1"/>
  <c r="AN72" i="1"/>
  <c r="AO72" i="1"/>
  <c r="AP72" i="1"/>
  <c r="AM72" i="1"/>
  <c r="AN71" i="1"/>
  <c r="AO71" i="1"/>
  <c r="AP71" i="1"/>
  <c r="AM71" i="1"/>
  <c r="AN57" i="1"/>
  <c r="AO57" i="1"/>
  <c r="AP57" i="1"/>
  <c r="AM57" i="1"/>
  <c r="AN56" i="1"/>
  <c r="AO56" i="1"/>
  <c r="AP56" i="1"/>
  <c r="AM56" i="1"/>
  <c r="AN54" i="1"/>
  <c r="AO54" i="1"/>
  <c r="AP54" i="1"/>
  <c r="AM54" i="1"/>
  <c r="AN53" i="1"/>
  <c r="AO53" i="1"/>
  <c r="AP53" i="1"/>
  <c r="AM53" i="1"/>
  <c r="AN52" i="1"/>
  <c r="AO52" i="1"/>
  <c r="AP52" i="1"/>
  <c r="AM52" i="1"/>
  <c r="AN35" i="1"/>
  <c r="AO35" i="1"/>
  <c r="AP35" i="1"/>
  <c r="AM35" i="1"/>
  <c r="AN34" i="1"/>
  <c r="AO34" i="1"/>
  <c r="AP34" i="1"/>
  <c r="AM34" i="1"/>
  <c r="AN32" i="1"/>
  <c r="AO32" i="1"/>
  <c r="AP32" i="1"/>
  <c r="AM32" i="1"/>
  <c r="AN30" i="1"/>
  <c r="AO30" i="1"/>
  <c r="AP30" i="1"/>
  <c r="AM30" i="1"/>
  <c r="AN29" i="1"/>
  <c r="AO29" i="1"/>
  <c r="AP29" i="1"/>
  <c r="AM29" i="1"/>
  <c r="AN12" i="1"/>
  <c r="AO12" i="1"/>
  <c r="AP12" i="1"/>
  <c r="AM12" i="1"/>
  <c r="AN10" i="1"/>
  <c r="AO10" i="1"/>
  <c r="AP10" i="1"/>
  <c r="AM10" i="1"/>
  <c r="AN9" i="1"/>
  <c r="AO9" i="1"/>
  <c r="AP9" i="1"/>
  <c r="AM9" i="1"/>
  <c r="AN8" i="1"/>
  <c r="AO8" i="1"/>
  <c r="AP8" i="1"/>
  <c r="AM8" i="1"/>
  <c r="AN7" i="1"/>
  <c r="AO7" i="1"/>
  <c r="AP7" i="1"/>
  <c r="AM7" i="1"/>
  <c r="AN6" i="1"/>
  <c r="AO6" i="1"/>
  <c r="AP6" i="1"/>
  <c r="AM6" i="1"/>
  <c r="AN5" i="1"/>
  <c r="AO5" i="1"/>
  <c r="AP5" i="1"/>
  <c r="AM5" i="1"/>
  <c r="AN497" i="1"/>
  <c r="AO497" i="1"/>
  <c r="AP497" i="1"/>
  <c r="AM497" i="1"/>
  <c r="AN475" i="1"/>
  <c r="AO475" i="1"/>
  <c r="AP475" i="1"/>
  <c r="AM475" i="1"/>
  <c r="AN143" i="1"/>
  <c r="AO143" i="1"/>
  <c r="AP143" i="1"/>
  <c r="AM143" i="1"/>
  <c r="AN77" i="1"/>
  <c r="AO77" i="1"/>
  <c r="AP77" i="1"/>
  <c r="AN55" i="1"/>
  <c r="AO55" i="1"/>
  <c r="AP55" i="1"/>
  <c r="AM55" i="1"/>
  <c r="AN33" i="1"/>
  <c r="AO33" i="1"/>
  <c r="AP33" i="1"/>
  <c r="AM33" i="1"/>
  <c r="AN142" i="1"/>
  <c r="AO142" i="1"/>
  <c r="AP142" i="1"/>
  <c r="AM142" i="1"/>
  <c r="AN276" i="1"/>
  <c r="AO276" i="1"/>
  <c r="AP276" i="1"/>
  <c r="AM276" i="1"/>
  <c r="AO298" i="1"/>
  <c r="AP298" i="1"/>
  <c r="AM298" i="1"/>
  <c r="AM342" i="1"/>
  <c r="AN408" i="1"/>
  <c r="AO408" i="1"/>
  <c r="AP408" i="1"/>
  <c r="AM408" i="1"/>
  <c r="AN452" i="1"/>
  <c r="AO452" i="1"/>
  <c r="AP452" i="1"/>
  <c r="AM452" i="1"/>
  <c r="AN474" i="1"/>
  <c r="AO474" i="1"/>
  <c r="AP474" i="1"/>
  <c r="AM474" i="1"/>
  <c r="AN496" i="1"/>
  <c r="AO496" i="1"/>
  <c r="AP496" i="1"/>
  <c r="AM496" i="1"/>
  <c r="AM518" i="1"/>
  <c r="AO518" i="1"/>
  <c r="AP518" i="1"/>
  <c r="AN518" i="1"/>
  <c r="AP494" i="1"/>
  <c r="AN514" i="1"/>
  <c r="AO514" i="1"/>
  <c r="AP514" i="1"/>
  <c r="AM515" i="1"/>
  <c r="AM514" i="1"/>
  <c r="AN492" i="1"/>
  <c r="AO492" i="1"/>
  <c r="AP492" i="1"/>
  <c r="AN494" i="1"/>
  <c r="AO494" i="1"/>
  <c r="AN495" i="1"/>
  <c r="AO495" i="1"/>
  <c r="AP495" i="1"/>
  <c r="AM495" i="1"/>
  <c r="AM494" i="1"/>
  <c r="AM492" i="1"/>
  <c r="AN472" i="1"/>
  <c r="AP472" i="1"/>
  <c r="AN473" i="1"/>
  <c r="AO473" i="1"/>
  <c r="AP473" i="1"/>
  <c r="AM473" i="1"/>
  <c r="AM472" i="1"/>
  <c r="AN448" i="1"/>
  <c r="AO448" i="1"/>
  <c r="AP448" i="1"/>
  <c r="AM449" i="1"/>
  <c r="AM448" i="1"/>
  <c r="AN404" i="1"/>
  <c r="AO404" i="1"/>
  <c r="AP404" i="1"/>
  <c r="AN405" i="1"/>
  <c r="AO405" i="1"/>
  <c r="AP405" i="1"/>
  <c r="AN406" i="1"/>
  <c r="AO406" i="1"/>
  <c r="AP406" i="1"/>
  <c r="AN407" i="1"/>
  <c r="AO407" i="1"/>
  <c r="AP407" i="1"/>
  <c r="AM407" i="1"/>
  <c r="AM406" i="1"/>
  <c r="AM405" i="1"/>
  <c r="AM404" i="1"/>
  <c r="AM341" i="1"/>
  <c r="AM340" i="1"/>
  <c r="AM339" i="1"/>
  <c r="AM338" i="1"/>
  <c r="AM337" i="1"/>
  <c r="AN317" i="1"/>
  <c r="AO317" i="1"/>
  <c r="AP317" i="1"/>
  <c r="AN318" i="1"/>
  <c r="AO318" i="1"/>
  <c r="AP318" i="1"/>
  <c r="AM319" i="1"/>
  <c r="AM318" i="1"/>
  <c r="AM317" i="1"/>
  <c r="AM315" i="1"/>
  <c r="AN294" i="1"/>
  <c r="AO294" i="1"/>
  <c r="AP294" i="1"/>
  <c r="AN295" i="1"/>
  <c r="AO295" i="1"/>
  <c r="AP295" i="1"/>
  <c r="AN297" i="1"/>
  <c r="AO297" i="1"/>
  <c r="AP297" i="1"/>
  <c r="AM297" i="1"/>
  <c r="AM295" i="1"/>
  <c r="AM294" i="1"/>
  <c r="AM293" i="1"/>
  <c r="AN273" i="1"/>
  <c r="AO273" i="1"/>
  <c r="AP273" i="1"/>
  <c r="AN274" i="1"/>
  <c r="AO274" i="1"/>
  <c r="AP274" i="1"/>
  <c r="AN275" i="1"/>
  <c r="AO275" i="1"/>
  <c r="AP275" i="1"/>
  <c r="AM275" i="1"/>
  <c r="AM274" i="1"/>
  <c r="AM273" i="1"/>
  <c r="AM249" i="1"/>
  <c r="AM208" i="1"/>
  <c r="AM161" i="1"/>
  <c r="AN141" i="1"/>
  <c r="AO141" i="1"/>
  <c r="AP141" i="1"/>
  <c r="AN28" i="1"/>
  <c r="AO28" i="1"/>
  <c r="AP28" i="1"/>
  <c r="AN31" i="1"/>
  <c r="AO31" i="1"/>
  <c r="AP31" i="1"/>
  <c r="AM31" i="1"/>
  <c r="AM141" i="1"/>
  <c r="AM139" i="1"/>
  <c r="AM138" i="1"/>
  <c r="AM115" i="1"/>
  <c r="AN50" i="1"/>
  <c r="AO50" i="1"/>
  <c r="AP50" i="1"/>
  <c r="AN51" i="1"/>
  <c r="AO51" i="1"/>
  <c r="AP51" i="1"/>
  <c r="AM51" i="1"/>
  <c r="AM50" i="1"/>
  <c r="AM28" i="1"/>
  <c r="N93" i="11" l="1"/>
  <c r="N135" i="11"/>
  <c r="M172" i="11"/>
  <c r="M191" i="11"/>
  <c r="N202" i="11"/>
  <c r="M218" i="11"/>
  <c r="M258" i="11"/>
  <c r="M300" i="11"/>
  <c r="M37" i="11"/>
  <c r="M92" i="11"/>
  <c r="M134" i="11"/>
  <c r="N174" i="11"/>
  <c r="M176" i="11"/>
  <c r="M187" i="11"/>
  <c r="N191" i="11"/>
  <c r="N123" i="11"/>
  <c r="M165" i="11"/>
  <c r="M207" i="11"/>
  <c r="N262" i="11"/>
  <c r="F15" i="12"/>
  <c r="N165" i="11"/>
  <c r="M192" i="11"/>
  <c r="F2" i="12"/>
  <c r="M132" i="11"/>
  <c r="M245" i="11"/>
  <c r="N288" i="11"/>
  <c r="N192" i="11"/>
  <c r="M220" i="11"/>
  <c r="N305" i="11"/>
  <c r="F4" i="12"/>
  <c r="AT89" i="8"/>
  <c r="N89" i="11"/>
  <c r="N116" i="11"/>
  <c r="M121" i="11"/>
  <c r="N160" i="11"/>
  <c r="N162" i="11"/>
  <c r="N200" i="11"/>
  <c r="M205" i="11"/>
  <c r="M246" i="11"/>
  <c r="N258" i="11"/>
  <c r="N300" i="11"/>
  <c r="N39" i="11"/>
  <c r="N33" i="11"/>
  <c r="N94" i="11"/>
  <c r="N220" i="11"/>
  <c r="M291" i="11"/>
  <c r="AT77" i="8"/>
</calcChain>
</file>

<file path=xl/sharedStrings.xml><?xml version="1.0" encoding="utf-8"?>
<sst xmlns="http://schemas.openxmlformats.org/spreadsheetml/2006/main" count="1902" uniqueCount="152">
  <si>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</si>
  <si>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</si>
  <si>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</si>
  <si>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</si>
  <si>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</si>
  <si>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</si>
  <si>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</si>
  <si>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</si>
  <si>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</t>
  </si>
  <si>
    <t>h2o temp</t>
  </si>
  <si>
    <t>botm.out?</t>
  </si>
  <si>
    <t>Salinity</t>
  </si>
  <si>
    <t>pH</t>
  </si>
  <si>
    <t>NO3</t>
  </si>
  <si>
    <t>PO4</t>
  </si>
  <si>
    <t>Site 1</t>
  </si>
  <si>
    <t>SITE #</t>
  </si>
  <si>
    <t>North Johnson</t>
  </si>
  <si>
    <t>Site 2</t>
  </si>
  <si>
    <t>T.V. Station</t>
  </si>
  <si>
    <t>Site 3</t>
  </si>
  <si>
    <t>South Johnson</t>
  </si>
  <si>
    <t>Site 4</t>
  </si>
  <si>
    <t>Port Exchange</t>
  </si>
  <si>
    <t>Site 5</t>
  </si>
  <si>
    <t>Parker Pond</t>
  </si>
  <si>
    <t>Bradway</t>
  </si>
  <si>
    <t>Site 6</t>
  </si>
  <si>
    <t>Schumaker East</t>
  </si>
  <si>
    <t>Site 7</t>
  </si>
  <si>
    <t>Site 8</t>
  </si>
  <si>
    <t>East Branch Downtown</t>
  </si>
  <si>
    <t>Site 12</t>
  </si>
  <si>
    <t>Coulbourne Mill Pond</t>
  </si>
  <si>
    <t>Site 14</t>
  </si>
  <si>
    <t>Fruitland South</t>
  </si>
  <si>
    <t>Site 15</t>
  </si>
  <si>
    <t>Tony Tank Lake</t>
  </si>
  <si>
    <t>Site 16</t>
  </si>
  <si>
    <t>Allen Pond</t>
  </si>
  <si>
    <t>Site 17</t>
  </si>
  <si>
    <t>Site 18</t>
  </si>
  <si>
    <t>Wicomico Yacht Club</t>
  </si>
  <si>
    <t>Site 19</t>
  </si>
  <si>
    <t>City East Side</t>
  </si>
  <si>
    <t>Site 20</t>
  </si>
  <si>
    <t>Shad Point</t>
  </si>
  <si>
    <t>Site 21</t>
  </si>
  <si>
    <t>Nithsdale</t>
  </si>
  <si>
    <t>Site 22</t>
  </si>
  <si>
    <t>Green Hill</t>
  </si>
  <si>
    <t>Site 23</t>
  </si>
  <si>
    <t>Geipe</t>
  </si>
  <si>
    <t>Site 25</t>
  </si>
  <si>
    <t>Shiles Creek</t>
  </si>
  <si>
    <t>Site 26</t>
  </si>
  <si>
    <t>Rockawalkin</t>
  </si>
  <si>
    <t>Site 27</t>
  </si>
  <si>
    <t>River Wharf</t>
  </si>
  <si>
    <t>Site 28</t>
  </si>
  <si>
    <t>Whitehaven</t>
  </si>
  <si>
    <t>DATE</t>
  </si>
  <si>
    <t>Wikanders</t>
  </si>
  <si>
    <t>Matt Tilghman</t>
  </si>
  <si>
    <t>Site 29</t>
  </si>
  <si>
    <t>Site 30</t>
  </si>
  <si>
    <t>Site 31</t>
  </si>
  <si>
    <t>Munumsko Creek</t>
  </si>
  <si>
    <t>chlorophyll</t>
  </si>
  <si>
    <t>John Cawley</t>
  </si>
  <si>
    <t>NO BOTTLE</t>
  </si>
  <si>
    <t>27 C</t>
  </si>
  <si>
    <t>26 C</t>
  </si>
  <si>
    <t>Rob Burnett</t>
  </si>
  <si>
    <t>25 C</t>
  </si>
  <si>
    <t>12 C</t>
  </si>
  <si>
    <t>18 C</t>
  </si>
  <si>
    <t>10 C</t>
  </si>
  <si>
    <t>17 C</t>
  </si>
  <si>
    <t>20 C</t>
  </si>
  <si>
    <t>8 C</t>
  </si>
  <si>
    <t>9 C</t>
  </si>
  <si>
    <t>5 C</t>
  </si>
  <si>
    <t>Rewastico</t>
  </si>
  <si>
    <t>Mace</t>
  </si>
  <si>
    <t>31 C</t>
  </si>
  <si>
    <t>D. Vollmer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</si>
  <si>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</si>
  <si>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</si>
  <si>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</si>
  <si>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</si>
  <si>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</si>
  <si>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</si>
  <si>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</si>
  <si>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</si>
  <si>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Mar</t>
  </si>
  <si>
    <t>Aug</t>
  </si>
  <si>
    <t>Sept</t>
  </si>
  <si>
    <t>Oct</t>
  </si>
  <si>
    <t>Nov</t>
  </si>
  <si>
    <t>Chl-a</t>
  </si>
  <si>
    <t>Water Clarity</t>
  </si>
  <si>
    <t>Observations</t>
  </si>
  <si>
    <t>Avgs</t>
  </si>
  <si>
    <t>Chla</t>
  </si>
  <si>
    <t>November</t>
  </si>
  <si>
    <t>PONDS</t>
  </si>
  <si>
    <t>Upper</t>
  </si>
  <si>
    <t>Chl a</t>
  </si>
  <si>
    <t>Lower</t>
  </si>
  <si>
    <t>Wicomico Creek</t>
  </si>
  <si>
    <t>AVERAGES</t>
  </si>
  <si>
    <t>Ponds</t>
  </si>
  <si>
    <t>Wic Crk</t>
  </si>
  <si>
    <t>TN</t>
  </si>
  <si>
    <t>TP</t>
  </si>
  <si>
    <t>μM</t>
  </si>
  <si>
    <t>E</t>
  </si>
  <si>
    <t>NO DATA SHEET</t>
  </si>
  <si>
    <t>29C</t>
  </si>
  <si>
    <t>secchi (inches)</t>
  </si>
  <si>
    <t>..</t>
  </si>
  <si>
    <t>no data</t>
  </si>
  <si>
    <t>NO DATA</t>
  </si>
  <si>
    <t xml:space="preserve">Location </t>
  </si>
  <si>
    <t>TN(uM/L)</t>
  </si>
  <si>
    <t>TN(mg/L)</t>
  </si>
  <si>
    <t>TP(uM/L)</t>
  </si>
  <si>
    <t>TP(mg/L)</t>
  </si>
  <si>
    <t>Monthy Averages</t>
  </si>
  <si>
    <t>Scintillation vial</t>
  </si>
  <si>
    <t>Schumaker Pond</t>
  </si>
  <si>
    <t>Lost sample</t>
  </si>
  <si>
    <t>PHOSPHATE CONVERSION TO P</t>
  </si>
  <si>
    <t>NOTE: All other PO4 data except totals are expressed as PO4 ,not P!!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</si>
  <si>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</si>
  <si>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</si>
  <si>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</si>
  <si>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</si>
  <si>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</si>
  <si>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</si>
  <si>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</si>
  <si>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</si>
  <si>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</si>
  <si>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MEAN</t>
  </si>
  <si>
    <t>Site</t>
  </si>
  <si>
    <t>secchi</t>
  </si>
  <si>
    <t>air</t>
  </si>
  <si>
    <t>temp</t>
  </si>
  <si>
    <t>C</t>
  </si>
  <si>
    <t>h2o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</si>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</sst>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;@"/>
    <numFmt numFmtId="165" formatCode="0.000"/>
    <numFmt numFmtId="166" formatCode="0.0"/>
    <numFmt numFmtId="167" formatCode="0.000000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name val="Courier"/>
      <family val="3"/>
    </font>
    <font>
      <sz val="10"/>
      <name val="Calibri"/>
      <family val="2"/>
    </font>
    <font>
      <sz val="10"/>
      <color indexed="8"/>
      <name val="Courier"/>
      <family val="3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i/>
      <sz val="8"/>
      <name val="Arial"/>
      <family val="2"/>
    </font>
    <font>
      <sz val="12"/>
      <color rgb="FFFF0000"/>
      <name val="Courier"/>
      <family val="3"/>
    </font>
    <font>
      <sz val="7"/>
      <color rgb="FF666666"/>
      <name val="Arial"/>
      <family val="2"/>
    </font>
    <font>
      <b/>
      <sz val="12"/>
      <name val="Times"/>
      <family val="1"/>
    </font>
    <font>
      <b/>
      <sz val="12"/>
      <color theme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" fillId="0" borderId="0"/>
  </cellStyleXfs>
  <cellXfs count="14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20" fontId="0" fillId="0" borderId="0" xfId="0" applyNumberFormat="1"/>
    <xf numFmtId="0" fontId="0" fillId="0" borderId="0" xfId="0" applyNumberFormat="1"/>
    <xf numFmtId="16" fontId="0" fillId="0" borderId="0" xfId="0" applyNumberFormat="1"/>
    <xf numFmtId="12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/>
    <xf numFmtId="14" fontId="5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2" fontId="1" fillId="0" borderId="0" xfId="0" applyNumberFormat="1" applyFont="1"/>
    <xf numFmtId="0" fontId="0" fillId="0" borderId="0" xfId="0" applyFill="1"/>
    <xf numFmtId="46" fontId="1" fillId="0" borderId="0" xfId="0" applyNumberFormat="1" applyFont="1"/>
    <xf numFmtId="2" fontId="3" fillId="0" borderId="0" xfId="0" applyNumberFormat="1" applyFont="1"/>
    <xf numFmtId="2" fontId="1" fillId="0" borderId="0" xfId="0" applyNumberFormat="1" applyFont="1" applyAlignment="1"/>
    <xf numFmtId="2" fontId="5" fillId="0" borderId="0" xfId="0" applyNumberFormat="1" applyFont="1" applyAlignment="1"/>
    <xf numFmtId="2" fontId="0" fillId="0" borderId="0" xfId="0" applyNumberFormat="1"/>
    <xf numFmtId="2" fontId="4" fillId="0" borderId="0" xfId="0" applyNumberFormat="1" applyFon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/>
    <xf numFmtId="165" fontId="1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 applyAlignment="1"/>
    <xf numFmtId="165" fontId="4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166" fontId="1" fillId="0" borderId="0" xfId="0" applyNumberFormat="1" applyFont="1" applyAlignment="1"/>
    <xf numFmtId="166" fontId="1" fillId="0" borderId="0" xfId="0" applyNumberFormat="1" applyFont="1"/>
    <xf numFmtId="166" fontId="5" fillId="0" borderId="0" xfId="0" applyNumberFormat="1" applyFont="1"/>
    <xf numFmtId="166" fontId="4" fillId="0" borderId="0" xfId="0" applyNumberFormat="1" applyFont="1"/>
    <xf numFmtId="14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5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2" fontId="1" fillId="0" borderId="0" xfId="0" applyNumberFormat="1" applyFont="1" applyFill="1"/>
    <xf numFmtId="20" fontId="1" fillId="0" borderId="0" xfId="0" applyNumberFormat="1" applyFont="1" applyFill="1"/>
    <xf numFmtId="14" fontId="1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right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/>
    <xf numFmtId="0" fontId="5" fillId="0" borderId="0" xfId="0" applyFont="1" applyFill="1" applyAlignment="1"/>
    <xf numFmtId="1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 applyFill="1" applyBorder="1"/>
    <xf numFmtId="166" fontId="11" fillId="0" borderId="0" xfId="1" applyNumberFormat="1" applyFont="1" applyFill="1"/>
    <xf numFmtId="165" fontId="10" fillId="0" borderId="0" xfId="1" applyNumberFormat="1" applyFill="1"/>
    <xf numFmtId="0" fontId="10" fillId="0" borderId="0" xfId="1" applyFill="1"/>
    <xf numFmtId="2" fontId="12" fillId="0" borderId="0" xfId="0" applyNumberFormat="1" applyFont="1"/>
    <xf numFmtId="165" fontId="11" fillId="0" borderId="0" xfId="1" applyNumberFormat="1" applyFont="1" applyFill="1"/>
    <xf numFmtId="2" fontId="1" fillId="3" borderId="0" xfId="0" applyNumberFormat="1" applyFont="1" applyFill="1"/>
    <xf numFmtId="165" fontId="12" fillId="0" borderId="0" xfId="0" applyNumberFormat="1" applyFont="1"/>
    <xf numFmtId="20" fontId="5" fillId="0" borderId="0" xfId="0" applyNumberFormat="1" applyFont="1"/>
    <xf numFmtId="0" fontId="3" fillId="0" borderId="0" xfId="0" applyFont="1" applyFill="1" applyAlignment="1"/>
    <xf numFmtId="166" fontId="1" fillId="4" borderId="0" xfId="0" applyNumberFormat="1" applyFont="1" applyFill="1"/>
    <xf numFmtId="2" fontId="12" fillId="0" borderId="0" xfId="0" applyNumberFormat="1" applyFont="1" applyAlignment="1">
      <alignment horizontal="right"/>
    </xf>
    <xf numFmtId="166" fontId="9" fillId="0" borderId="0" xfId="1" applyNumberFormat="1" applyFont="1" applyFill="1"/>
    <xf numFmtId="2" fontId="0" fillId="0" borderId="0" xfId="0" applyNumberFormat="1" applyFont="1" applyAlignment="1">
      <alignment horizontal="right"/>
    </xf>
    <xf numFmtId="0" fontId="5" fillId="0" borderId="0" xfId="0" applyNumberFormat="1" applyFont="1"/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0" fillId="3" borderId="0" xfId="0" applyFill="1"/>
    <xf numFmtId="14" fontId="13" fillId="0" borderId="0" xfId="0" applyNumberFormat="1" applyFont="1"/>
    <xf numFmtId="0" fontId="14" fillId="0" borderId="0" xfId="0" applyFont="1"/>
    <xf numFmtId="1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2" fillId="0" borderId="0" xfId="0" applyFont="1"/>
    <xf numFmtId="14" fontId="2" fillId="0" borderId="0" xfId="2" applyNumberFormat="1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applyFont="1"/>
    <xf numFmtId="2" fontId="1" fillId="0" borderId="0" xfId="2" applyNumberFormat="1"/>
    <xf numFmtId="14" fontId="2" fillId="0" borderId="0" xfId="2" applyNumberFormat="1" applyFont="1"/>
    <xf numFmtId="0" fontId="1" fillId="0" borderId="0" xfId="2"/>
    <xf numFmtId="0" fontId="1" fillId="0" borderId="0" xfId="2" applyFont="1"/>
    <xf numFmtId="2" fontId="1" fillId="0" borderId="0" xfId="2" applyNumberFormat="1" applyFont="1"/>
    <xf numFmtId="0" fontId="13" fillId="0" borderId="0" xfId="0" applyFont="1"/>
    <xf numFmtId="164" fontId="2" fillId="0" borderId="0" xfId="2" applyNumberFormat="1" applyFont="1" applyAlignment="1">
      <alignment horizontal="left"/>
    </xf>
    <xf numFmtId="14" fontId="2" fillId="0" borderId="0" xfId="0" applyNumberFormat="1" applyFont="1" applyAlignment="1">
      <alignment horizontal="right"/>
    </xf>
    <xf numFmtId="0" fontId="15" fillId="0" borderId="0" xfId="2" applyFont="1"/>
    <xf numFmtId="14" fontId="15" fillId="0" borderId="0" xfId="2" applyNumberFormat="1" applyFont="1" applyAlignment="1">
      <alignment horizontal="left"/>
    </xf>
    <xf numFmtId="2" fontId="1" fillId="0" borderId="0" xfId="2" applyNumberFormat="1" applyFill="1"/>
    <xf numFmtId="0" fontId="16" fillId="0" borderId="0" xfId="0" applyFont="1"/>
    <xf numFmtId="0" fontId="15" fillId="0" borderId="0" xfId="0" applyFont="1"/>
    <xf numFmtId="14" fontId="16" fillId="0" borderId="0" xfId="0" applyNumberFormat="1" applyFont="1" applyAlignment="1">
      <alignment horizontal="right"/>
    </xf>
    <xf numFmtId="2" fontId="1" fillId="5" borderId="0" xfId="0" applyNumberFormat="1" applyFont="1" applyFill="1" applyAlignment="1">
      <alignment horizontal="right"/>
    </xf>
    <xf numFmtId="2" fontId="1" fillId="5" borderId="0" xfId="0" applyNumberFormat="1" applyFont="1" applyFill="1"/>
    <xf numFmtId="165" fontId="1" fillId="5" borderId="0" xfId="0" applyNumberFormat="1" applyFont="1" applyFill="1"/>
    <xf numFmtId="166" fontId="1" fillId="5" borderId="0" xfId="0" applyNumberFormat="1" applyFont="1" applyFill="1"/>
    <xf numFmtId="165" fontId="1" fillId="0" borderId="0" xfId="0" applyNumberFormat="1" applyFont="1" applyFill="1"/>
    <xf numFmtId="2" fontId="1" fillId="6" borderId="0" xfId="0" applyNumberFormat="1" applyFont="1" applyFill="1"/>
    <xf numFmtId="167" fontId="0" fillId="0" borderId="0" xfId="0" applyNumberFormat="1"/>
    <xf numFmtId="0" fontId="12" fillId="3" borderId="0" xfId="0" applyFont="1" applyFill="1"/>
    <xf numFmtId="0" fontId="17" fillId="3" borderId="0" xfId="0" applyFont="1" applyFill="1"/>
    <xf numFmtId="14" fontId="12" fillId="3" borderId="0" xfId="0" applyNumberFormat="1" applyFont="1" applyFill="1"/>
    <xf numFmtId="0" fontId="3" fillId="3" borderId="0" xfId="0" applyFont="1" applyFill="1"/>
    <xf numFmtId="2" fontId="0" fillId="3" borderId="0" xfId="0" applyNumberFormat="1" applyFill="1"/>
    <xf numFmtId="0" fontId="5" fillId="3" borderId="0" xfId="0" applyFont="1" applyFill="1"/>
    <xf numFmtId="0" fontId="4" fillId="3" borderId="0" xfId="0" applyFont="1" applyFill="1"/>
    <xf numFmtId="2" fontId="0" fillId="4" borderId="0" xfId="0" applyNumberFormat="1" applyFill="1"/>
    <xf numFmtId="2" fontId="1" fillId="0" borderId="0" xfId="0" applyNumberFormat="1" applyFont="1" applyFill="1" applyAlignment="1">
      <alignment horizontal="right"/>
    </xf>
    <xf numFmtId="0" fontId="18" fillId="7" borderId="1" xfId="0" applyFont="1" applyFill="1" applyBorder="1" applyAlignment="1">
      <alignment wrapText="1"/>
    </xf>
    <xf numFmtId="0" fontId="19" fillId="0" borderId="0" xfId="0" applyFont="1" applyBorder="1" applyAlignment="1">
      <alignment horizontal="center"/>
    </xf>
    <xf numFmtId="2" fontId="20" fillId="0" borderId="0" xfId="0" applyNumberFormat="1" applyFont="1" applyAlignment="1">
      <alignment horizontal="left"/>
    </xf>
    <xf numFmtId="2" fontId="19" fillId="0" borderId="0" xfId="0" applyNumberFormat="1" applyFont="1" applyBorder="1" applyAlignment="1">
      <alignment horizontal="center"/>
    </xf>
  </cellXfs>
  <cellStyles count="3">
    <cellStyle name="Bad" xfId="1" builtinId="27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CC00"/>
      <color rgb="FFFF00FF"/>
      <color rgb="FFFF0D0D"/>
      <color rgb="FFFF66CC"/>
      <color rgb="FF33CC33"/>
      <color rgb="FF006600"/>
      <color rgb="FF00FFFF"/>
      <color rgb="FFFF3399"/>
      <color rgb="FF0033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Ponds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40816371084455599"/>
          <c:y val="3.72882328615676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345438091254207E-2"/>
          <c:y val="0.172881511053603"/>
          <c:w val="0.86938862144114903"/>
          <c:h val="0.60339082923535103"/>
        </c:manualLayout>
      </c:layout>
      <c:lineChart>
        <c:grouping val="standard"/>
        <c:varyColors val="0"/>
        <c:ser>
          <c:idx val="0"/>
          <c:order val="0"/>
          <c:tx>
            <c:strRef>
              <c:f>Graphs!$C$3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Graphs!$C$4:$C$12</c:f>
              <c:numCache>
                <c:formatCode>General</c:formatCode>
                <c:ptCount val="9"/>
                <c:pt idx="2" formatCode="0.00">
                  <c:v>4.2149999999999999</c:v>
                </c:pt>
                <c:pt idx="3">
                  <c:v>3.05</c:v>
                </c:pt>
                <c:pt idx="6">
                  <c:v>2.88</c:v>
                </c:pt>
                <c:pt idx="7">
                  <c:v>3.57</c:v>
                </c:pt>
                <c:pt idx="8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1-004D-83E5-68E71C39B3F8}"/>
            </c:ext>
          </c:extLst>
        </c:ser>
        <c:ser>
          <c:idx val="2"/>
          <c:order val="1"/>
          <c:tx>
            <c:strRef>
              <c:f>Graphs!$D$3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Graphs!$D$4:$D$12</c:f>
              <c:numCache>
                <c:formatCode>General</c:formatCode>
                <c:ptCount val="9"/>
                <c:pt idx="1">
                  <c:v>5.59</c:v>
                </c:pt>
                <c:pt idx="2">
                  <c:v>3.87</c:v>
                </c:pt>
                <c:pt idx="4" formatCode="0.00">
                  <c:v>3.08</c:v>
                </c:pt>
                <c:pt idx="5">
                  <c:v>2.2799999999999998</c:v>
                </c:pt>
                <c:pt idx="7">
                  <c:v>2.4900000000000002</c:v>
                </c:pt>
                <c:pt idx="8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1-004D-83E5-68E71C39B3F8}"/>
            </c:ext>
          </c:extLst>
        </c:ser>
        <c:ser>
          <c:idx val="3"/>
          <c:order val="2"/>
          <c:tx>
            <c:strRef>
              <c:f>Graphs!$E$3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Graphs!$E$4:$E$12</c:f>
              <c:numCache>
                <c:formatCode>General</c:formatCode>
                <c:ptCount val="9"/>
                <c:pt idx="0">
                  <c:v>2.1800000000000002</c:v>
                </c:pt>
                <c:pt idx="1">
                  <c:v>4.33</c:v>
                </c:pt>
                <c:pt idx="2">
                  <c:v>4.29</c:v>
                </c:pt>
                <c:pt idx="3" formatCode="0.00">
                  <c:v>0.67900000000000005</c:v>
                </c:pt>
                <c:pt idx="4" formatCode="0.00">
                  <c:v>0.61599999999999999</c:v>
                </c:pt>
                <c:pt idx="5" formatCode="0.00">
                  <c:v>0.442</c:v>
                </c:pt>
                <c:pt idx="6">
                  <c:v>0.74</c:v>
                </c:pt>
                <c:pt idx="7" formatCode="0.00">
                  <c:v>1.18</c:v>
                </c:pt>
                <c:pt idx="8" formatCode="0.00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1-004D-83E5-68E71C39B3F8}"/>
            </c:ext>
          </c:extLst>
        </c:ser>
        <c:ser>
          <c:idx val="4"/>
          <c:order val="3"/>
          <c:tx>
            <c:strRef>
              <c:f>Graphs!$G$3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Graphs!$G$4:$G$12</c:f>
              <c:numCache>
                <c:formatCode>General</c:formatCode>
                <c:ptCount val="9"/>
                <c:pt idx="0">
                  <c:v>2.73</c:v>
                </c:pt>
                <c:pt idx="1">
                  <c:v>4.13</c:v>
                </c:pt>
                <c:pt idx="2">
                  <c:v>2.74</c:v>
                </c:pt>
                <c:pt idx="4">
                  <c:v>0.53200000000000003</c:v>
                </c:pt>
                <c:pt idx="5">
                  <c:v>0.877</c:v>
                </c:pt>
                <c:pt idx="6">
                  <c:v>0.78300000000000003</c:v>
                </c:pt>
                <c:pt idx="7">
                  <c:v>0.78</c:v>
                </c:pt>
                <c:pt idx="8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1-004D-83E5-68E71C39B3F8}"/>
            </c:ext>
          </c:extLst>
        </c:ser>
        <c:ser>
          <c:idx val="7"/>
          <c:order val="4"/>
          <c:tx>
            <c:strRef>
              <c:f>Graphs!$H$3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Graphs!$H$4:$H$12</c:f>
              <c:numCache>
                <c:formatCode>General</c:formatCode>
                <c:ptCount val="9"/>
                <c:pt idx="0">
                  <c:v>3.08</c:v>
                </c:pt>
                <c:pt idx="1">
                  <c:v>5.0199999999999996</c:v>
                </c:pt>
                <c:pt idx="2">
                  <c:v>4.0199999999999996</c:v>
                </c:pt>
                <c:pt idx="3">
                  <c:v>3.66</c:v>
                </c:pt>
                <c:pt idx="4">
                  <c:v>2.5499999999999998</c:v>
                </c:pt>
                <c:pt idx="5">
                  <c:v>0.497</c:v>
                </c:pt>
                <c:pt idx="6">
                  <c:v>0.80500000000000005</c:v>
                </c:pt>
                <c:pt idx="7">
                  <c:v>2.4700000000000002</c:v>
                </c:pt>
                <c:pt idx="8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81-004D-83E5-68E71C39B3F8}"/>
            </c:ext>
          </c:extLst>
        </c:ser>
        <c:ser>
          <c:idx val="5"/>
          <c:order val="5"/>
          <c:tx>
            <c:strRef>
              <c:f>Graphs!$I$3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Graphs!$I$4:$I$12</c:f>
              <c:numCache>
                <c:formatCode>General</c:formatCode>
                <c:ptCount val="9"/>
                <c:pt idx="0">
                  <c:v>5.15</c:v>
                </c:pt>
                <c:pt idx="1">
                  <c:v>4.75</c:v>
                </c:pt>
                <c:pt idx="2" formatCode="0.00">
                  <c:v>3.6850000000000001</c:v>
                </c:pt>
                <c:pt idx="3">
                  <c:v>4.4900000000000011</c:v>
                </c:pt>
                <c:pt idx="5">
                  <c:v>5.04</c:v>
                </c:pt>
                <c:pt idx="6" formatCode="0.00">
                  <c:v>5.01</c:v>
                </c:pt>
                <c:pt idx="7">
                  <c:v>4.8</c:v>
                </c:pt>
                <c:pt idx="8" formatCode="0.0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81-004D-83E5-68E71C39B3F8}"/>
            </c:ext>
          </c:extLst>
        </c:ser>
        <c:ser>
          <c:idx val="6"/>
          <c:order val="6"/>
          <c:tx>
            <c:strRef>
              <c:f>Graphs!$J$3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Graphs!$J$4:$J$12</c:f>
              <c:numCache>
                <c:formatCode>General</c:formatCode>
                <c:ptCount val="9"/>
                <c:pt idx="3" formatCode="0.00">
                  <c:v>1.321</c:v>
                </c:pt>
                <c:pt idx="4" formatCode="0.00">
                  <c:v>0.81599999999999995</c:v>
                </c:pt>
                <c:pt idx="5">
                  <c:v>0.76150000000000007</c:v>
                </c:pt>
                <c:pt idx="6" formatCode="0.00">
                  <c:v>0.55299999999999994</c:v>
                </c:pt>
                <c:pt idx="7" formatCode="0.00">
                  <c:v>1.46</c:v>
                </c:pt>
                <c:pt idx="8" formatCode="0.00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81-004D-83E5-68E71C39B3F8}"/>
            </c:ext>
          </c:extLst>
        </c:ser>
        <c:ser>
          <c:idx val="8"/>
          <c:order val="7"/>
          <c:tx>
            <c:strRef>
              <c:f>Graphs!$K$3</c:f>
              <c:strCache>
                <c:ptCount val="1"/>
              </c:strCache>
            </c:strRef>
          </c:tx>
          <c:spPr>
            <a:ln cap="flat">
              <a:solidFill>
                <a:schemeClr val="tx1"/>
              </a:solidFill>
            </a:ln>
          </c:spPr>
          <c:marker>
            <c:spPr>
              <a:ln w="12700" cap="flat">
                <a:solidFill>
                  <a:schemeClr val="tx1"/>
                </a:solidFill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Graphs!$K$4:$K$12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81-004D-83E5-68E71C39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81536"/>
        <c:axId val="1765618512"/>
      </c:lineChart>
      <c:catAx>
        <c:axId val="20704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61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5618512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6638702901E-2"/>
              <c:y val="0.42033977264096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0481536"/>
        <c:crosses val="autoZero"/>
        <c:crossBetween val="between"/>
        <c:majorUnit val="1"/>
        <c:min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826716487622602"/>
          <c:y val="0.87403598971721996"/>
          <c:w val="0.54180289584306396"/>
          <c:h val="0.1131105398457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Lower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- P</a:t>
            </a:r>
          </a:p>
        </c:rich>
      </c:tx>
      <c:layout>
        <c:manualLayout>
          <c:xMode val="edge"/>
          <c:yMode val="edge"/>
          <c:x val="0.40612274075496801"/>
          <c:y val="3.72880089017999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16466853144"/>
          <c:y val="0.203390167157983"/>
          <c:w val="0.83061307259753303"/>
          <c:h val="0.562712795803751"/>
        </c:manualLayout>
      </c:layout>
      <c:lineChart>
        <c:grouping val="standard"/>
        <c:varyColors val="0"/>
        <c:ser>
          <c:idx val="0"/>
          <c:order val="0"/>
          <c:tx>
            <c:strRef>
              <c:f>Graphs!$AQ$14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Graphs!$AP$15:$AP$23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Graphs!$AQ$15:$AQ$23</c:f>
              <c:numCache>
                <c:formatCode>0.000</c:formatCode>
                <c:ptCount val="9"/>
                <c:pt idx="4">
                  <c:v>0.21600000000000003</c:v>
                </c:pt>
                <c:pt idx="5">
                  <c:v>0.32350000000000001</c:v>
                </c:pt>
                <c:pt idx="6">
                  <c:v>0.16400000000000001</c:v>
                </c:pt>
                <c:pt idx="7">
                  <c:v>0.219</c:v>
                </c:pt>
                <c:pt idx="8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EB4F-8070-C1A2A3022F48}"/>
            </c:ext>
          </c:extLst>
        </c:ser>
        <c:ser>
          <c:idx val="2"/>
          <c:order val="1"/>
          <c:tx>
            <c:strRef>
              <c:f>Graphs!$AR$14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Graphs!$AP$15:$AP$23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Graphs!$AR$15:$AR$23</c:f>
              <c:numCache>
                <c:formatCode>0.000</c:formatCode>
                <c:ptCount val="9"/>
                <c:pt idx="1">
                  <c:v>0.26900000000000002</c:v>
                </c:pt>
                <c:pt idx="2">
                  <c:v>0.40400000000000003</c:v>
                </c:pt>
                <c:pt idx="3">
                  <c:v>0.13650000000000001</c:v>
                </c:pt>
                <c:pt idx="4">
                  <c:v>0.22550000000000001</c:v>
                </c:pt>
                <c:pt idx="5">
                  <c:v>0.219</c:v>
                </c:pt>
                <c:pt idx="6">
                  <c:v>0.17599999999999999</c:v>
                </c:pt>
                <c:pt idx="8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EB4F-8070-C1A2A3022F48}"/>
            </c:ext>
          </c:extLst>
        </c:ser>
        <c:ser>
          <c:idx val="3"/>
          <c:order val="2"/>
          <c:tx>
            <c:strRef>
              <c:f>Graphs!$AS$14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Graphs!$AP$15:$AP$23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Graphs!$AS$15:$AS$23</c:f>
              <c:numCache>
                <c:formatCode>0.000</c:formatCode>
                <c:ptCount val="9"/>
                <c:pt idx="2">
                  <c:v>0.378</c:v>
                </c:pt>
                <c:pt idx="3">
                  <c:v>0.13600000000000001</c:v>
                </c:pt>
                <c:pt idx="4">
                  <c:v>0.15</c:v>
                </c:pt>
                <c:pt idx="5">
                  <c:v>0.216</c:v>
                </c:pt>
                <c:pt idx="6">
                  <c:v>8.5999999999999993E-2</c:v>
                </c:pt>
                <c:pt idx="7">
                  <c:v>0.28499999999999998</c:v>
                </c:pt>
                <c:pt idx="8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EB4F-8070-C1A2A3022F48}"/>
            </c:ext>
          </c:extLst>
        </c:ser>
        <c:ser>
          <c:idx val="4"/>
          <c:order val="3"/>
          <c:tx>
            <c:strRef>
              <c:f>Graphs!$AT$14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Graphs!$AP$15:$AP$23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Graphs!$AT$15:$AT$23</c:f>
              <c:numCache>
                <c:formatCode>0.000</c:formatCode>
                <c:ptCount val="9"/>
                <c:pt idx="0">
                  <c:v>0.11</c:v>
                </c:pt>
                <c:pt idx="1">
                  <c:v>0.193</c:v>
                </c:pt>
                <c:pt idx="2">
                  <c:v>0.31</c:v>
                </c:pt>
                <c:pt idx="3">
                  <c:v>0.19600000000000001</c:v>
                </c:pt>
                <c:pt idx="4">
                  <c:v>0.18</c:v>
                </c:pt>
                <c:pt idx="5">
                  <c:v>0.16999999999999998</c:v>
                </c:pt>
                <c:pt idx="6">
                  <c:v>0.13900000000000001</c:v>
                </c:pt>
                <c:pt idx="7">
                  <c:v>0.17599999999999999</c:v>
                </c:pt>
                <c:pt idx="8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C-EB4F-8070-C1A2A3022F48}"/>
            </c:ext>
          </c:extLst>
        </c:ser>
        <c:ser>
          <c:idx val="5"/>
          <c:order val="4"/>
          <c:tx>
            <c:strRef>
              <c:f>Graphs!$AU$14</c:f>
              <c:strCache>
                <c:ptCount val="1"/>
                <c:pt idx="0">
                  <c:v>28</c:v>
                </c:pt>
              </c:strCache>
            </c:strRef>
          </c:tx>
          <c:cat>
            <c:strRef>
              <c:f>Graphs!$AP$15:$AP$23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Graphs!$AU$15:$AU$23</c:f>
              <c:numCache>
                <c:formatCode>0.000</c:formatCode>
                <c:ptCount val="9"/>
                <c:pt idx="2">
                  <c:v>0.47149999999999997</c:v>
                </c:pt>
                <c:pt idx="3">
                  <c:v>0.21550000000000002</c:v>
                </c:pt>
                <c:pt idx="4">
                  <c:v>0.22</c:v>
                </c:pt>
                <c:pt idx="5">
                  <c:v>0.4</c:v>
                </c:pt>
                <c:pt idx="6">
                  <c:v>0.10199999999999999</c:v>
                </c:pt>
                <c:pt idx="7">
                  <c:v>0.19900000000000001</c:v>
                </c:pt>
                <c:pt idx="8">
                  <c:v>0.318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C-EB4F-8070-C1A2A3022F48}"/>
            </c:ext>
          </c:extLst>
        </c:ser>
        <c:ser>
          <c:idx val="6"/>
          <c:order val="5"/>
          <c:tx>
            <c:strRef>
              <c:f>Graphs!$AW$14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Graphs!$AP$15:$AP$23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Graphs!$AV$15:$AV$23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C-EB4F-8070-C1A2A302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16832"/>
        <c:axId val="1800707504"/>
      </c:lineChart>
      <c:catAx>
        <c:axId val="-21439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70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070750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4693894970445803E-2"/>
              <c:y val="0.430509050446364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916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129622104835399"/>
          <c:y val="0.89521345407503194"/>
          <c:w val="0.67939861844779104"/>
          <c:h val="7.50323415265200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Chl-a</a:t>
            </a:r>
          </a:p>
        </c:rich>
      </c:tx>
      <c:layout>
        <c:manualLayout>
          <c:xMode val="edge"/>
          <c:yMode val="edge"/>
          <c:x val="0.41836794112076398"/>
          <c:y val="3.7288090787212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04191450287"/>
          <c:y val="0.15932229760708699"/>
          <c:w val="0.85918452964019698"/>
          <c:h val="0.61356033759325002"/>
        </c:manualLayout>
      </c:layout>
      <c:lineChart>
        <c:grouping val="standard"/>
        <c:varyColors val="0"/>
        <c:ser>
          <c:idx val="0"/>
          <c:order val="0"/>
          <c:tx>
            <c:strRef>
              <c:f>Graphs!$AQ$26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Graphs!$AP$27:$AP$35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Graphs!$AQ$27:$AQ$35</c:f>
              <c:numCache>
                <c:formatCode>0.0</c:formatCode>
                <c:ptCount val="9"/>
                <c:pt idx="4">
                  <c:v>18.450000000000003</c:v>
                </c:pt>
                <c:pt idx="5">
                  <c:v>18</c:v>
                </c:pt>
                <c:pt idx="6">
                  <c:v>24</c:v>
                </c:pt>
                <c:pt idx="7">
                  <c:v>7.6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A-2440-9CAD-1B3FA80D2C88}"/>
            </c:ext>
          </c:extLst>
        </c:ser>
        <c:ser>
          <c:idx val="2"/>
          <c:order val="1"/>
          <c:tx>
            <c:strRef>
              <c:f>Graphs!$AR$26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Graphs!$AP$27:$AP$35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Graphs!$AR$27:$AR$35</c:f>
              <c:numCache>
                <c:formatCode>0.0</c:formatCode>
                <c:ptCount val="9"/>
                <c:pt idx="1">
                  <c:v>8.75</c:v>
                </c:pt>
                <c:pt idx="2">
                  <c:v>14</c:v>
                </c:pt>
                <c:pt idx="3">
                  <c:v>16.033333333333335</c:v>
                </c:pt>
                <c:pt idx="4">
                  <c:v>20.350000000000001</c:v>
                </c:pt>
                <c:pt idx="5">
                  <c:v>22</c:v>
                </c:pt>
                <c:pt idx="6">
                  <c:v>19.399999999999999</c:v>
                </c:pt>
                <c:pt idx="7">
                  <c:v>6.1</c:v>
                </c:pt>
                <c:pt idx="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A-2440-9CAD-1B3FA80D2C88}"/>
            </c:ext>
          </c:extLst>
        </c:ser>
        <c:ser>
          <c:idx val="3"/>
          <c:order val="2"/>
          <c:tx>
            <c:strRef>
              <c:f>Graphs!$AS$26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Graphs!$AP$27:$AP$35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Graphs!$AS$27:$AS$35</c:f>
              <c:numCache>
                <c:formatCode>0.0</c:formatCode>
                <c:ptCount val="9"/>
                <c:pt idx="2">
                  <c:v>41.8</c:v>
                </c:pt>
                <c:pt idx="3">
                  <c:v>11.85</c:v>
                </c:pt>
                <c:pt idx="4">
                  <c:v>17.7</c:v>
                </c:pt>
                <c:pt idx="5">
                  <c:v>18.7</c:v>
                </c:pt>
                <c:pt idx="6">
                  <c:v>15.9</c:v>
                </c:pt>
                <c:pt idx="7">
                  <c:v>7.8</c:v>
                </c:pt>
                <c:pt idx="8">
                  <c:v>19.95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A-2440-9CAD-1B3FA80D2C88}"/>
            </c:ext>
          </c:extLst>
        </c:ser>
        <c:ser>
          <c:idx val="4"/>
          <c:order val="3"/>
          <c:tx>
            <c:strRef>
              <c:f>Graphs!$AT$26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Graphs!$AP$27:$AP$35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Graphs!$AT$27:$AT$35</c:f>
              <c:numCache>
                <c:formatCode>0.0</c:formatCode>
                <c:ptCount val="9"/>
                <c:pt idx="0">
                  <c:v>5</c:v>
                </c:pt>
                <c:pt idx="1">
                  <c:v>5.4</c:v>
                </c:pt>
                <c:pt idx="2">
                  <c:v>51.2</c:v>
                </c:pt>
                <c:pt idx="3">
                  <c:v>30.5</c:v>
                </c:pt>
                <c:pt idx="4">
                  <c:v>27.9</c:v>
                </c:pt>
                <c:pt idx="5">
                  <c:v>25.65</c:v>
                </c:pt>
                <c:pt idx="6">
                  <c:v>33</c:v>
                </c:pt>
                <c:pt idx="7">
                  <c:v>15.45</c:v>
                </c:pt>
                <c:pt idx="8">
                  <c:v>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A-2440-9CAD-1B3FA80D2C88}"/>
            </c:ext>
          </c:extLst>
        </c:ser>
        <c:ser>
          <c:idx val="5"/>
          <c:order val="4"/>
          <c:tx>
            <c:strRef>
              <c:f>Graphs!$AU$26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Graphs!$AP$27:$AP$35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Graphs!$AU$27:$AU$35</c:f>
              <c:numCache>
                <c:formatCode>0.0</c:formatCode>
                <c:ptCount val="9"/>
                <c:pt idx="2">
                  <c:v>15.4</c:v>
                </c:pt>
                <c:pt idx="3">
                  <c:v>24.3</c:v>
                </c:pt>
                <c:pt idx="4">
                  <c:v>22.4</c:v>
                </c:pt>
                <c:pt idx="5">
                  <c:v>14.7</c:v>
                </c:pt>
                <c:pt idx="6">
                  <c:v>12.4</c:v>
                </c:pt>
                <c:pt idx="7">
                  <c:v>9.85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A-2440-9CAD-1B3FA80D2C88}"/>
            </c:ext>
          </c:extLst>
        </c:ser>
        <c:ser>
          <c:idx val="6"/>
          <c:order val="5"/>
          <c:tx>
            <c:strRef>
              <c:f>Graphs!$AV$26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Graphs!$AP$27:$AP$35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Graphs!$AV$27:$AV$35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A-2440-9CAD-1B3FA80D2C88}"/>
            </c:ext>
          </c:extLst>
        </c:ser>
        <c:ser>
          <c:idx val="7"/>
          <c:order val="6"/>
          <c:tx>
            <c:strRef>
              <c:f>Graphs!$AW$26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Graphs!$AP$27:$AP$35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Graphs!$AW$27:$AW$35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7A-2440-9CAD-1B3FA80D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283920"/>
        <c:axId val="-2143518448"/>
      </c:lineChart>
      <c:catAx>
        <c:axId val="167428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51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518448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Symbol"/>
                  </a:rPr>
                  <a:t>m</a:t>
                </a: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1.4285791595638199E-2"/>
              <c:y val="0.41694971581789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283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1046990931575"/>
          <c:y val="0.91157440690151004"/>
          <c:w val="0.68095630667765905"/>
          <c:h val="6.9015097052480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water clarity</a:t>
            </a:r>
          </a:p>
        </c:rich>
      </c:tx>
      <c:layout>
        <c:manualLayout>
          <c:xMode val="edge"/>
          <c:yMode val="edge"/>
          <c:x val="0.36619791756799602"/>
          <c:y val="3.7288369256873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3404497241199"/>
          <c:y val="0.11186459193689099"/>
          <c:w val="0.86619916877376901"/>
          <c:h val="0.70847574893364096"/>
        </c:manualLayout>
      </c:layout>
      <c:lineChart>
        <c:grouping val="standard"/>
        <c:varyColors val="0"/>
        <c:ser>
          <c:idx val="0"/>
          <c:order val="0"/>
          <c:tx>
            <c:strRef>
              <c:f>Graphs!$AQ$55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Graphs!$AP$56:$AP$64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Graphs!$AQ$56:$AQ$64</c:f>
              <c:numCache>
                <c:formatCode>General</c:formatCode>
                <c:ptCount val="9"/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19.5</c:v>
                </c:pt>
                <c:pt idx="8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2-D049-A65B-984E9423E461}"/>
            </c:ext>
          </c:extLst>
        </c:ser>
        <c:ser>
          <c:idx val="2"/>
          <c:order val="1"/>
          <c:tx>
            <c:strRef>
              <c:f>Graphs!$AR$55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33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Graphs!$AP$56:$AP$64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Graphs!$AR$56:$AR$64</c:f>
              <c:numCache>
                <c:formatCode>General</c:formatCode>
                <c:ptCount val="9"/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2-D049-A65B-984E9423E461}"/>
            </c:ext>
          </c:extLst>
        </c:ser>
        <c:ser>
          <c:idx val="3"/>
          <c:order val="2"/>
          <c:tx>
            <c:strRef>
              <c:f>Graphs!$AS$55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Graphs!$AP$56:$AP$64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Graphs!$AS$56:$AS$64</c:f>
              <c:numCache>
                <c:formatCode>General</c:formatCode>
                <c:ptCount val="9"/>
                <c:pt idx="2">
                  <c:v>20</c:v>
                </c:pt>
                <c:pt idx="3">
                  <c:v>40</c:v>
                </c:pt>
                <c:pt idx="6">
                  <c:v>24</c:v>
                </c:pt>
                <c:pt idx="7">
                  <c:v>30.5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2-D049-A65B-984E9423E461}"/>
            </c:ext>
          </c:extLst>
        </c:ser>
        <c:ser>
          <c:idx val="4"/>
          <c:order val="3"/>
          <c:tx>
            <c:strRef>
              <c:f>Graphs!$AT$55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Graphs!$AP$56:$AP$64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Graphs!$AT$56:$AT$64</c:f>
              <c:numCache>
                <c:formatCode>General</c:formatCode>
                <c:ptCount val="9"/>
                <c:pt idx="0">
                  <c:v>35</c:v>
                </c:pt>
                <c:pt idx="1">
                  <c:v>32</c:v>
                </c:pt>
                <c:pt idx="2">
                  <c:v>18</c:v>
                </c:pt>
                <c:pt idx="3">
                  <c:v>17</c:v>
                </c:pt>
                <c:pt idx="4">
                  <c:v>20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2-D049-A65B-984E9423E461}"/>
            </c:ext>
          </c:extLst>
        </c:ser>
        <c:ser>
          <c:idx val="5"/>
          <c:order val="4"/>
          <c:tx>
            <c:strRef>
              <c:f>Graphs!$AU$55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Graphs!$AP$56:$AP$64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Graphs!$AU$56:$AU$64</c:f>
              <c:numCache>
                <c:formatCode>General</c:formatCode>
                <c:ptCount val="9"/>
                <c:pt idx="2">
                  <c:v>18</c:v>
                </c:pt>
                <c:pt idx="3">
                  <c:v>30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2-D049-A65B-984E9423E461}"/>
            </c:ext>
          </c:extLst>
        </c:ser>
        <c:ser>
          <c:idx val="7"/>
          <c:order val="5"/>
          <c:tx>
            <c:strRef>
              <c:f>Graphs!$AV$55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Graphs!$AP$56:$AP$64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Graphs!$AV$56:$AV$64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2-D049-A65B-984E9423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45104"/>
        <c:axId val="1669840976"/>
      </c:lineChart>
      <c:catAx>
        <c:axId val="211454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84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69840976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1737071327622599E-2"/>
              <c:y val="0.39661072668947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545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059753954305801"/>
          <c:y val="0.90982503364738099"/>
          <c:w val="0.78207381370826001"/>
          <c:h val="7.53701211305518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Wicomico Creek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34081666949904998"/>
          <c:y val="3.72878390201226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83434984751"/>
          <c:y val="0.18305129340494999"/>
          <c:w val="0.82091850614852802"/>
          <c:h val="0.62711968207045099"/>
        </c:manualLayout>
      </c:layout>
      <c:lineChart>
        <c:grouping val="standard"/>
        <c:varyColors val="0"/>
        <c:ser>
          <c:idx val="0"/>
          <c:order val="0"/>
          <c:tx>
            <c:strRef>
              <c:f>Graphs!$BI$4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Graphs!$BH$5:$BH$13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Graphs!$BI$5:$BI$13</c:f>
              <c:numCache>
                <c:formatCode>0.00</c:formatCode>
                <c:ptCount val="9"/>
                <c:pt idx="0">
                  <c:v>1.05</c:v>
                </c:pt>
                <c:pt idx="1">
                  <c:v>0.91100000000000003</c:v>
                </c:pt>
                <c:pt idx="2">
                  <c:v>0.44649999999999995</c:v>
                </c:pt>
                <c:pt idx="3">
                  <c:v>0.63</c:v>
                </c:pt>
                <c:pt idx="5">
                  <c:v>0.79</c:v>
                </c:pt>
                <c:pt idx="6">
                  <c:v>0.60299999999999998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1-2542-8D3E-9B5464EB1B88}"/>
            </c:ext>
          </c:extLst>
        </c:ser>
        <c:ser>
          <c:idx val="1"/>
          <c:order val="1"/>
          <c:tx>
            <c:strRef>
              <c:f>Graphs!$BJ$4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Graphs!$BH$5:$BH$13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Graphs!$BJ$5:$BJ$13</c:f>
              <c:numCache>
                <c:formatCode>0.00</c:formatCode>
                <c:ptCount val="9"/>
                <c:pt idx="1">
                  <c:v>3.06</c:v>
                </c:pt>
                <c:pt idx="2">
                  <c:v>3.3449999999999998</c:v>
                </c:pt>
                <c:pt idx="3">
                  <c:v>4.7249999999999996</c:v>
                </c:pt>
                <c:pt idx="4">
                  <c:v>7.3650000000000002</c:v>
                </c:pt>
                <c:pt idx="5">
                  <c:v>7.32</c:v>
                </c:pt>
                <c:pt idx="6">
                  <c:v>7.71</c:v>
                </c:pt>
                <c:pt idx="7">
                  <c:v>5.61</c:v>
                </c:pt>
                <c:pt idx="8">
                  <c:v>8.3800000000000008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1-2542-8D3E-9B5464EB1B88}"/>
            </c:ext>
          </c:extLst>
        </c:ser>
        <c:ser>
          <c:idx val="2"/>
          <c:order val="2"/>
          <c:tx>
            <c:strRef>
              <c:f>Graphs!$BK$4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Graphs!$BH$5:$BH$13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Graphs!$BK$5:$BK$13</c:f>
              <c:numCache>
                <c:formatCode>0.00</c:formatCode>
                <c:ptCount val="9"/>
                <c:pt idx="0">
                  <c:v>2.76</c:v>
                </c:pt>
                <c:pt idx="1">
                  <c:v>3.5949999999999998</c:v>
                </c:pt>
                <c:pt idx="2">
                  <c:v>2.7650000000000001</c:v>
                </c:pt>
                <c:pt idx="3">
                  <c:v>6.5433333333333339</c:v>
                </c:pt>
                <c:pt idx="4">
                  <c:v>9.31</c:v>
                </c:pt>
                <c:pt idx="5">
                  <c:v>9.5299999999999994</c:v>
                </c:pt>
                <c:pt idx="6">
                  <c:v>8.2899999999999991</c:v>
                </c:pt>
                <c:pt idx="7">
                  <c:v>7.9</c:v>
                </c:pt>
                <c:pt idx="8">
                  <c:v>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1-2542-8D3E-9B5464EB1B88}"/>
            </c:ext>
          </c:extLst>
        </c:ser>
        <c:ser>
          <c:idx val="5"/>
          <c:order val="3"/>
          <c:tx>
            <c:strRef>
              <c:f>Graphs!$BL$4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Graphs!$BH$5:$BH$13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Graphs!$BL$5:$BL$13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1-2542-8D3E-9B5464EB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86448"/>
        <c:axId val="2084948080"/>
      </c:lineChart>
      <c:catAx>
        <c:axId val="208508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94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948080"/>
        <c:scaling>
          <c:orientation val="minMax"/>
          <c:max val="9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
</a:t>
                </a:r>
              </a:p>
            </c:rich>
          </c:tx>
          <c:layout>
            <c:manualLayout>
              <c:xMode val="edge"/>
              <c:yMode val="edge"/>
              <c:x val="1.02041201684323E-2"/>
              <c:y val="0.4406786651668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86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567781373606599"/>
          <c:y val="0.90422367638310996"/>
          <c:w val="0.297734627831715"/>
          <c:h val="7.3765615704937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Wicomico Creek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</a:t>
            </a:r>
          </a:p>
        </c:rich>
      </c:tx>
      <c:layout>
        <c:manualLayout>
          <c:xMode val="edge"/>
          <c:yMode val="edge"/>
          <c:x val="0.34081665717711401"/>
          <c:y val="3.7288049837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8991997162"/>
          <c:y val="0.172881642084286"/>
          <c:w val="0.84693961947905705"/>
          <c:h val="0.62711968207045099"/>
        </c:manualLayout>
      </c:layout>
      <c:lineChart>
        <c:grouping val="standard"/>
        <c:varyColors val="0"/>
        <c:ser>
          <c:idx val="0"/>
          <c:order val="0"/>
          <c:tx>
            <c:strRef>
              <c:f>Graphs!$BI$16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Graphs!$BH$17:$BH$25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Graphs!$BI$17:$BI$25</c:f>
              <c:numCache>
                <c:formatCode>0.000</c:formatCode>
                <c:ptCount val="9"/>
                <c:pt idx="0">
                  <c:v>0.27100000000000002</c:v>
                </c:pt>
                <c:pt idx="1">
                  <c:v>0.34399999999999997</c:v>
                </c:pt>
                <c:pt idx="2">
                  <c:v>0.29699999999999999</c:v>
                </c:pt>
                <c:pt idx="3">
                  <c:v>0.28000000000000003</c:v>
                </c:pt>
                <c:pt idx="5">
                  <c:v>0.34499999999999997</c:v>
                </c:pt>
                <c:pt idx="6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E-A94A-B1E8-1160E06CC698}"/>
            </c:ext>
          </c:extLst>
        </c:ser>
        <c:ser>
          <c:idx val="1"/>
          <c:order val="1"/>
          <c:tx>
            <c:strRef>
              <c:f>Graphs!$BJ$16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Graphs!$BH$17:$BH$25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Graphs!$BJ$17:$BJ$25</c:f>
              <c:numCache>
                <c:formatCode>0.000</c:formatCode>
                <c:ptCount val="9"/>
                <c:pt idx="1">
                  <c:v>0.185</c:v>
                </c:pt>
                <c:pt idx="2">
                  <c:v>0.2495</c:v>
                </c:pt>
                <c:pt idx="3">
                  <c:v>0.14749999999999999</c:v>
                </c:pt>
                <c:pt idx="4">
                  <c:v>0.19500000000000001</c:v>
                </c:pt>
                <c:pt idx="5">
                  <c:v>0.20350000000000001</c:v>
                </c:pt>
                <c:pt idx="6">
                  <c:v>0.154</c:v>
                </c:pt>
                <c:pt idx="7">
                  <c:v>0.38700000000000001</c:v>
                </c:pt>
                <c:pt idx="8">
                  <c:v>0.25900000000000001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E-A94A-B1E8-1160E06CC698}"/>
            </c:ext>
          </c:extLst>
        </c:ser>
        <c:ser>
          <c:idx val="2"/>
          <c:order val="2"/>
          <c:tx>
            <c:strRef>
              <c:f>Graphs!$BK$16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Graphs!$BH$17:$BH$25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Graphs!$BK$17:$BK$25</c:f>
              <c:numCache>
                <c:formatCode>0.000</c:formatCode>
                <c:ptCount val="9"/>
                <c:pt idx="0">
                  <c:v>0.13600000000000001</c:v>
                </c:pt>
                <c:pt idx="1">
                  <c:v>0.17399999999999999</c:v>
                </c:pt>
                <c:pt idx="2">
                  <c:v>0.27</c:v>
                </c:pt>
                <c:pt idx="3">
                  <c:v>0.16066666666666665</c:v>
                </c:pt>
                <c:pt idx="4">
                  <c:v>0.20749999999999999</c:v>
                </c:pt>
                <c:pt idx="5">
                  <c:v>0.4395</c:v>
                </c:pt>
                <c:pt idx="6">
                  <c:v>0.2135</c:v>
                </c:pt>
                <c:pt idx="7">
                  <c:v>0.186</c:v>
                </c:pt>
                <c:pt idx="8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E-A94A-B1E8-1160E06CC698}"/>
            </c:ext>
          </c:extLst>
        </c:ser>
        <c:ser>
          <c:idx val="5"/>
          <c:order val="3"/>
          <c:tx>
            <c:strRef>
              <c:f>Graphs!$BL$16</c:f>
              <c:strCache>
                <c:ptCount val="1"/>
              </c:strCache>
            </c:strRef>
          </c:tx>
          <c:spPr>
            <a:ln w="317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Graphs!$BH$17:$BH$25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Graphs!$BL$17:$BL$25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E-A94A-B1E8-1160E06C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877616"/>
        <c:axId val="1348349200"/>
      </c:lineChart>
      <c:catAx>
        <c:axId val="176587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34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349200"/>
        <c:scaling>
          <c:orientation val="minMax"/>
          <c:max val="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</a:t>
                </a:r>
              </a:p>
            </c:rich>
          </c:tx>
          <c:layout>
            <c:manualLayout>
              <c:xMode val="edge"/>
              <c:yMode val="edge"/>
              <c:x val="1.8367333712915601E-2"/>
              <c:y val="0.43050912310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877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07616361071934"/>
          <c:y val="0.90788681517158398"/>
          <c:w val="0.296191819464034"/>
          <c:h val="6.98374473208913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Chl-a</a:t>
            </a:r>
          </a:p>
        </c:rich>
      </c:tx>
      <c:layout>
        <c:manualLayout>
          <c:xMode val="edge"/>
          <c:yMode val="edge"/>
          <c:x val="0.35306162433921301"/>
          <c:y val="3.7288182114490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242145967292"/>
          <c:y val="0.172881642084286"/>
          <c:w val="0.84618728138017396"/>
          <c:h val="0.60000099311605104"/>
        </c:manualLayout>
      </c:layout>
      <c:lineChart>
        <c:grouping val="standard"/>
        <c:varyColors val="0"/>
        <c:ser>
          <c:idx val="0"/>
          <c:order val="0"/>
          <c:tx>
            <c:strRef>
              <c:f>Graphs!$BI$28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Graphs!$BH$29:$BH$37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Graphs!$BI$29:$BI$37</c:f>
              <c:numCache>
                <c:formatCode>0.0</c:formatCode>
                <c:ptCount val="9"/>
                <c:pt idx="0">
                  <c:v>4.8</c:v>
                </c:pt>
                <c:pt idx="1">
                  <c:v>13.7</c:v>
                </c:pt>
                <c:pt idx="2">
                  <c:v>13</c:v>
                </c:pt>
                <c:pt idx="3">
                  <c:v>21</c:v>
                </c:pt>
                <c:pt idx="5">
                  <c:v>12</c:v>
                </c:pt>
                <c:pt idx="6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A-0042-855F-6F5BCC27E0E2}"/>
            </c:ext>
          </c:extLst>
        </c:ser>
        <c:ser>
          <c:idx val="1"/>
          <c:order val="1"/>
          <c:tx>
            <c:strRef>
              <c:f>Graphs!$BJ$28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Graphs!$BH$29:$BH$37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Graphs!$BJ$29:$BJ$37</c:f>
              <c:numCache>
                <c:formatCode>0.0</c:formatCode>
                <c:ptCount val="9"/>
                <c:pt idx="1">
                  <c:v>10.1</c:v>
                </c:pt>
                <c:pt idx="2">
                  <c:v>16.75</c:v>
                </c:pt>
                <c:pt idx="3">
                  <c:v>33.9</c:v>
                </c:pt>
                <c:pt idx="4">
                  <c:v>30.4</c:v>
                </c:pt>
                <c:pt idx="5">
                  <c:v>28.65</c:v>
                </c:pt>
                <c:pt idx="6">
                  <c:v>26.1</c:v>
                </c:pt>
                <c:pt idx="7">
                  <c:v>19.600000000000001</c:v>
                </c:pt>
                <c:pt idx="8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A-0042-855F-6F5BCC27E0E2}"/>
            </c:ext>
          </c:extLst>
        </c:ser>
        <c:ser>
          <c:idx val="2"/>
          <c:order val="2"/>
          <c:tx>
            <c:strRef>
              <c:f>Graphs!$BK$28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Graphs!$BH$29:$BH$37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Graphs!$BK$29:$BK$37</c:f>
              <c:numCache>
                <c:formatCode>0.0</c:formatCode>
                <c:ptCount val="9"/>
                <c:pt idx="0">
                  <c:v>6.6</c:v>
                </c:pt>
                <c:pt idx="1">
                  <c:v>11.649999999999999</c:v>
                </c:pt>
                <c:pt idx="2">
                  <c:v>17.649999999999999</c:v>
                </c:pt>
                <c:pt idx="3">
                  <c:v>44.833333333333336</c:v>
                </c:pt>
                <c:pt idx="4">
                  <c:v>21.6</c:v>
                </c:pt>
                <c:pt idx="5">
                  <c:v>22.85</c:v>
                </c:pt>
                <c:pt idx="6">
                  <c:v>19.100000000000001</c:v>
                </c:pt>
                <c:pt idx="7" formatCode="General">
                  <c:v>13.7</c:v>
                </c:pt>
                <c:pt idx="8" formatCode="General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A-0042-855F-6F5BCC27E0E2}"/>
            </c:ext>
          </c:extLst>
        </c:ser>
        <c:ser>
          <c:idx val="3"/>
          <c:order val="3"/>
          <c:tx>
            <c:strRef>
              <c:f>Graphs!$BL$28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Graphs!$BH$29:$BH$37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Graphs!$BL$29:$BL$37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7A-0042-855F-6F5BCC27E0E2}"/>
            </c:ext>
          </c:extLst>
        </c:ser>
        <c:ser>
          <c:idx val="4"/>
          <c:order val="4"/>
          <c:tx>
            <c:strRef>
              <c:f>Graphs!$BM$28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Graphs!$BH$29:$BH$37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Graphs!$BM$29:$BM$37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7A-0042-855F-6F5BCC27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542864"/>
        <c:axId val="1780213712"/>
      </c:lineChart>
      <c:catAx>
        <c:axId val="178054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21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213712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Symbol"/>
                  </a:rPr>
                  <a:t>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1.0204058999667399E-2"/>
              <c:y val="0.42372943578131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542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0689897923266799"/>
          <c:y val="0.91182233834095305"/>
          <c:w val="0.29848644843365202"/>
          <c:h val="7.31548007838014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water clarity</a:t>
            </a:r>
          </a:p>
        </c:rich>
      </c:tx>
      <c:layout>
        <c:manualLayout>
          <c:xMode val="edge"/>
          <c:yMode val="edge"/>
          <c:x val="0.30612264376044102"/>
          <c:y val="3.7288265796044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6337309009599"/>
          <c:y val="0.172881642084286"/>
          <c:w val="0.86326616636057796"/>
          <c:h val="0.60000099311605104"/>
        </c:manualLayout>
      </c:layout>
      <c:lineChart>
        <c:grouping val="standard"/>
        <c:varyColors val="0"/>
        <c:ser>
          <c:idx val="0"/>
          <c:order val="0"/>
          <c:tx>
            <c:strRef>
              <c:f>Graphs!$BI$57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Graphs!$BH$58:$BH$66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Graphs!$BI$58:$BI$66</c:f>
              <c:numCache>
                <c:formatCode>General</c:formatCode>
                <c:ptCount val="9"/>
                <c:pt idx="3">
                  <c:v>48</c:v>
                </c:pt>
                <c:pt idx="4">
                  <c:v>27</c:v>
                </c:pt>
                <c:pt idx="5">
                  <c:v>46</c:v>
                </c:pt>
                <c:pt idx="6">
                  <c:v>18</c:v>
                </c:pt>
                <c:pt idx="7">
                  <c:v>36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8D48-8AB0-5022428210CA}"/>
            </c:ext>
          </c:extLst>
        </c:ser>
        <c:ser>
          <c:idx val="1"/>
          <c:order val="1"/>
          <c:tx>
            <c:strRef>
              <c:f>Graphs!$BJ$57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Graphs!$BH$58:$BH$66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Graphs!$BJ$58:$BJ$66</c:f>
              <c:numCache>
                <c:formatCode>General</c:formatCode>
                <c:ptCount val="9"/>
                <c:pt idx="1">
                  <c:v>15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18</c:v>
                </c:pt>
                <c:pt idx="7">
                  <c:v>18</c:v>
                </c:pt>
                <c:pt idx="8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8D48-8AB0-5022428210CA}"/>
            </c:ext>
          </c:extLst>
        </c:ser>
        <c:ser>
          <c:idx val="2"/>
          <c:order val="2"/>
          <c:tx>
            <c:strRef>
              <c:f>Graphs!$BK$57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Graphs!$BH$58:$BH$66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Graphs!$BK$58:$BK$66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17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8D48-8AB0-5022428210CA}"/>
            </c:ext>
          </c:extLst>
        </c:ser>
        <c:ser>
          <c:idx val="3"/>
          <c:order val="3"/>
          <c:tx>
            <c:strRef>
              <c:f>Graphs!$BL$57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Graphs!$BH$58:$BH$66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Graphs!$BL$58:$BL$66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8D48-8AB0-50224282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493280"/>
        <c:axId val="1780206528"/>
      </c:lineChart>
      <c:catAx>
        <c:axId val="16334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20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206528"/>
        <c:scaling>
          <c:orientation val="minMax"/>
          <c:max val="7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2.0408200723161501E-2"/>
              <c:y val="0.40339059243610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493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9007340090877501"/>
          <c:y val="0.91224268689057497"/>
          <c:w val="0.29779797273680497"/>
          <c:h val="7.3672806067172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AVG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</a:t>
            </a:r>
          </a:p>
        </c:rich>
      </c:tx>
      <c:layout>
        <c:manualLayout>
          <c:xMode val="edge"/>
          <c:yMode val="edge"/>
          <c:x val="0.41836773135598698"/>
          <c:y val="3.72882801414528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5879188570799"/>
          <c:y val="0.14576295312988799"/>
          <c:w val="0.83207073605595305"/>
          <c:h val="0.61017050147395002"/>
        </c:manualLayout>
      </c:layout>
      <c:lineChart>
        <c:grouping val="standard"/>
        <c:varyColors val="0"/>
        <c:ser>
          <c:idx val="0"/>
          <c:order val="0"/>
          <c:tx>
            <c:strRef>
              <c:f>Graphs!$BY$14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Graphs!$BY$15:$BY$23</c:f>
              <c:numCache>
                <c:formatCode>0.000</c:formatCode>
                <c:ptCount val="9"/>
                <c:pt idx="0">
                  <c:v>4.8915E-2</c:v>
                </c:pt>
                <c:pt idx="1">
                  <c:v>0.11713512</c:v>
                </c:pt>
                <c:pt idx="2">
                  <c:v>0.26101587500000006</c:v>
                </c:pt>
                <c:pt idx="3">
                  <c:v>0.10475056666666666</c:v>
                </c:pt>
                <c:pt idx="4">
                  <c:v>0.10193885999999999</c:v>
                </c:pt>
                <c:pt idx="5">
                  <c:v>7.4024699999999999E-2</c:v>
                </c:pt>
                <c:pt idx="6">
                  <c:v>4.7675820000000001E-2</c:v>
                </c:pt>
                <c:pt idx="7">
                  <c:v>0.10178978571428572</c:v>
                </c:pt>
                <c:pt idx="8">
                  <c:v>0.10556322857142858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A-A046-B4CB-5930EDA9AB32}"/>
            </c:ext>
          </c:extLst>
        </c:ser>
        <c:ser>
          <c:idx val="1"/>
          <c:order val="1"/>
          <c:tx>
            <c:strRef>
              <c:f>Graphs!$BZ$14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Graphs!$BZ$15:$BZ$23</c:f>
              <c:numCache>
                <c:formatCode>0.000</c:formatCode>
                <c:ptCount val="9"/>
                <c:pt idx="0">
                  <c:v>6.9459300000000002E-2</c:v>
                </c:pt>
                <c:pt idx="1">
                  <c:v>8.5438200000000006E-2</c:v>
                </c:pt>
                <c:pt idx="2">
                  <c:v>0.17759406000000003</c:v>
                </c:pt>
                <c:pt idx="3">
                  <c:v>4.2132120000000009E-2</c:v>
                </c:pt>
                <c:pt idx="4">
                  <c:v>8.4851220000000019E-2</c:v>
                </c:pt>
                <c:pt idx="5">
                  <c:v>9.2547179999999993E-2</c:v>
                </c:pt>
                <c:pt idx="6">
                  <c:v>6.2350319999999994E-2</c:v>
                </c:pt>
                <c:pt idx="7">
                  <c:v>9.1373220000000005E-2</c:v>
                </c:pt>
                <c:pt idx="8">
                  <c:v>0.10376502000000001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A-A046-B4CB-5930EDA9AB32}"/>
            </c:ext>
          </c:extLst>
        </c:ser>
        <c:ser>
          <c:idx val="2"/>
          <c:order val="2"/>
          <c:tx>
            <c:strRef>
              <c:f>Graphs!$CA$14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Graphs!$CA$15:$CA$23</c:f>
              <c:numCache>
                <c:formatCode>0.000</c:formatCode>
                <c:ptCount val="9"/>
                <c:pt idx="0">
                  <c:v>3.5871E-2</c:v>
                </c:pt>
                <c:pt idx="1">
                  <c:v>7.532910000000001E-2</c:v>
                </c:pt>
                <c:pt idx="2">
                  <c:v>0.1274643375</c:v>
                </c:pt>
                <c:pt idx="3">
                  <c:v>5.5763100000000003E-2</c:v>
                </c:pt>
                <c:pt idx="4">
                  <c:v>6.4665630000000002E-2</c:v>
                </c:pt>
                <c:pt idx="5">
                  <c:v>8.6644769999999996E-2</c:v>
                </c:pt>
                <c:pt idx="6">
                  <c:v>4.3501739999999997E-2</c:v>
                </c:pt>
                <c:pt idx="7">
                  <c:v>7.1660475000000001E-2</c:v>
                </c:pt>
                <c:pt idx="8">
                  <c:v>8.113368E-2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A-A046-B4CB-5930EDA9AB32}"/>
            </c:ext>
          </c:extLst>
        </c:ser>
        <c:ser>
          <c:idx val="3"/>
          <c:order val="3"/>
          <c:tx>
            <c:strRef>
              <c:f>Graphs!$CB$14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Graphs!$CB$15:$CB$23</c:f>
              <c:numCache>
                <c:formatCode>0.000</c:formatCode>
                <c:ptCount val="9"/>
                <c:pt idx="0">
                  <c:v>6.636135E-2</c:v>
                </c:pt>
                <c:pt idx="1">
                  <c:v>7.6416099999999987E-2</c:v>
                </c:pt>
                <c:pt idx="2">
                  <c:v>8.875355E-2</c:v>
                </c:pt>
                <c:pt idx="3">
                  <c:v>6.3933716666666668E-2</c:v>
                </c:pt>
                <c:pt idx="4">
                  <c:v>6.5627624999999995E-2</c:v>
                </c:pt>
                <c:pt idx="5">
                  <c:v>0.10739559999999999</c:v>
                </c:pt>
                <c:pt idx="6">
                  <c:v>5.8752350000000002E-2</c:v>
                </c:pt>
                <c:pt idx="7">
                  <c:v>9.3427649999999987E-2</c:v>
                </c:pt>
                <c:pt idx="8">
                  <c:v>7.3861650000000001E-2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A-A046-B4CB-5930EDA9AB32}"/>
            </c:ext>
          </c:extLst>
        </c:ser>
        <c:ser>
          <c:idx val="4"/>
          <c:order val="4"/>
          <c:tx>
            <c:strRef>
              <c:f>Graphs!$CD$14</c:f>
              <c:strCache>
                <c:ptCount val="1"/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Graphs!$CC$15:$CC$23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A-A046-B4CB-5930EDA9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897232"/>
        <c:axId val="2089170416"/>
      </c:lineChart>
      <c:catAx>
        <c:axId val="203489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612280022374301"/>
              <c:y val="0.8474590676165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17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1704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
</a:t>
                </a:r>
              </a:p>
            </c:rich>
          </c:tx>
          <c:layout>
            <c:manualLayout>
              <c:xMode val="edge"/>
              <c:yMode val="edge"/>
              <c:x val="1.0203997724328199E-2"/>
              <c:y val="0.396611011858813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897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271402171667318"/>
          <c:y val="0.92732603512550005"/>
          <c:w val="0.54131447854732395"/>
          <c:h val="6.54918768888327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Chl-a</a:t>
            </a:r>
          </a:p>
        </c:rich>
      </c:tx>
      <c:layout>
        <c:manualLayout>
          <c:xMode val="edge"/>
          <c:yMode val="edge"/>
          <c:x val="0.43061262764057701"/>
          <c:y val="3.72879437974446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000099649334"/>
          <c:y val="0.155932461487789"/>
          <c:w val="0.87347025816153301"/>
          <c:h val="0.60000099311605104"/>
        </c:manualLayout>
      </c:layout>
      <c:lineChart>
        <c:grouping val="standard"/>
        <c:varyColors val="0"/>
        <c:ser>
          <c:idx val="0"/>
          <c:order val="0"/>
          <c:tx>
            <c:strRef>
              <c:f>Graphs!$BY$26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Graphs!$BY$27:$BY$35</c:f>
              <c:numCache>
                <c:formatCode>0.0</c:formatCode>
                <c:ptCount val="9"/>
                <c:pt idx="0">
                  <c:v>3.8249999999999993</c:v>
                </c:pt>
                <c:pt idx="1">
                  <c:v>6.2000000000000011</c:v>
                </c:pt>
                <c:pt idx="2">
                  <c:v>13.170000000000002</c:v>
                </c:pt>
                <c:pt idx="3">
                  <c:v>18.99666666666667</c:v>
                </c:pt>
                <c:pt idx="4">
                  <c:v>29.919999999999998</c:v>
                </c:pt>
                <c:pt idx="5">
                  <c:v>15.085714285714285</c:v>
                </c:pt>
                <c:pt idx="6">
                  <c:v>14.985714285714284</c:v>
                </c:pt>
                <c:pt idx="7">
                  <c:v>17.212500000000002</c:v>
                </c:pt>
                <c:pt idx="8">
                  <c:v>10.137500000000001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C-1F43-AB28-82484D6160D8}"/>
            </c:ext>
          </c:extLst>
        </c:ser>
        <c:ser>
          <c:idx val="1"/>
          <c:order val="1"/>
          <c:tx>
            <c:strRef>
              <c:f>Graphs!$BZ$26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Graphs!$BZ$27:$BZ$35</c:f>
              <c:numCache>
                <c:formatCode>0.0</c:formatCode>
                <c:ptCount val="9"/>
                <c:pt idx="0">
                  <c:v>8.3333333333333339</c:v>
                </c:pt>
                <c:pt idx="1">
                  <c:v>25.52</c:v>
                </c:pt>
                <c:pt idx="2">
                  <c:v>40.68</c:v>
                </c:pt>
                <c:pt idx="3">
                  <c:v>26.603333333333332</c:v>
                </c:pt>
                <c:pt idx="4">
                  <c:v>37.279999999999994</c:v>
                </c:pt>
                <c:pt idx="5">
                  <c:v>31.330000000000002</c:v>
                </c:pt>
                <c:pt idx="6">
                  <c:v>39.290000000000006</c:v>
                </c:pt>
                <c:pt idx="7">
                  <c:v>20.939999999999998</c:v>
                </c:pt>
                <c:pt idx="8">
                  <c:v>15.680000000000001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C-1F43-AB28-82484D6160D8}"/>
            </c:ext>
          </c:extLst>
        </c:ser>
        <c:ser>
          <c:idx val="2"/>
          <c:order val="2"/>
          <c:tx>
            <c:strRef>
              <c:f>Graphs!$CA$26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Graphs!$CA$27:$CA$35</c:f>
              <c:numCache>
                <c:formatCode>0.0</c:formatCode>
                <c:ptCount val="9"/>
                <c:pt idx="0">
                  <c:v>5</c:v>
                </c:pt>
                <c:pt idx="1">
                  <c:v>7.0750000000000002</c:v>
                </c:pt>
                <c:pt idx="2">
                  <c:v>30.6</c:v>
                </c:pt>
                <c:pt idx="3">
                  <c:v>20.670833333333334</c:v>
                </c:pt>
                <c:pt idx="4">
                  <c:v>21.360000000000003</c:v>
                </c:pt>
                <c:pt idx="5">
                  <c:v>19.809999999999999</c:v>
                </c:pt>
                <c:pt idx="6">
                  <c:v>20.94</c:v>
                </c:pt>
                <c:pt idx="7">
                  <c:v>9.3600000000000012</c:v>
                </c:pt>
                <c:pt idx="8">
                  <c:v>17.740000000000002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C-1F43-AB28-82484D6160D8}"/>
            </c:ext>
          </c:extLst>
        </c:ser>
        <c:ser>
          <c:idx val="3"/>
          <c:order val="3"/>
          <c:tx>
            <c:strRef>
              <c:f>Graphs!$CB$26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Graphs!$CB$27:$CB$35</c:f>
              <c:numCache>
                <c:formatCode>0.0</c:formatCode>
                <c:ptCount val="9"/>
                <c:pt idx="0">
                  <c:v>5.6999999999999993</c:v>
                </c:pt>
                <c:pt idx="1">
                  <c:v>11.816666666666665</c:v>
                </c:pt>
                <c:pt idx="2">
                  <c:v>15.799999999999999</c:v>
                </c:pt>
                <c:pt idx="3">
                  <c:v>33.244444444444447</c:v>
                </c:pt>
                <c:pt idx="4">
                  <c:v>26</c:v>
                </c:pt>
                <c:pt idx="5">
                  <c:v>21.166666666666668</c:v>
                </c:pt>
                <c:pt idx="6">
                  <c:v>17.100000000000001</c:v>
                </c:pt>
                <c:pt idx="7">
                  <c:v>16.649999999999999</c:v>
                </c:pt>
                <c:pt idx="8">
                  <c:v>29.700000000000003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C-1F43-AB28-82484D6160D8}"/>
            </c:ext>
          </c:extLst>
        </c:ser>
        <c:ser>
          <c:idx val="4"/>
          <c:order val="4"/>
          <c:tx>
            <c:strRef>
              <c:f>Graphs!$CC$26</c:f>
              <c:strCache>
                <c:ptCount val="1"/>
              </c:strCache>
            </c:strRef>
          </c:tx>
          <c:spPr>
            <a:ln w="317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Graphs!$CC$27:$CC$35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C-1F43-AB28-82484D6160D8}"/>
            </c:ext>
          </c:extLst>
        </c:ser>
        <c:ser>
          <c:idx val="5"/>
          <c:order val="5"/>
          <c:tx>
            <c:strRef>
              <c:f>Graphs!$CD$26</c:f>
              <c:strCache>
                <c:ptCount val="1"/>
              </c:strCache>
            </c:strRef>
          </c:tx>
          <c:spPr>
            <a:ln w="317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Graphs!$CD$27:$CD$35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AC-1F43-AB28-82484D61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442240"/>
        <c:axId val="1780446624"/>
      </c:lineChart>
      <c:catAx>
        <c:axId val="17804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44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446624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Symbol"/>
                  </a:rPr>
                  <a:t>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1.0204083555982801E-2"/>
              <c:y val="0.406780454838355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442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6848528356066298"/>
          <c:y val="0.90484739676840298"/>
          <c:w val="0.55707106963388797"/>
          <c:h val="6.9419509275882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Water Clarity</a:t>
            </a:r>
          </a:p>
        </c:rich>
      </c:tx>
      <c:layout>
        <c:manualLayout>
          <c:xMode val="edge"/>
          <c:yMode val="edge"/>
          <c:x val="0.37959235417576398"/>
          <c:y val="3.7288085468189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0828325124001"/>
          <c:y val="0.200000331038684"/>
          <c:w val="0.85102125619944002"/>
          <c:h val="0.57288230416164998"/>
        </c:manualLayout>
      </c:layout>
      <c:lineChart>
        <c:grouping val="standard"/>
        <c:varyColors val="0"/>
        <c:ser>
          <c:idx val="0"/>
          <c:order val="0"/>
          <c:tx>
            <c:strRef>
              <c:f>Graphs!$BY$55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Graphs!$BX$56:$BX$64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Graphs!$BY$56:$BY$64</c:f>
              <c:numCache>
                <c:formatCode>0</c:formatCode>
                <c:ptCount val="9"/>
                <c:pt idx="0">
                  <c:v>29.5</c:v>
                </c:pt>
                <c:pt idx="1">
                  <c:v>36</c:v>
                </c:pt>
                <c:pt idx="2">
                  <c:v>30.666666666666668</c:v>
                </c:pt>
                <c:pt idx="3">
                  <c:v>37</c:v>
                </c:pt>
                <c:pt idx="4">
                  <c:v>30.8</c:v>
                </c:pt>
                <c:pt idx="5">
                  <c:v>27</c:v>
                </c:pt>
                <c:pt idx="6">
                  <c:v>27.714285714285715</c:v>
                </c:pt>
                <c:pt idx="7">
                  <c:v>33.428571428571431</c:v>
                </c:pt>
                <c:pt idx="8">
                  <c:v>29.0625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5-0145-AD51-2D8CE14EA5B4}"/>
            </c:ext>
          </c:extLst>
        </c:ser>
        <c:ser>
          <c:idx val="1"/>
          <c:order val="1"/>
          <c:tx>
            <c:strRef>
              <c:f>Graphs!$BZ$55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Graphs!$BX$56:$BX$64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Graphs!$BZ$56:$BZ$64</c:f>
              <c:numCache>
                <c:formatCode>0</c:formatCode>
                <c:ptCount val="9"/>
                <c:pt idx="0">
                  <c:v>28</c:v>
                </c:pt>
                <c:pt idx="1">
                  <c:v>25.5</c:v>
                </c:pt>
                <c:pt idx="2">
                  <c:v>26.8</c:v>
                </c:pt>
                <c:pt idx="3">
                  <c:v>27.8</c:v>
                </c:pt>
                <c:pt idx="4">
                  <c:v>20.2</c:v>
                </c:pt>
                <c:pt idx="5">
                  <c:v>22.6</c:v>
                </c:pt>
                <c:pt idx="6">
                  <c:v>26.4</c:v>
                </c:pt>
                <c:pt idx="7">
                  <c:v>29.5</c:v>
                </c:pt>
                <c:pt idx="8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5-0145-AD51-2D8CE14EA5B4}"/>
            </c:ext>
          </c:extLst>
        </c:ser>
        <c:ser>
          <c:idx val="2"/>
          <c:order val="2"/>
          <c:tx>
            <c:strRef>
              <c:f>Graphs!$CA$55</c:f>
              <c:strCache>
                <c:ptCount val="1"/>
                <c:pt idx="0">
                  <c:v>Lower</c:v>
                </c:pt>
              </c:strCache>
            </c:strRef>
          </c:tx>
          <c:spPr>
            <a:ln w="15875">
              <a:solidFill>
                <a:srgbClr val="00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CC00"/>
              </a:solidFill>
              <a:ln>
                <a:solidFill>
                  <a:srgbClr val="00CC00"/>
                </a:solidFill>
                <a:prstDash val="solid"/>
              </a:ln>
            </c:spPr>
          </c:marker>
          <c:cat>
            <c:strRef>
              <c:f>Graphs!$BX$56:$BX$64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Graphs!$CA$56:$CA$64</c:f>
              <c:numCache>
                <c:formatCode>0</c:formatCode>
                <c:ptCount val="9"/>
                <c:pt idx="0">
                  <c:v>35</c:v>
                </c:pt>
                <c:pt idx="1">
                  <c:v>26</c:v>
                </c:pt>
                <c:pt idx="2">
                  <c:v>18.25</c:v>
                </c:pt>
                <c:pt idx="3">
                  <c:v>26</c:v>
                </c:pt>
                <c:pt idx="4">
                  <c:v>17.666666666666668</c:v>
                </c:pt>
                <c:pt idx="5">
                  <c:v>19.75</c:v>
                </c:pt>
                <c:pt idx="6">
                  <c:v>21.4</c:v>
                </c:pt>
                <c:pt idx="7" formatCode="General">
                  <c:v>23</c:v>
                </c:pt>
                <c:pt idx="8" formatCode="General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5-0145-AD51-2D8CE14EA5B4}"/>
            </c:ext>
          </c:extLst>
        </c:ser>
        <c:ser>
          <c:idx val="3"/>
          <c:order val="3"/>
          <c:tx>
            <c:strRef>
              <c:f>Graphs!$CB$55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D0D"/>
              </a:solidFill>
              <a:ln>
                <a:solidFill>
                  <a:srgbClr val="FF0D0D"/>
                </a:solidFill>
                <a:prstDash val="solid"/>
              </a:ln>
            </c:spPr>
          </c:marker>
          <c:cat>
            <c:strRef>
              <c:f>Graphs!$BX$56:$BX$64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Graphs!$CB$56:$CB$64</c:f>
              <c:numCache>
                <c:formatCode>0</c:formatCode>
                <c:ptCount val="9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25</c:v>
                </c:pt>
                <c:pt idx="4">
                  <c:v>18</c:v>
                </c:pt>
                <c:pt idx="5">
                  <c:v>24.333333333333332</c:v>
                </c:pt>
                <c:pt idx="6">
                  <c:v>17.666666666666668</c:v>
                </c:pt>
                <c:pt idx="7" formatCode="General">
                  <c:v>24</c:v>
                </c:pt>
                <c:pt idx="8" formatCode="General">
                  <c:v>23.333333333333332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5-0145-AD51-2D8CE14EA5B4}"/>
            </c:ext>
          </c:extLst>
        </c:ser>
        <c:ser>
          <c:idx val="4"/>
          <c:order val="4"/>
          <c:tx>
            <c:strRef>
              <c:f>Graphs!$CC$55</c:f>
              <c:strCache>
                <c:ptCount val="1"/>
              </c:strCache>
            </c:strRef>
          </c:tx>
          <c:spPr>
            <a:ln w="317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Graphs!$BX$56:$BX$64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Graphs!$CC$56:$CC$64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5-0145-AD51-2D8CE14E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28672"/>
        <c:axId val="1348332400"/>
      </c:lineChart>
      <c:catAx>
        <c:axId val="17795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33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8332400"/>
        <c:scaling>
          <c:orientation val="minMax"/>
          <c:max val="7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3.2652984566553703E-2"/>
              <c:y val="0.416949613692656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528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26609442060085797"/>
          <c:y val="0.89864864864865202"/>
          <c:w val="0.55507868383404901"/>
          <c:h val="7.43243243243244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Ponds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- P</a:t>
            </a:r>
          </a:p>
        </c:rich>
      </c:tx>
      <c:layout>
        <c:manualLayout>
          <c:xMode val="edge"/>
          <c:yMode val="edge"/>
          <c:x val="0.40836689120153802"/>
          <c:y val="3.64236288645738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61108162537"/>
          <c:y val="0.205298099849057"/>
          <c:w val="0.83665420024414505"/>
          <c:h val="0.572847682119208"/>
        </c:manualLayout>
      </c:layout>
      <c:lineChart>
        <c:grouping val="standard"/>
        <c:varyColors val="0"/>
        <c:ser>
          <c:idx val="0"/>
          <c:order val="0"/>
          <c:tx>
            <c:strRef>
              <c:f>Graphs!$C$15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Graphs!$C$16:$C$24</c:f>
              <c:numCache>
                <c:formatCode>General</c:formatCode>
                <c:ptCount val="9"/>
                <c:pt idx="2">
                  <c:v>0.74199999999999999</c:v>
                </c:pt>
                <c:pt idx="3">
                  <c:v>0.70199999999999996</c:v>
                </c:pt>
                <c:pt idx="6">
                  <c:v>0.10299999999999999</c:v>
                </c:pt>
                <c:pt idx="7">
                  <c:v>0.39</c:v>
                </c:pt>
                <c:pt idx="8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D542-BADA-D7821F30990D}"/>
            </c:ext>
          </c:extLst>
        </c:ser>
        <c:ser>
          <c:idx val="2"/>
          <c:order val="1"/>
          <c:tx>
            <c:strRef>
              <c:f>Graphs!$D$15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Graphs!$D$16:$D$24</c:f>
              <c:numCache>
                <c:formatCode>0.000</c:formatCode>
                <c:ptCount val="9"/>
                <c:pt idx="1">
                  <c:v>0.82599999999999996</c:v>
                </c:pt>
                <c:pt idx="2">
                  <c:v>1.359</c:v>
                </c:pt>
                <c:pt idx="4">
                  <c:v>0.49199999999999999</c:v>
                </c:pt>
                <c:pt idx="5" formatCode="General">
                  <c:v>0.39500000000000002</c:v>
                </c:pt>
                <c:pt idx="7" formatCode="General">
                  <c:v>0.36</c:v>
                </c:pt>
                <c:pt idx="8" formatCode="General">
                  <c:v>0.39400000000000002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5-D542-BADA-D7821F30990D}"/>
            </c:ext>
          </c:extLst>
        </c:ser>
        <c:ser>
          <c:idx val="3"/>
          <c:order val="2"/>
          <c:tx>
            <c:strRef>
              <c:f>Graphs!$E$15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Graphs!$E$16:$E$24</c:f>
              <c:numCache>
                <c:formatCode>General</c:formatCode>
                <c:ptCount val="9"/>
                <c:pt idx="0" formatCode="0.000">
                  <c:v>0.15</c:v>
                </c:pt>
                <c:pt idx="1">
                  <c:v>0.248</c:v>
                </c:pt>
                <c:pt idx="2">
                  <c:v>1.123</c:v>
                </c:pt>
                <c:pt idx="3">
                  <c:v>0.26100000000000001</c:v>
                </c:pt>
                <c:pt idx="4">
                  <c:v>0.14599999999999999</c:v>
                </c:pt>
                <c:pt idx="7">
                  <c:v>0.40100000000000002</c:v>
                </c:pt>
                <c:pt idx="8" formatCode="0.0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5-D542-BADA-D7821F30990D}"/>
            </c:ext>
          </c:extLst>
        </c:ser>
        <c:ser>
          <c:idx val="4"/>
          <c:order val="3"/>
          <c:tx>
            <c:strRef>
              <c:f>Graphs!$G$15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Graphs!$G$16:$G$24</c:f>
              <c:numCache>
                <c:formatCode>General</c:formatCode>
                <c:ptCount val="9"/>
                <c:pt idx="1">
                  <c:v>0.314</c:v>
                </c:pt>
                <c:pt idx="2">
                  <c:v>0.373</c:v>
                </c:pt>
                <c:pt idx="3">
                  <c:v>0.29299999999999998</c:v>
                </c:pt>
                <c:pt idx="4">
                  <c:v>0.224</c:v>
                </c:pt>
                <c:pt idx="5">
                  <c:v>0.29899999999999999</c:v>
                </c:pt>
                <c:pt idx="6">
                  <c:v>0.16800000000000001</c:v>
                </c:pt>
                <c:pt idx="7">
                  <c:v>0.111</c:v>
                </c:pt>
                <c:pt idx="8">
                  <c:v>0.26500000000000001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5-D542-BADA-D7821F30990D}"/>
            </c:ext>
          </c:extLst>
        </c:ser>
        <c:ser>
          <c:idx val="5"/>
          <c:order val="4"/>
          <c:tx>
            <c:strRef>
              <c:f>Graphs!$H$15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Graphs!$H$16:$H$24</c:f>
              <c:numCache>
                <c:formatCode>General</c:formatCode>
                <c:ptCount val="9"/>
                <c:pt idx="1">
                  <c:v>0.184</c:v>
                </c:pt>
                <c:pt idx="2">
                  <c:v>0.82</c:v>
                </c:pt>
                <c:pt idx="3">
                  <c:v>8.5000000000000006E-2</c:v>
                </c:pt>
                <c:pt idx="4">
                  <c:v>0.21099999999999999</c:v>
                </c:pt>
                <c:pt idx="5">
                  <c:v>0.16600000000000001</c:v>
                </c:pt>
                <c:pt idx="6">
                  <c:v>8.8999999999999996E-2</c:v>
                </c:pt>
                <c:pt idx="7">
                  <c:v>0.29099999999999998</c:v>
                </c:pt>
                <c:pt idx="8">
                  <c:v>0.35399999999999998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25-D542-BADA-D7821F30990D}"/>
            </c:ext>
          </c:extLst>
        </c:ser>
        <c:ser>
          <c:idx val="6"/>
          <c:order val="5"/>
          <c:tx>
            <c:strRef>
              <c:f>Graphs!$I$15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Graphs!$I$16:$I$24</c:f>
              <c:numCache>
                <c:formatCode>General</c:formatCode>
                <c:ptCount val="9"/>
                <c:pt idx="1">
                  <c:v>0.224</c:v>
                </c:pt>
                <c:pt idx="2" formatCode="0.000">
                  <c:v>0.38550000000000001</c:v>
                </c:pt>
                <c:pt idx="3">
                  <c:v>0.38199999999999995</c:v>
                </c:pt>
                <c:pt idx="5">
                  <c:v>0.20599999999999999</c:v>
                </c:pt>
                <c:pt idx="6">
                  <c:v>0.26600000000000001</c:v>
                </c:pt>
                <c:pt idx="7">
                  <c:v>0.41</c:v>
                </c:pt>
                <c:pt idx="8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25-D542-BADA-D7821F30990D}"/>
            </c:ext>
          </c:extLst>
        </c:ser>
        <c:ser>
          <c:idx val="7"/>
          <c:order val="6"/>
          <c:tx>
            <c:strRef>
              <c:f>Graphs!$J$15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Graphs!$J$16:$J$24</c:f>
              <c:numCache>
                <c:formatCode>General</c:formatCode>
                <c:ptCount val="9"/>
                <c:pt idx="3" formatCode="0.000">
                  <c:v>0.20433333333333334</c:v>
                </c:pt>
                <c:pt idx="4" formatCode="0.000">
                  <c:v>0.49</c:v>
                </c:pt>
                <c:pt idx="5">
                  <c:v>6.9000000000000006E-2</c:v>
                </c:pt>
                <c:pt idx="6" formatCode="0.000">
                  <c:v>0.10500000000000001</c:v>
                </c:pt>
                <c:pt idx="7" formatCode="0.000">
                  <c:v>0.222</c:v>
                </c:pt>
                <c:pt idx="8" formatCode="0.000">
                  <c:v>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25-D542-BADA-D7821F30990D}"/>
            </c:ext>
          </c:extLst>
        </c:ser>
        <c:ser>
          <c:idx val="8"/>
          <c:order val="7"/>
          <c:tx>
            <c:strRef>
              <c:f>Graphs!$K$15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Graphs!$K$16:$K$24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25-D542-BADA-D7821F309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838112"/>
        <c:axId val="1719963552"/>
      </c:lineChart>
      <c:catAx>
        <c:axId val="16838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96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9963552"/>
        <c:scaling>
          <c:orientation val="minMax"/>
          <c:max val="1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3.1872449510244899E-2"/>
              <c:y val="0.420529706513958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3838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0503261882572201E-2"/>
          <c:y val="0.90330953926021995"/>
          <c:w val="0.95619757688723195"/>
          <c:h val="7.26800778715119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TN</a:t>
            </a:r>
          </a:p>
        </c:rich>
      </c:tx>
      <c:layout>
        <c:manualLayout>
          <c:xMode val="edge"/>
          <c:yMode val="edge"/>
          <c:x val="0.43469417083320899"/>
          <c:y val="3.72881630536923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51097687238696E-2"/>
          <c:y val="0.13559344477199001"/>
          <c:w val="0.88979680504305403"/>
          <c:h val="0.62711968207045099"/>
        </c:manualLayout>
      </c:layout>
      <c:lineChart>
        <c:grouping val="standard"/>
        <c:varyColors val="0"/>
        <c:ser>
          <c:idx val="0"/>
          <c:order val="0"/>
          <c:tx>
            <c:strRef>
              <c:f>Graphs!$C$68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Graphs!$B$69:$B$77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Graphs!$C$69:$C$77</c:f>
              <c:numCache>
                <c:formatCode>0.00</c:formatCode>
                <c:ptCount val="9"/>
                <c:pt idx="1">
                  <c:v>0.65</c:v>
                </c:pt>
                <c:pt idx="2">
                  <c:v>4.16</c:v>
                </c:pt>
                <c:pt idx="6">
                  <c:v>2.68</c:v>
                </c:pt>
                <c:pt idx="7">
                  <c:v>1.71</c:v>
                </c:pt>
                <c:pt idx="8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6-0A4A-8E13-049E91B640DF}"/>
            </c:ext>
          </c:extLst>
        </c:ser>
        <c:ser>
          <c:idx val="2"/>
          <c:order val="1"/>
          <c:tx>
            <c:strRef>
              <c:f>Graphs!$D$68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Graphs!$B$69:$B$77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Graphs!$D$69:$D$77</c:f>
              <c:numCache>
                <c:formatCode>0.00</c:formatCode>
                <c:ptCount val="9"/>
                <c:pt idx="0">
                  <c:v>4.3099999999999996</c:v>
                </c:pt>
                <c:pt idx="1">
                  <c:v>4.5</c:v>
                </c:pt>
                <c:pt idx="2">
                  <c:v>3.96</c:v>
                </c:pt>
                <c:pt idx="4">
                  <c:v>2.72</c:v>
                </c:pt>
                <c:pt idx="5">
                  <c:v>2.21</c:v>
                </c:pt>
                <c:pt idx="7">
                  <c:v>2.91</c:v>
                </c:pt>
                <c:pt idx="8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6-0A4A-8E13-049E91B640DF}"/>
            </c:ext>
          </c:extLst>
        </c:ser>
        <c:ser>
          <c:idx val="3"/>
          <c:order val="2"/>
          <c:tx>
            <c:strRef>
              <c:f>Graphs!$E$68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Graphs!$B$69:$B$77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Graphs!$E$69:$E$77</c:f>
              <c:numCache>
                <c:formatCode>0.00</c:formatCode>
                <c:ptCount val="9"/>
                <c:pt idx="0">
                  <c:v>3.75</c:v>
                </c:pt>
                <c:pt idx="1">
                  <c:v>3.61</c:v>
                </c:pt>
                <c:pt idx="2">
                  <c:v>4.17</c:v>
                </c:pt>
                <c:pt idx="3">
                  <c:v>0.78</c:v>
                </c:pt>
                <c:pt idx="4">
                  <c:v>0.51</c:v>
                </c:pt>
                <c:pt idx="5">
                  <c:v>0.56000000000000005</c:v>
                </c:pt>
                <c:pt idx="6">
                  <c:v>0.46</c:v>
                </c:pt>
                <c:pt idx="7">
                  <c:v>1.0900000000000001</c:v>
                </c:pt>
                <c:pt idx="8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6-0A4A-8E13-049E91B640DF}"/>
            </c:ext>
          </c:extLst>
        </c:ser>
        <c:ser>
          <c:idx val="4"/>
          <c:order val="3"/>
          <c:tx>
            <c:strRef>
              <c:f>Graphs!$G$68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Graphs!$B$69:$B$77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Graphs!$G$69:$G$77</c:f>
              <c:numCache>
                <c:formatCode>0.00</c:formatCode>
                <c:ptCount val="9"/>
                <c:pt idx="0">
                  <c:v>3.64</c:v>
                </c:pt>
                <c:pt idx="1">
                  <c:v>3.39</c:v>
                </c:pt>
                <c:pt idx="2">
                  <c:v>2.7</c:v>
                </c:pt>
                <c:pt idx="5">
                  <c:v>0.56999999999999995</c:v>
                </c:pt>
                <c:pt idx="6">
                  <c:v>0.68</c:v>
                </c:pt>
                <c:pt idx="7">
                  <c:v>0.98</c:v>
                </c:pt>
                <c:pt idx="8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6-0A4A-8E13-049E91B640DF}"/>
            </c:ext>
          </c:extLst>
        </c:ser>
        <c:ser>
          <c:idx val="5"/>
          <c:order val="4"/>
          <c:tx>
            <c:strRef>
              <c:f>Graphs!$H$68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Graphs!$B$69:$B$77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Graphs!$H$69:$H$77</c:f>
              <c:numCache>
                <c:formatCode>0.00</c:formatCode>
                <c:ptCount val="9"/>
                <c:pt idx="0">
                  <c:v>3.74</c:v>
                </c:pt>
                <c:pt idx="1">
                  <c:v>3.98</c:v>
                </c:pt>
                <c:pt idx="2">
                  <c:v>3.92</c:v>
                </c:pt>
                <c:pt idx="3">
                  <c:v>3.04</c:v>
                </c:pt>
                <c:pt idx="4">
                  <c:v>2.16</c:v>
                </c:pt>
                <c:pt idx="5">
                  <c:v>0.69</c:v>
                </c:pt>
                <c:pt idx="6">
                  <c:v>0.53</c:v>
                </c:pt>
                <c:pt idx="7">
                  <c:v>1.99</c:v>
                </c:pt>
                <c:pt idx="8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6-0A4A-8E13-049E91B640DF}"/>
            </c:ext>
          </c:extLst>
        </c:ser>
        <c:ser>
          <c:idx val="6"/>
          <c:order val="5"/>
          <c:tx>
            <c:strRef>
              <c:f>Graphs!$I$68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Graphs!$B$69:$B$77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Graphs!$I$69:$I$77</c:f>
              <c:numCache>
                <c:formatCode>0.00</c:formatCode>
                <c:ptCount val="9"/>
                <c:pt idx="0">
                  <c:v>5.01</c:v>
                </c:pt>
                <c:pt idx="1">
                  <c:v>4.4800000000000004</c:v>
                </c:pt>
                <c:pt idx="2">
                  <c:v>2.69</c:v>
                </c:pt>
                <c:pt idx="3">
                  <c:v>5.13</c:v>
                </c:pt>
                <c:pt idx="5">
                  <c:v>4.59</c:v>
                </c:pt>
                <c:pt idx="6">
                  <c:v>4.4800000000000004</c:v>
                </c:pt>
                <c:pt idx="7">
                  <c:v>3.87</c:v>
                </c:pt>
                <c:pt idx="8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06-0A4A-8E13-049E91B640DF}"/>
            </c:ext>
          </c:extLst>
        </c:ser>
        <c:ser>
          <c:idx val="7"/>
          <c:order val="6"/>
          <c:tx>
            <c:strRef>
              <c:f>Graphs!$J$68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Graphs!$B$69:$B$77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Graphs!$J$69:$J$77</c:f>
              <c:numCache>
                <c:formatCode>0.00</c:formatCode>
                <c:ptCount val="9"/>
                <c:pt idx="3">
                  <c:v>0.85</c:v>
                </c:pt>
                <c:pt idx="4">
                  <c:v>0.77</c:v>
                </c:pt>
                <c:pt idx="5">
                  <c:v>0.61</c:v>
                </c:pt>
                <c:pt idx="6">
                  <c:v>0.37</c:v>
                </c:pt>
                <c:pt idx="7">
                  <c:v>0.97</c:v>
                </c:pt>
                <c:pt idx="8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06-0A4A-8E13-049E91B640DF}"/>
            </c:ext>
          </c:extLst>
        </c:ser>
        <c:ser>
          <c:idx val="8"/>
          <c:order val="7"/>
          <c:tx>
            <c:strRef>
              <c:f>Graphs!$K$68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Graphs!$B$69:$B$77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Graphs!$K$69:$K$77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06-0A4A-8E13-049E91B640DF}"/>
            </c:ext>
          </c:extLst>
        </c:ser>
        <c:ser>
          <c:idx val="9"/>
          <c:order val="8"/>
          <c:tx>
            <c:strRef>
              <c:f>Graphs!$L$68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Graphs!$B$69:$B$77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Graphs!$L$69:$L$77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06-0A4A-8E13-049E91B6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873024"/>
        <c:axId val="1780375920"/>
      </c:lineChart>
      <c:catAx>
        <c:axId val="17788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3759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7803759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57060168E-2"/>
              <c:y val="0.393220569651017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873024"/>
        <c:crosses val="autoZero"/>
        <c:crossBetween val="between"/>
        <c:majorUnit val="2"/>
        <c:minorUnit val="0.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6913721018624E-2"/>
          <c:y val="0.86119679210363997"/>
          <c:w val="0.89395667046750305"/>
          <c:h val="0.113510178901913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TP</a:t>
            </a:r>
          </a:p>
        </c:rich>
      </c:tx>
      <c:layout>
        <c:manualLayout>
          <c:xMode val="edge"/>
          <c:yMode val="edge"/>
          <c:x val="0.43469424830500403"/>
          <c:y val="3.7288042483062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4910161142999"/>
          <c:y val="0.169491805964986"/>
          <c:w val="0.84898043783924404"/>
          <c:h val="0.620340009831849"/>
        </c:manualLayout>
      </c:layout>
      <c:lineChart>
        <c:grouping val="standard"/>
        <c:varyColors val="0"/>
        <c:ser>
          <c:idx val="0"/>
          <c:order val="0"/>
          <c:tx>
            <c:strRef>
              <c:f>Graphs!$C$80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Graphs!$B$81:$B$89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Graphs!$C$81:$C$89</c:f>
              <c:numCache>
                <c:formatCode>0.00</c:formatCode>
                <c:ptCount val="9"/>
                <c:pt idx="1">
                  <c:v>0.06</c:v>
                </c:pt>
                <c:pt idx="2">
                  <c:v>0.06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D-064D-AA23-9C26C44551CA}"/>
            </c:ext>
          </c:extLst>
        </c:ser>
        <c:ser>
          <c:idx val="2"/>
          <c:order val="1"/>
          <c:tx>
            <c:strRef>
              <c:f>Graphs!$D$80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Graphs!$B$81:$B$89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Graphs!$D$81:$D$89</c:f>
              <c:numCache>
                <c:formatCode>0.00</c:formatCode>
                <c:ptCount val="9"/>
                <c:pt idx="0">
                  <c:v>0.03</c:v>
                </c:pt>
                <c:pt idx="1">
                  <c:v>0.05</c:v>
                </c:pt>
                <c:pt idx="2">
                  <c:v>0.05</c:v>
                </c:pt>
                <c:pt idx="4">
                  <c:v>0.05</c:v>
                </c:pt>
                <c:pt idx="5">
                  <c:v>0.08</c:v>
                </c:pt>
                <c:pt idx="7">
                  <c:v>0.06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D-064D-AA23-9C26C44551CA}"/>
            </c:ext>
          </c:extLst>
        </c:ser>
        <c:ser>
          <c:idx val="3"/>
          <c:order val="2"/>
          <c:tx>
            <c:strRef>
              <c:f>Graphs!$E$80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Graphs!$B$81:$B$89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Graphs!$E$81:$E$89</c:f>
              <c:numCache>
                <c:formatCode>0.00</c:formatCode>
                <c:ptCount val="9"/>
                <c:pt idx="0">
                  <c:v>0.06</c:v>
                </c:pt>
                <c:pt idx="1">
                  <c:v>0.03</c:v>
                </c:pt>
                <c:pt idx="2">
                  <c:v>0.04</c:v>
                </c:pt>
                <c:pt idx="3">
                  <c:v>0.09</c:v>
                </c:pt>
                <c:pt idx="4">
                  <c:v>0.1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D-064D-AA23-9C26C44551CA}"/>
            </c:ext>
          </c:extLst>
        </c:ser>
        <c:ser>
          <c:idx val="4"/>
          <c:order val="3"/>
          <c:tx>
            <c:strRef>
              <c:f>Graphs!$G$80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Graphs!$B$81:$B$89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Graphs!$G$81:$G$89</c:f>
              <c:numCache>
                <c:formatCode>0.00</c:formatCode>
                <c:ptCount val="9"/>
                <c:pt idx="0">
                  <c:v>0.05</c:v>
                </c:pt>
                <c:pt idx="1">
                  <c:v>0.04</c:v>
                </c:pt>
                <c:pt idx="2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D-064D-AA23-9C26C44551CA}"/>
            </c:ext>
          </c:extLst>
        </c:ser>
        <c:ser>
          <c:idx val="5"/>
          <c:order val="4"/>
          <c:tx>
            <c:strRef>
              <c:f>Graphs!$H$80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Graphs!$B$81:$B$89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Graphs!$H$81:$H$89</c:f>
              <c:numCache>
                <c:formatCode>0.00</c:formatCode>
                <c:ptCount val="9"/>
                <c:pt idx="0">
                  <c:v>0.03</c:v>
                </c:pt>
                <c:pt idx="1">
                  <c:v>0.01</c:v>
                </c:pt>
                <c:pt idx="2">
                  <c:v>0.04</c:v>
                </c:pt>
                <c:pt idx="3">
                  <c:v>0.02</c:v>
                </c:pt>
                <c:pt idx="4">
                  <c:v>0.03</c:v>
                </c:pt>
                <c:pt idx="5">
                  <c:v>0.05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D-064D-AA23-9C26C44551CA}"/>
            </c:ext>
          </c:extLst>
        </c:ser>
        <c:ser>
          <c:idx val="6"/>
          <c:order val="5"/>
          <c:tx>
            <c:strRef>
              <c:f>Graphs!$I$80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Graphs!$B$81:$B$89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Graphs!$I$81:$I$89</c:f>
              <c:numCache>
                <c:formatCode>0.00</c:formatCode>
                <c:ptCount val="9"/>
                <c:pt idx="0">
                  <c:v>0.03</c:v>
                </c:pt>
                <c:pt idx="1">
                  <c:v>0.04</c:v>
                </c:pt>
                <c:pt idx="2">
                  <c:v>0.12</c:v>
                </c:pt>
                <c:pt idx="3">
                  <c:v>0.06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0.06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D-064D-AA23-9C26C44551CA}"/>
            </c:ext>
          </c:extLst>
        </c:ser>
        <c:ser>
          <c:idx val="7"/>
          <c:order val="6"/>
          <c:tx>
            <c:strRef>
              <c:f>Graphs!$J$80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Graphs!$B$81:$B$89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Graphs!$J$81:$J$89</c:f>
              <c:numCache>
                <c:formatCode>0.00</c:formatCode>
                <c:ptCount val="9"/>
                <c:pt idx="3">
                  <c:v>0.05</c:v>
                </c:pt>
                <c:pt idx="4">
                  <c:v>0.15</c:v>
                </c:pt>
                <c:pt idx="5">
                  <c:v>0.09</c:v>
                </c:pt>
                <c:pt idx="6">
                  <c:v>0.05</c:v>
                </c:pt>
                <c:pt idx="7">
                  <c:v>0.03</c:v>
                </c:pt>
                <c:pt idx="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D-064D-AA23-9C26C44551CA}"/>
            </c:ext>
          </c:extLst>
        </c:ser>
        <c:ser>
          <c:idx val="8"/>
          <c:order val="7"/>
          <c:tx>
            <c:strRef>
              <c:f>Graphs!$K$80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Graphs!$B$81:$B$89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Graphs!$K$81:$K$89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D-064D-AA23-9C26C44551CA}"/>
            </c:ext>
          </c:extLst>
        </c:ser>
        <c:ser>
          <c:idx val="9"/>
          <c:order val="8"/>
          <c:tx>
            <c:strRef>
              <c:f>Graphs!$L$80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Graphs!$B$81:$B$89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Graphs!$L$81:$L$89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4D-064D-AA23-9C26C445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66272"/>
        <c:axId val="1779245408"/>
      </c:lineChart>
      <c:catAx>
        <c:axId val="13471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4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245408"/>
        <c:scaling>
          <c:orientation val="minMax"/>
          <c:max val="0.35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017464357E-2"/>
              <c:y val="0.4237294756760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166272"/>
        <c:crosses val="autoZero"/>
        <c:crossBetween val="between"/>
        <c:majorUnit val="0.0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2691131498470901E-2"/>
          <c:y val="0.91807088901801304"/>
          <c:w val="0.86850152905198696"/>
          <c:h val="5.34572922719349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TN</a:t>
            </a:r>
          </a:p>
        </c:rich>
      </c:tx>
      <c:layout>
        <c:manualLayout>
          <c:xMode val="edge"/>
          <c:yMode val="edge"/>
          <c:x val="0.431718465922241"/>
          <c:y val="3.7288327006932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6666906863999"/>
          <c:y val="0.203390167157983"/>
          <c:w val="0.83039736887106497"/>
          <c:h val="0.56949246804234999"/>
        </c:manualLayout>
      </c:layout>
      <c:lineChart>
        <c:grouping val="standard"/>
        <c:varyColors val="0"/>
        <c:ser>
          <c:idx val="0"/>
          <c:order val="0"/>
          <c:tx>
            <c:strRef>
              <c:f>Graphs!$Y$66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Graphs!$X$67:$X$75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Graphs!$Y$67:$Y$75</c:f>
              <c:numCache>
                <c:formatCode>0.00</c:formatCode>
                <c:ptCount val="9"/>
                <c:pt idx="1">
                  <c:v>3.61</c:v>
                </c:pt>
                <c:pt idx="2">
                  <c:v>4.1100000000000003</c:v>
                </c:pt>
                <c:pt idx="3">
                  <c:v>2.69</c:v>
                </c:pt>
                <c:pt idx="4">
                  <c:v>3.15</c:v>
                </c:pt>
                <c:pt idx="5">
                  <c:v>2.06</c:v>
                </c:pt>
                <c:pt idx="6">
                  <c:v>2.93</c:v>
                </c:pt>
                <c:pt idx="7">
                  <c:v>2.52</c:v>
                </c:pt>
                <c:pt idx="8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5-4042-B1C9-DC745AEF7FCE}"/>
            </c:ext>
          </c:extLst>
        </c:ser>
        <c:ser>
          <c:idx val="1"/>
          <c:order val="1"/>
          <c:tx>
            <c:strRef>
              <c:f>Graphs!$Z$66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Graphs!$X$67:$X$75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Graphs!$Z$67:$Z$75</c:f>
              <c:numCache>
                <c:formatCode>0.00</c:formatCode>
                <c:ptCount val="9"/>
                <c:pt idx="0">
                  <c:v>3.66</c:v>
                </c:pt>
                <c:pt idx="1">
                  <c:v>3.61</c:v>
                </c:pt>
                <c:pt idx="2">
                  <c:v>3.65</c:v>
                </c:pt>
                <c:pt idx="3">
                  <c:v>3.1</c:v>
                </c:pt>
                <c:pt idx="4">
                  <c:v>3.11</c:v>
                </c:pt>
                <c:pt idx="5">
                  <c:v>3.91</c:v>
                </c:pt>
                <c:pt idx="6">
                  <c:v>4.24</c:v>
                </c:pt>
                <c:pt idx="7">
                  <c:v>2.98</c:v>
                </c:pt>
                <c:pt idx="8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5-4042-B1C9-DC745AEF7FCE}"/>
            </c:ext>
          </c:extLst>
        </c:ser>
        <c:ser>
          <c:idx val="2"/>
          <c:order val="2"/>
          <c:tx>
            <c:strRef>
              <c:f>Graphs!$AA$66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Graphs!$X$67:$X$75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Graphs!$AA$67:$AA$75</c:f>
              <c:numCache>
                <c:formatCode>0.00</c:formatCode>
                <c:ptCount val="9"/>
                <c:pt idx="0">
                  <c:v>4.0599999999999996</c:v>
                </c:pt>
                <c:pt idx="1">
                  <c:v>4.9400000000000004</c:v>
                </c:pt>
                <c:pt idx="2">
                  <c:v>4.8</c:v>
                </c:pt>
                <c:pt idx="3">
                  <c:v>2.62</c:v>
                </c:pt>
                <c:pt idx="4">
                  <c:v>2.69</c:v>
                </c:pt>
                <c:pt idx="5">
                  <c:v>2.72</c:v>
                </c:pt>
                <c:pt idx="6">
                  <c:v>3.47</c:v>
                </c:pt>
                <c:pt idx="7">
                  <c:v>3.82</c:v>
                </c:pt>
                <c:pt idx="8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5-4042-B1C9-DC745AEF7FCE}"/>
            </c:ext>
          </c:extLst>
        </c:ser>
        <c:ser>
          <c:idx val="3"/>
          <c:order val="3"/>
          <c:tx>
            <c:strRef>
              <c:f>Graphs!$AB$66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Graphs!$X$67:$X$75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Graphs!$AB$67:$AB$75</c:f>
              <c:numCache>
                <c:formatCode>0.00</c:formatCode>
                <c:ptCount val="9"/>
                <c:pt idx="0">
                  <c:v>3.21</c:v>
                </c:pt>
                <c:pt idx="1">
                  <c:v>3.15</c:v>
                </c:pt>
                <c:pt idx="2">
                  <c:v>2.46</c:v>
                </c:pt>
                <c:pt idx="3">
                  <c:v>2.09</c:v>
                </c:pt>
                <c:pt idx="4">
                  <c:v>2.38</c:v>
                </c:pt>
                <c:pt idx="5">
                  <c:v>2.14</c:v>
                </c:pt>
                <c:pt idx="6">
                  <c:v>2.23</c:v>
                </c:pt>
                <c:pt idx="7">
                  <c:v>2.5499999999999998</c:v>
                </c:pt>
                <c:pt idx="8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5-4042-B1C9-DC745AEF7FCE}"/>
            </c:ext>
          </c:extLst>
        </c:ser>
        <c:ser>
          <c:idx val="4"/>
          <c:order val="4"/>
          <c:tx>
            <c:strRef>
              <c:f>Graphs!$AC$66</c:f>
              <c:strCache>
                <c:ptCount val="1"/>
                <c:pt idx="0">
                  <c:v>27</c:v>
                </c:pt>
              </c:strCache>
            </c:strRef>
          </c:tx>
          <c:cat>
            <c:strRef>
              <c:f>Graphs!$X$67:$X$75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Graphs!$AC$67:$AC$75</c:f>
              <c:numCache>
                <c:formatCode>0.00</c:formatCode>
                <c:ptCount val="9"/>
                <c:pt idx="1">
                  <c:v>4.2699999999999996</c:v>
                </c:pt>
                <c:pt idx="2">
                  <c:v>4.07</c:v>
                </c:pt>
                <c:pt idx="3">
                  <c:v>2.91</c:v>
                </c:pt>
                <c:pt idx="4">
                  <c:v>2.37</c:v>
                </c:pt>
                <c:pt idx="5">
                  <c:v>2.36</c:v>
                </c:pt>
                <c:pt idx="6">
                  <c:v>2.89</c:v>
                </c:pt>
                <c:pt idx="7">
                  <c:v>2.06</c:v>
                </c:pt>
                <c:pt idx="8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5-4042-B1C9-DC745AEF7FCE}"/>
            </c:ext>
          </c:extLst>
        </c:ser>
        <c:ser>
          <c:idx val="5"/>
          <c:order val="5"/>
          <c:tx>
            <c:strRef>
              <c:f>Graphs!$AD$66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  <a:prstDash val="sysDash"/>
            </a:ln>
          </c:spPr>
          <c:marker>
            <c:symbol val="none"/>
          </c:marker>
          <c:cat>
            <c:strRef>
              <c:f>Graphs!$X$67:$X$75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Graphs!$AD$67:$AD$75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5-4042-B1C9-DC745AEF7FCE}"/>
            </c:ext>
          </c:extLst>
        </c:ser>
        <c:ser>
          <c:idx val="6"/>
          <c:order val="6"/>
          <c:tx>
            <c:strRef>
              <c:f>Graphs!$AE$66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Graphs!$X$67:$X$75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Graphs!$AE$67:$AE$75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75-4042-B1C9-DC745AEF7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60096"/>
        <c:axId val="1727170992"/>
      </c:lineChart>
      <c:catAx>
        <c:axId val="17683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17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7170992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5242269779249998E-2"/>
              <c:y val="0.433899049471406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360096"/>
        <c:crosses val="autoZero"/>
        <c:crossBetween val="between"/>
        <c:majorUnit val="2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2185297079559"/>
          <c:y val="0.90127388535031805"/>
          <c:w val="0.54984894259819395"/>
          <c:h val="5.09554140127390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TP</a:t>
            </a:r>
          </a:p>
        </c:rich>
      </c:tx>
      <c:layout>
        <c:manualLayout>
          <c:xMode val="edge"/>
          <c:yMode val="edge"/>
          <c:x val="0.43673520667736399"/>
          <c:y val="3.72882570566053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7564849295301"/>
          <c:y val="0.200000331038684"/>
          <c:w val="0.83265389095772002"/>
          <c:h val="0.57288230416164998"/>
        </c:manualLayout>
      </c:layout>
      <c:lineChart>
        <c:grouping val="standard"/>
        <c:varyColors val="0"/>
        <c:ser>
          <c:idx val="0"/>
          <c:order val="0"/>
          <c:tx>
            <c:strRef>
              <c:f>Graphs!$Y$78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Graphs!$X$79:$X$87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Graphs!$Y$79:$Y$87</c:f>
              <c:numCache>
                <c:formatCode>0.00</c:formatCode>
                <c:ptCount val="9"/>
                <c:pt idx="1">
                  <c:v>0.04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0.08</c:v>
                </c:pt>
                <c:pt idx="6">
                  <c:v>0.1</c:v>
                </c:pt>
                <c:pt idx="7">
                  <c:v>0.06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3-764E-BF3C-A737A8323201}"/>
            </c:ext>
          </c:extLst>
        </c:ser>
        <c:ser>
          <c:idx val="1"/>
          <c:order val="1"/>
          <c:tx>
            <c:strRef>
              <c:f>Graphs!$Z$78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Graphs!$X$79:$X$87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Graphs!$Z$79:$Z$87</c:f>
              <c:numCache>
                <c:formatCode>0.00</c:formatCode>
                <c:ptCount val="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3-764E-BF3C-A737A8323201}"/>
            </c:ext>
          </c:extLst>
        </c:ser>
        <c:ser>
          <c:idx val="2"/>
          <c:order val="2"/>
          <c:tx>
            <c:strRef>
              <c:f>Graphs!$AA$78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Graphs!$X$79:$X$87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Graphs!$AA$79:$AA$87</c:f>
              <c:numCache>
                <c:formatCode>0.00</c:formatCode>
                <c:ptCount val="9"/>
                <c:pt idx="0">
                  <c:v>0.09</c:v>
                </c:pt>
                <c:pt idx="1">
                  <c:v>0.14000000000000001</c:v>
                </c:pt>
                <c:pt idx="2">
                  <c:v>0.1</c:v>
                </c:pt>
                <c:pt idx="3">
                  <c:v>0.08</c:v>
                </c:pt>
                <c:pt idx="4">
                  <c:v>0.15</c:v>
                </c:pt>
                <c:pt idx="5">
                  <c:v>0.11</c:v>
                </c:pt>
                <c:pt idx="6">
                  <c:v>0.12</c:v>
                </c:pt>
                <c:pt idx="7">
                  <c:v>0.09</c:v>
                </c:pt>
                <c:pt idx="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3-764E-BF3C-A737A8323201}"/>
            </c:ext>
          </c:extLst>
        </c:ser>
        <c:ser>
          <c:idx val="3"/>
          <c:order val="3"/>
          <c:tx>
            <c:strRef>
              <c:f>Graphs!$AB$78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33CC33"/>
              </a:solidFill>
              <a:prstDash val="solid"/>
            </a:ln>
          </c:spPr>
          <c:marker>
            <c:symbol val="x"/>
            <c:size val="5"/>
            <c:spPr>
              <a:solidFill>
                <a:srgbClr val="33CC33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Graphs!$X$79:$X$87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Graphs!$AB$79:$AB$87</c:f>
              <c:numCache>
                <c:formatCode>0.00</c:formatCode>
                <c:ptCount val="9"/>
                <c:pt idx="0">
                  <c:v>0.11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</c:v>
                </c:pt>
                <c:pt idx="4">
                  <c:v>0.2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33-764E-BF3C-A737A8323201}"/>
            </c:ext>
          </c:extLst>
        </c:ser>
        <c:ser>
          <c:idx val="4"/>
          <c:order val="4"/>
          <c:tx>
            <c:strRef>
              <c:f>Graphs!$AC$78</c:f>
              <c:strCache>
                <c:ptCount val="1"/>
                <c:pt idx="0">
                  <c:v>27</c:v>
                </c:pt>
              </c:strCache>
            </c:strRef>
          </c:tx>
          <c:cat>
            <c:strRef>
              <c:f>Graphs!$X$79:$X$87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Graphs!$AC$79:$AC$87</c:f>
              <c:numCache>
                <c:formatCode>0.00</c:formatCode>
                <c:ptCount val="9"/>
                <c:pt idx="1">
                  <c:v>0.05</c:v>
                </c:pt>
                <c:pt idx="2">
                  <c:v>0.06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0.08</c:v>
                </c:pt>
                <c:pt idx="7">
                  <c:v>0.05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33-764E-BF3C-A737A8323201}"/>
            </c:ext>
          </c:extLst>
        </c:ser>
        <c:ser>
          <c:idx val="5"/>
          <c:order val="5"/>
          <c:tx>
            <c:strRef>
              <c:f>Graphs!$AD$78</c:f>
              <c:strCache>
                <c:ptCount val="1"/>
                <c:pt idx="0">
                  <c:v>0.05</c:v>
                </c:pt>
              </c:strCache>
            </c:strRef>
          </c:tx>
          <c:spPr>
            <a:ln w="31750"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strRef>
              <c:f>Graphs!$X$79:$X$87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Graphs!$AD$79:$AD$87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33-764E-BF3C-A737A8323201}"/>
            </c:ext>
          </c:extLst>
        </c:ser>
        <c:ser>
          <c:idx val="6"/>
          <c:order val="6"/>
          <c:tx>
            <c:strRef>
              <c:f>Graphs!$AE$78</c:f>
              <c:strCache>
                <c:ptCount val="1"/>
                <c:pt idx="0">
                  <c:v>0.1</c:v>
                </c:pt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Graphs!$X$79:$X$87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Graphs!$AE$79:$AE$87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33-764E-BF3C-A737A832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48800"/>
        <c:axId val="1346816960"/>
      </c:lineChart>
      <c:catAx>
        <c:axId val="17792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81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816960"/>
        <c:scaling>
          <c:orientation val="minMax"/>
          <c:max val="0.3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157691781398E-2"/>
              <c:y val="0.430508899698119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48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8332543818097"/>
          <c:y val="0.903137789904499"/>
          <c:w val="0.55329227854097596"/>
          <c:h val="5.1841746248294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TN</a:t>
            </a:r>
          </a:p>
        </c:rich>
      </c:tx>
      <c:layout>
        <c:manualLayout>
          <c:xMode val="edge"/>
          <c:yMode val="edge"/>
          <c:x val="0.42857186969276201"/>
          <c:y val="3.72882194073569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46538049467"/>
          <c:y val="0.15254262536848701"/>
          <c:w val="0.86830451780539197"/>
          <c:h val="0.620340009831849"/>
        </c:manualLayout>
      </c:layout>
      <c:lineChart>
        <c:grouping val="standard"/>
        <c:varyColors val="0"/>
        <c:ser>
          <c:idx val="0"/>
          <c:order val="0"/>
          <c:tx>
            <c:strRef>
              <c:f>Graphs!$AQ$67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Graphs!$AP$68:$AP$76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Graphs!$AQ$68:$AQ$76</c:f>
              <c:numCache>
                <c:formatCode>0.00</c:formatCode>
                <c:ptCount val="9"/>
                <c:pt idx="4">
                  <c:v>1.02</c:v>
                </c:pt>
                <c:pt idx="5">
                  <c:v>0.98</c:v>
                </c:pt>
                <c:pt idx="6">
                  <c:v>0.94</c:v>
                </c:pt>
                <c:pt idx="7">
                  <c:v>1.61</c:v>
                </c:pt>
                <c:pt idx="8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7-5347-9D9E-1213F302F2DF}"/>
            </c:ext>
          </c:extLst>
        </c:ser>
        <c:ser>
          <c:idx val="2"/>
          <c:order val="1"/>
          <c:tx>
            <c:strRef>
              <c:f>Graphs!$AR$67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Graphs!$AP$68:$AP$76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Graphs!$AR$68:$AR$76</c:f>
              <c:numCache>
                <c:formatCode>0.00</c:formatCode>
                <c:ptCount val="9"/>
                <c:pt idx="1">
                  <c:v>2.8</c:v>
                </c:pt>
                <c:pt idx="2">
                  <c:v>2.4</c:v>
                </c:pt>
                <c:pt idx="3">
                  <c:v>2.25</c:v>
                </c:pt>
                <c:pt idx="4">
                  <c:v>0.96</c:v>
                </c:pt>
                <c:pt idx="5">
                  <c:v>0.66</c:v>
                </c:pt>
                <c:pt idx="6">
                  <c:v>0.6</c:v>
                </c:pt>
                <c:pt idx="7">
                  <c:v>0.72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7-5347-9D9E-1213F302F2DF}"/>
            </c:ext>
          </c:extLst>
        </c:ser>
        <c:ser>
          <c:idx val="3"/>
          <c:order val="2"/>
          <c:tx>
            <c:strRef>
              <c:f>Graphs!$AS$67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strRef>
              <c:f>Graphs!$AP$68:$AP$76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Graphs!$AS$68:$AS$76</c:f>
              <c:numCache>
                <c:formatCode>0.00</c:formatCode>
                <c:ptCount val="9"/>
                <c:pt idx="2">
                  <c:v>0.88</c:v>
                </c:pt>
                <c:pt idx="3">
                  <c:v>1.37</c:v>
                </c:pt>
                <c:pt idx="4">
                  <c:v>0.99</c:v>
                </c:pt>
                <c:pt idx="5">
                  <c:v>0.59</c:v>
                </c:pt>
                <c:pt idx="6">
                  <c:v>0.59</c:v>
                </c:pt>
                <c:pt idx="7">
                  <c:v>0.67</c:v>
                </c:pt>
                <c:pt idx="8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7-5347-9D9E-1213F302F2DF}"/>
            </c:ext>
          </c:extLst>
        </c:ser>
        <c:ser>
          <c:idx val="5"/>
          <c:order val="3"/>
          <c:tx>
            <c:strRef>
              <c:f>Graphs!$AU$67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Graphs!$AP$68:$AP$76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Graphs!$AU$68:$AU$76</c:f>
              <c:numCache>
                <c:formatCode>0.00</c:formatCode>
                <c:ptCount val="9"/>
                <c:pt idx="2">
                  <c:v>1.17</c:v>
                </c:pt>
                <c:pt idx="3">
                  <c:v>1.18</c:v>
                </c:pt>
                <c:pt idx="4">
                  <c:v>0.7</c:v>
                </c:pt>
                <c:pt idx="5">
                  <c:v>0.55000000000000004</c:v>
                </c:pt>
                <c:pt idx="6">
                  <c:v>0.57999999999999996</c:v>
                </c:pt>
                <c:pt idx="7">
                  <c:v>0.7</c:v>
                </c:pt>
                <c:pt idx="8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7-5347-9D9E-1213F302F2DF}"/>
            </c:ext>
          </c:extLst>
        </c:ser>
        <c:ser>
          <c:idx val="7"/>
          <c:order val="4"/>
          <c:tx>
            <c:strRef>
              <c:f>Graphs!$AV$67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Graphs!$AP$68:$AP$76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Graphs!$AV$68:$AV$76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D7-5347-9D9E-1213F302F2DF}"/>
            </c:ext>
          </c:extLst>
        </c:ser>
        <c:ser>
          <c:idx val="8"/>
          <c:order val="5"/>
          <c:tx>
            <c:strRef>
              <c:f>Graphs!$AW$67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Graphs!$AP$68:$AP$76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Graphs!$AW$68:$AW$76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D7-5347-9D9E-1213F302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23840"/>
        <c:axId val="1346728224"/>
      </c:lineChart>
      <c:catAx>
        <c:axId val="13467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72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6728224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1605902203401E-2"/>
              <c:y val="0.40678040244969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723840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124317513649726"/>
          <c:y val="0.900796524257784"/>
          <c:w val="0.74422511549769299"/>
          <c:h val="6.95148443157134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TP</a:t>
            </a:r>
          </a:p>
        </c:rich>
      </c:tx>
      <c:layout>
        <c:manualLayout>
          <c:xMode val="edge"/>
          <c:yMode val="edge"/>
          <c:x val="0.43469436533199501"/>
          <c:y val="3.72880056659585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122554729906"/>
          <c:y val="0.15254262536848701"/>
          <c:w val="0.86530698472076395"/>
          <c:h val="0.58305181251955596"/>
        </c:manualLayout>
      </c:layout>
      <c:lineChart>
        <c:grouping val="standard"/>
        <c:varyColors val="0"/>
        <c:ser>
          <c:idx val="0"/>
          <c:order val="0"/>
          <c:tx>
            <c:strRef>
              <c:f>Graphs!$AQ$79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Graphs!$AP$80:$AP$88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Graphs!$AQ$80:$AQ$88</c:f>
              <c:numCache>
                <c:formatCode>0.00</c:formatCode>
                <c:ptCount val="9"/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F-5342-B5DF-725F08382464}"/>
            </c:ext>
          </c:extLst>
        </c:ser>
        <c:ser>
          <c:idx val="1"/>
          <c:order val="1"/>
          <c:tx>
            <c:strRef>
              <c:f>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Graphs!$AP$80:$AP$88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F-5342-B5DF-725F08382464}"/>
            </c:ext>
          </c:extLst>
        </c:ser>
        <c:ser>
          <c:idx val="2"/>
          <c:order val="2"/>
          <c:tx>
            <c:strRef>
              <c:f>Graphs!$AR$79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Graphs!$AP$80:$AP$88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Graphs!$AR$80:$AR$88</c:f>
              <c:numCache>
                <c:formatCode>0.00</c:formatCode>
                <c:ptCount val="9"/>
                <c:pt idx="1">
                  <c:v>7.0000000000000007E-2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F-5342-B5DF-725F08382464}"/>
            </c:ext>
          </c:extLst>
        </c:ser>
        <c:ser>
          <c:idx val="3"/>
          <c:order val="3"/>
          <c:tx>
            <c:strRef>
              <c:f>Graphs!$AS$79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strRef>
              <c:f>Graphs!$AP$80:$AP$88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Graphs!$AS$80:$AS$88</c:f>
              <c:numCache>
                <c:formatCode>0.00</c:formatCode>
                <c:ptCount val="9"/>
                <c:pt idx="2">
                  <c:v>0.08</c:v>
                </c:pt>
                <c:pt idx="3">
                  <c:v>0.06</c:v>
                </c:pt>
                <c:pt idx="4">
                  <c:v>0.09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F-5342-B5DF-725F08382464}"/>
            </c:ext>
          </c:extLst>
        </c:ser>
        <c:ser>
          <c:idx val="5"/>
          <c:order val="4"/>
          <c:tx>
            <c:strRef>
              <c:f>Graphs!$AU$79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Graphs!$AP$80:$AP$88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Graphs!$AU$80:$AU$88</c:f>
              <c:numCache>
                <c:formatCode>0.00</c:formatCode>
                <c:ptCount val="9"/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F-5342-B5DF-725F08382464}"/>
            </c:ext>
          </c:extLst>
        </c:ser>
        <c:ser>
          <c:idx val="7"/>
          <c:order val="5"/>
          <c:tx>
            <c:strRef>
              <c:f>Graphs!$AV$79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Graphs!$AP$80:$AP$88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Graphs!$AV$80:$AV$88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F-5342-B5DF-725F08382464}"/>
            </c:ext>
          </c:extLst>
        </c:ser>
        <c:ser>
          <c:idx val="8"/>
          <c:order val="6"/>
          <c:tx>
            <c:strRef>
              <c:f>Graphs!$AW$79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Graphs!$AP$80:$AP$88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Graphs!$AW$80:$AW$88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8F-5342-B5DF-725F0838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574080"/>
        <c:axId val="1781000384"/>
      </c:lineChart>
      <c:catAx>
        <c:axId val="17805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0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1000384"/>
        <c:scaling>
          <c:orientation val="minMax"/>
          <c:max val="0.3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54280449E-2"/>
              <c:y val="0.383051785193519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574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14632071458953599"/>
          <c:y val="0.88578680203045701"/>
          <c:w val="0.68056146320714594"/>
          <c:h val="7.3604060913705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TN</a:t>
            </a:r>
          </a:p>
        </c:rich>
      </c:tx>
      <c:layout>
        <c:manualLayout>
          <c:xMode val="edge"/>
          <c:yMode val="edge"/>
          <c:x val="0.35585659122452901"/>
          <c:y val="3.728816916753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88317515478801"/>
          <c:y val="0.200000331038684"/>
          <c:w val="0.83558742343095305"/>
          <c:h val="0.57288230416164998"/>
        </c:manualLayout>
      </c:layout>
      <c:lineChart>
        <c:grouping val="standard"/>
        <c:varyColors val="0"/>
        <c:ser>
          <c:idx val="0"/>
          <c:order val="0"/>
          <c:tx>
            <c:strRef>
              <c:f>Graphs!$BI$69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Graphs!$BH$70:$BH$78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Graphs!$BI$70:$BI$78</c:f>
              <c:numCache>
                <c:formatCode>0.00</c:formatCode>
                <c:ptCount val="9"/>
                <c:pt idx="0">
                  <c:v>1.85</c:v>
                </c:pt>
                <c:pt idx="1">
                  <c:v>0.98</c:v>
                </c:pt>
                <c:pt idx="2">
                  <c:v>0.47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E-DD4F-BE79-B48C2BD3E45D}"/>
            </c:ext>
          </c:extLst>
        </c:ser>
        <c:ser>
          <c:idx val="1"/>
          <c:order val="1"/>
          <c:tx>
            <c:strRef>
              <c:f>Graphs!$BJ$69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Graphs!$BH$70:$BH$78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Graphs!$BJ$70:$BJ$78</c:f>
              <c:numCache>
                <c:formatCode>0.00</c:formatCode>
                <c:ptCount val="9"/>
                <c:pt idx="1">
                  <c:v>2.17</c:v>
                </c:pt>
                <c:pt idx="2">
                  <c:v>1.75</c:v>
                </c:pt>
                <c:pt idx="3">
                  <c:v>1.4</c:v>
                </c:pt>
                <c:pt idx="4">
                  <c:v>0.85</c:v>
                </c:pt>
                <c:pt idx="5">
                  <c:v>0.88</c:v>
                </c:pt>
                <c:pt idx="6">
                  <c:v>0.71</c:v>
                </c:pt>
                <c:pt idx="7">
                  <c:v>0.82</c:v>
                </c:pt>
                <c:pt idx="8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E-DD4F-BE79-B48C2BD3E45D}"/>
            </c:ext>
          </c:extLst>
        </c:ser>
        <c:ser>
          <c:idx val="2"/>
          <c:order val="2"/>
          <c:tx>
            <c:strRef>
              <c:f>Graphs!$BK$69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Graphs!$BH$70:$BH$78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Graphs!$BK$70:$BK$78</c:f>
              <c:numCache>
                <c:formatCode>0.00</c:formatCode>
                <c:ptCount val="9"/>
                <c:pt idx="0">
                  <c:v>2.9</c:v>
                </c:pt>
                <c:pt idx="1">
                  <c:v>2.77</c:v>
                </c:pt>
                <c:pt idx="2">
                  <c:v>1.89</c:v>
                </c:pt>
                <c:pt idx="3">
                  <c:v>1.91</c:v>
                </c:pt>
                <c:pt idx="4">
                  <c:v>1.22</c:v>
                </c:pt>
                <c:pt idx="5">
                  <c:v>0.97</c:v>
                </c:pt>
                <c:pt idx="6">
                  <c:v>1.1000000000000001</c:v>
                </c:pt>
                <c:pt idx="7">
                  <c:v>0.96</c:v>
                </c:pt>
                <c:pt idx="8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E-DD4F-BE79-B48C2BD3E45D}"/>
            </c:ext>
          </c:extLst>
        </c:ser>
        <c:ser>
          <c:idx val="3"/>
          <c:order val="3"/>
          <c:tx>
            <c:strRef>
              <c:f>Graphs!$BL$69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Graphs!$BH$70:$BH$78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Graphs!$BL$70:$BL$78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E-DD4F-BE79-B48C2BD3E45D}"/>
            </c:ext>
          </c:extLst>
        </c:ser>
        <c:ser>
          <c:idx val="4"/>
          <c:order val="4"/>
          <c:tx>
            <c:strRef>
              <c:f>Graphs!$BM$69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Graphs!$BH$70:$BH$78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Graphs!$BM$70:$BM$78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E-DD4F-BE79-B48C2BD3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024560"/>
        <c:axId val="1727081920"/>
      </c:lineChart>
      <c:catAx>
        <c:axId val="167902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08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7081920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035966708350201E-2"/>
              <c:y val="0.430509299545103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9024560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8241451500349199"/>
          <c:y val="0.90301724137931005"/>
          <c:w val="0.32798325191905398"/>
          <c:h val="7.3275862068965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TP</a:t>
            </a:r>
          </a:p>
        </c:rich>
      </c:tx>
      <c:layout>
        <c:manualLayout>
          <c:xMode val="edge"/>
          <c:yMode val="edge"/>
          <c:x val="0.36938817202823698"/>
          <c:y val="3.7287964903667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7564849295301"/>
          <c:y val="0.200000331038684"/>
          <c:w val="0.83265389095772002"/>
          <c:h val="0.57288230416164998"/>
        </c:manualLayout>
      </c:layout>
      <c:lineChart>
        <c:grouping val="standard"/>
        <c:varyColors val="0"/>
        <c:ser>
          <c:idx val="0"/>
          <c:order val="0"/>
          <c:tx>
            <c:strRef>
              <c:f>Graphs!$BI$81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Graphs!$BH$82:$BH$90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Graphs!$BI$82:$BI$90</c:f>
              <c:numCache>
                <c:formatCode>0.00</c:formatCode>
                <c:ptCount val="9"/>
                <c:pt idx="0">
                  <c:v>0.09</c:v>
                </c:pt>
                <c:pt idx="1">
                  <c:v>0.06</c:v>
                </c:pt>
                <c:pt idx="2">
                  <c:v>0.04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B-4F44-8846-F9ECFA429ACF}"/>
            </c:ext>
          </c:extLst>
        </c:ser>
        <c:ser>
          <c:idx val="1"/>
          <c:order val="1"/>
          <c:tx>
            <c:strRef>
              <c:f>Graphs!$BJ$81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Graphs!$BH$82:$BH$90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Graphs!$BJ$82:$BJ$90</c:f>
              <c:numCache>
                <c:formatCode>0.00</c:formatCode>
                <c:ptCount val="9"/>
                <c:pt idx="1">
                  <c:v>0.06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B-4F44-8846-F9ECFA429ACF}"/>
            </c:ext>
          </c:extLst>
        </c:ser>
        <c:ser>
          <c:idx val="2"/>
          <c:order val="2"/>
          <c:tx>
            <c:strRef>
              <c:f>Graphs!$BK$81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Graphs!$BH$82:$BH$90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Graphs!$BK$82:$BK$90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0.08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B-4F44-8846-F9ECFA429ACF}"/>
            </c:ext>
          </c:extLst>
        </c:ser>
        <c:ser>
          <c:idx val="3"/>
          <c:order val="3"/>
          <c:tx>
            <c:strRef>
              <c:f>Graphs!$BL$81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Graphs!$BH$82:$BH$90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Graphs!$BL$82:$BL$90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B-4F44-8846-F9ECFA429ACF}"/>
            </c:ext>
          </c:extLst>
        </c:ser>
        <c:ser>
          <c:idx val="4"/>
          <c:order val="4"/>
          <c:tx>
            <c:strRef>
              <c:f>Graphs!$BM$81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Graphs!$BH$82:$BH$90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Graphs!$BM$82:$BM$90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2B-4F44-8846-F9ECFA42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883632"/>
        <c:axId val="1779930512"/>
      </c:lineChart>
      <c:catAx>
        <c:axId val="134688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93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930512"/>
        <c:scaling>
          <c:orientation val="minMax"/>
          <c:max val="0.3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117313215699E-2"/>
              <c:y val="0.43050913599828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88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0334961618981302"/>
          <c:y val="0.90124640460211003"/>
          <c:w val="0.29727843684577798"/>
          <c:h val="7.47842761265583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TN</a:t>
            </a:r>
          </a:p>
        </c:rich>
      </c:tx>
      <c:layout>
        <c:manualLayout>
          <c:xMode val="edge"/>
          <c:yMode val="edge"/>
          <c:x val="0.35585656775109697"/>
          <c:y val="3.72881997997673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41672546977"/>
          <c:y val="0.200000323798458"/>
          <c:w val="0.83558742343095305"/>
          <c:h val="0.57288230416164998"/>
        </c:manualLayout>
      </c:layout>
      <c:lineChart>
        <c:grouping val="standard"/>
        <c:varyColors val="0"/>
        <c:ser>
          <c:idx val="0"/>
          <c:order val="0"/>
          <c:tx>
            <c:strRef>
              <c:f>Graphs!$BY$67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Graphs!$BX$68:$BX$77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Graphs!$BY$68:$BY$77</c:f>
              <c:numCache>
                <c:formatCode>0.00</c:formatCode>
                <c:ptCount val="10"/>
                <c:pt idx="0">
                  <c:v>4.09</c:v>
                </c:pt>
                <c:pt idx="1">
                  <c:v>3.4350000000000001</c:v>
                </c:pt>
                <c:pt idx="2">
                  <c:v>3.600000000000001</c:v>
                </c:pt>
                <c:pt idx="3">
                  <c:v>2.2559999999999998</c:v>
                </c:pt>
                <c:pt idx="4">
                  <c:v>1.4159999999999999</c:v>
                </c:pt>
                <c:pt idx="5">
                  <c:v>1.4914285714285713</c:v>
                </c:pt>
                <c:pt idx="6">
                  <c:v>1.5257142857142856</c:v>
                </c:pt>
                <c:pt idx="7">
                  <c:v>1.8625</c:v>
                </c:pt>
                <c:pt idx="8">
                  <c:v>2.2050000000000001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A-8144-AD80-6F0DF6AA012D}"/>
            </c:ext>
          </c:extLst>
        </c:ser>
        <c:ser>
          <c:idx val="1"/>
          <c:order val="1"/>
          <c:tx>
            <c:strRef>
              <c:f>Graphs!$BZ$67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Graphs!$BX$68:$BX$77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Graphs!$BZ$68:$BZ$77</c:f>
              <c:numCache>
                <c:formatCode>0.00</c:formatCode>
                <c:ptCount val="10"/>
                <c:pt idx="0">
                  <c:v>3.6433333333333331</c:v>
                </c:pt>
                <c:pt idx="1">
                  <c:v>3.9159999999999995</c:v>
                </c:pt>
                <c:pt idx="2">
                  <c:v>3.8180000000000001</c:v>
                </c:pt>
                <c:pt idx="3">
                  <c:v>2.6819999999999999</c:v>
                </c:pt>
                <c:pt idx="4">
                  <c:v>2.7399999999999998</c:v>
                </c:pt>
                <c:pt idx="5">
                  <c:v>2.6380000000000003</c:v>
                </c:pt>
                <c:pt idx="6">
                  <c:v>3.1520000000000001</c:v>
                </c:pt>
                <c:pt idx="7">
                  <c:v>2.7860000000000005</c:v>
                </c:pt>
                <c:pt idx="8">
                  <c:v>3.444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A-8144-AD80-6F0DF6AA012D}"/>
            </c:ext>
          </c:extLst>
        </c:ser>
        <c:ser>
          <c:idx val="2"/>
          <c:order val="2"/>
          <c:tx>
            <c:strRef>
              <c:f>Graphs!$CA$67</c:f>
              <c:strCache>
                <c:ptCount val="1"/>
                <c:pt idx="0">
                  <c:v>Lower</c:v>
                </c:pt>
              </c:strCache>
            </c:strRef>
          </c:tx>
          <c:spPr>
            <a:ln w="15875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>
                <a:solidFill>
                  <a:srgbClr val="00CC00"/>
                </a:solidFill>
              </a:ln>
            </c:spPr>
          </c:marker>
          <c:cat>
            <c:strRef>
              <c:f>Graphs!$BX$68:$BX$77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Graphs!$CA$68:$CA$77</c:f>
              <c:numCache>
                <c:formatCode>0.00</c:formatCode>
                <c:ptCount val="10"/>
                <c:pt idx="1">
                  <c:v>3.9142565</c:v>
                </c:pt>
                <c:pt idx="2">
                  <c:v>1.8758814999999998</c:v>
                </c:pt>
                <c:pt idx="3">
                  <c:v>1.667483625</c:v>
                </c:pt>
                <c:pt idx="4">
                  <c:v>0.97155871999999999</c:v>
                </c:pt>
                <c:pt idx="5">
                  <c:v>0.80672530000000009</c:v>
                </c:pt>
                <c:pt idx="6">
                  <c:v>0.70083938000000001</c:v>
                </c:pt>
                <c:pt idx="7">
                  <c:v>1.1209903999999999</c:v>
                </c:pt>
                <c:pt idx="8">
                  <c:v>1.270273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A-8144-AD80-6F0DF6AA012D}"/>
            </c:ext>
          </c:extLst>
        </c:ser>
        <c:ser>
          <c:idx val="3"/>
          <c:order val="3"/>
          <c:tx>
            <c:strRef>
              <c:f>Graphs!$CB$67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FF0D0D"/>
              </a:solidFill>
            </a:ln>
          </c:spPr>
          <c:marker>
            <c:spPr>
              <a:solidFill>
                <a:srgbClr val="FF0D0D"/>
              </a:solidFill>
              <a:ln>
                <a:solidFill>
                  <a:srgbClr val="FF0D0D"/>
                </a:solidFill>
              </a:ln>
            </c:spPr>
          </c:marker>
          <c:cat>
            <c:strRef>
              <c:f>Graphs!$BX$68:$BX$77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Graphs!$CB$68:$CB$77</c:f>
              <c:numCache>
                <c:formatCode>0.00</c:formatCode>
                <c:ptCount val="10"/>
                <c:pt idx="0">
                  <c:v>2.375</c:v>
                </c:pt>
                <c:pt idx="1">
                  <c:v>1.9733333333333334</c:v>
                </c:pt>
                <c:pt idx="2">
                  <c:v>1.3699999999999999</c:v>
                </c:pt>
                <c:pt idx="3">
                  <c:v>1.6549999999999998</c:v>
                </c:pt>
                <c:pt idx="4">
                  <c:v>1.0349999999999999</c:v>
                </c:pt>
                <c:pt idx="5">
                  <c:v>0.83333333333333337</c:v>
                </c:pt>
                <c:pt idx="6">
                  <c:v>0.90500000000000003</c:v>
                </c:pt>
                <c:pt idx="7">
                  <c:v>0.8899999999999999</c:v>
                </c:pt>
                <c:pt idx="8">
                  <c:v>0.98499999999999988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A-8144-AD80-6F0DF6AA012D}"/>
            </c:ext>
          </c:extLst>
        </c:ser>
        <c:ser>
          <c:idx val="4"/>
          <c:order val="4"/>
          <c:tx>
            <c:strRef>
              <c:f>Graphs!$CC$67</c:f>
              <c:strCache>
                <c:ptCount val="1"/>
              </c:strCache>
            </c:strRef>
          </c:tx>
          <c:spPr>
            <a:ln w="22225"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strRef>
              <c:f>Graphs!$BX$68:$BX$77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Graphs!$CC$68:$CC$77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A-8144-AD80-6F0DF6AA012D}"/>
            </c:ext>
          </c:extLst>
        </c:ser>
        <c:ser>
          <c:idx val="5"/>
          <c:order val="5"/>
          <c:tx>
            <c:strRef>
              <c:f>Graphs!$CD$67</c:f>
              <c:strCache>
                <c:ptCount val="1"/>
              </c:strCache>
            </c:strRef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Graphs!$BX$68:$BX$77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Graphs!$CD$68:$CD$77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A-8144-AD80-6F0DF6AA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623472"/>
        <c:axId val="1767922432"/>
      </c:lineChart>
      <c:catAx>
        <c:axId val="173262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92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7922432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035904764573801E-2"/>
              <c:y val="0.43050924046865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623472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863853078109199"/>
          <c:y val="0.90399348733368001"/>
          <c:w val="0.68018498754891499"/>
          <c:h val="7.00669757856774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TP</a:t>
            </a:r>
          </a:p>
        </c:rich>
      </c:tx>
      <c:layout>
        <c:manualLayout>
          <c:xMode val="edge"/>
          <c:yMode val="edge"/>
          <c:x val="0.43469438024992202"/>
          <c:y val="3.7288096340898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53138716310299"/>
          <c:y val="0.15254271474820499"/>
          <c:w val="0.85124219704604398"/>
          <c:h val="0.58305181251955596"/>
        </c:manualLayout>
      </c:layout>
      <c:lineChart>
        <c:grouping val="standard"/>
        <c:varyColors val="0"/>
        <c:ser>
          <c:idx val="0"/>
          <c:order val="0"/>
          <c:tx>
            <c:strRef>
              <c:f>Graphs!$BY$79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Graphs!$BX$80:$BX$88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Graphs!$BY$80:$BY$88</c:f>
              <c:numCache>
                <c:formatCode>0.000</c:formatCode>
                <c:ptCount val="9"/>
                <c:pt idx="0">
                  <c:v>0.04</c:v>
                </c:pt>
                <c:pt idx="1">
                  <c:v>3.8333333333333337E-2</c:v>
                </c:pt>
                <c:pt idx="2">
                  <c:v>5.6666666666666664E-2</c:v>
                </c:pt>
                <c:pt idx="3">
                  <c:v>6.6000000000000003E-2</c:v>
                </c:pt>
                <c:pt idx="4">
                  <c:v>7.1999999999999995E-2</c:v>
                </c:pt>
                <c:pt idx="5">
                  <c:v>6.0000000000000005E-2</c:v>
                </c:pt>
                <c:pt idx="6">
                  <c:v>4.9999999999999996E-2</c:v>
                </c:pt>
                <c:pt idx="7">
                  <c:v>4.1249999999999995E-2</c:v>
                </c:pt>
                <c:pt idx="8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1-1148-BCE1-0D9052006D6C}"/>
            </c:ext>
          </c:extLst>
        </c:ser>
        <c:ser>
          <c:idx val="1"/>
          <c:order val="1"/>
          <c:tx>
            <c:strRef>
              <c:f>Graphs!$BZ$79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Graphs!$BX$80:$BX$88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Graphs!$BZ$80:$BZ$88</c:f>
              <c:numCache>
                <c:formatCode>0.000</c:formatCode>
                <c:ptCount val="9"/>
                <c:pt idx="0">
                  <c:v>0.08</c:v>
                </c:pt>
                <c:pt idx="1">
                  <c:v>6.8000000000000005E-2</c:v>
                </c:pt>
                <c:pt idx="2">
                  <c:v>7.8E-2</c:v>
                </c:pt>
                <c:pt idx="3">
                  <c:v>8.5999999999999993E-2</c:v>
                </c:pt>
                <c:pt idx="4">
                  <c:v>0.122</c:v>
                </c:pt>
                <c:pt idx="5">
                  <c:v>0.08</c:v>
                </c:pt>
                <c:pt idx="6">
                  <c:v>8.3999999999999991E-2</c:v>
                </c:pt>
                <c:pt idx="7">
                  <c:v>6.2E-2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1-1148-BCE1-0D9052006D6C}"/>
            </c:ext>
          </c:extLst>
        </c:ser>
        <c:ser>
          <c:idx val="2"/>
          <c:order val="2"/>
          <c:tx>
            <c:strRef>
              <c:f>Graphs!$CA$79</c:f>
              <c:strCache>
                <c:ptCount val="1"/>
                <c:pt idx="0">
                  <c:v>Lower</c:v>
                </c:pt>
              </c:strCache>
            </c:strRef>
          </c:tx>
          <c:spPr>
            <a:ln w="15875">
              <a:solidFill>
                <a:srgbClr val="00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CC00"/>
              </a:solidFill>
              <a:ln>
                <a:solidFill>
                  <a:srgbClr val="00CC00"/>
                </a:solidFill>
                <a:prstDash val="solid"/>
              </a:ln>
            </c:spPr>
          </c:marker>
          <c:cat>
            <c:strRef>
              <c:f>Graphs!$BX$80:$BX$88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Graphs!$CA$80:$CA$88</c:f>
              <c:numCache>
                <c:formatCode>0.000</c:formatCode>
                <c:ptCount val="9"/>
                <c:pt idx="1">
                  <c:v>5.5904750000000003E-2</c:v>
                </c:pt>
                <c:pt idx="2">
                  <c:v>6.9156599999999999E-2</c:v>
                </c:pt>
                <c:pt idx="3">
                  <c:v>6.8869299999999994E-2</c:v>
                </c:pt>
                <c:pt idx="4">
                  <c:v>7.5484999999999997E-2</c:v>
                </c:pt>
                <c:pt idx="5">
                  <c:v>6.2308139999999998E-2</c:v>
                </c:pt>
                <c:pt idx="6">
                  <c:v>5.8096219999999997E-2</c:v>
                </c:pt>
                <c:pt idx="7">
                  <c:v>5.3255160000000003E-2</c:v>
                </c:pt>
                <c:pt idx="8">
                  <c:v>4.322906E-2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1-1148-BCE1-0D9052006D6C}"/>
            </c:ext>
          </c:extLst>
        </c:ser>
        <c:ser>
          <c:idx val="3"/>
          <c:order val="3"/>
          <c:tx>
            <c:strRef>
              <c:f>Graphs!$CB$79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FF0D0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D0D"/>
              </a:solidFill>
              <a:ln>
                <a:solidFill>
                  <a:srgbClr val="FF0D0D"/>
                </a:solidFill>
                <a:prstDash val="solid"/>
              </a:ln>
            </c:spPr>
          </c:marker>
          <c:cat>
            <c:strRef>
              <c:f>Graphs!$BX$80:$BX$88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Graphs!$CB$80:$CB$88</c:f>
              <c:numCache>
                <c:formatCode>0.000</c:formatCode>
                <c:ptCount val="9"/>
                <c:pt idx="0">
                  <c:v>7.0000000000000007E-2</c:v>
                </c:pt>
                <c:pt idx="1">
                  <c:v>0.06</c:v>
                </c:pt>
                <c:pt idx="2">
                  <c:v>5.2500000000000005E-2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6.5000000000000002E-2</c:v>
                </c:pt>
                <c:pt idx="6">
                  <c:v>6.6666666666666666E-2</c:v>
                </c:pt>
                <c:pt idx="7">
                  <c:v>5.3333333333333337E-2</c:v>
                </c:pt>
                <c:pt idx="8">
                  <c:v>5.3333333333333337E-2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1-1148-BCE1-0D9052006D6C}"/>
            </c:ext>
          </c:extLst>
        </c:ser>
        <c:ser>
          <c:idx val="4"/>
          <c:order val="4"/>
          <c:tx>
            <c:strRef>
              <c:f>Graphs!$CC$79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Graphs!$BX$80:$BX$88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Graphs!$CC$80:$CC$88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1-1148-BCE1-0D9052006D6C}"/>
            </c:ext>
          </c:extLst>
        </c:ser>
        <c:ser>
          <c:idx val="5"/>
          <c:order val="5"/>
          <c:tx>
            <c:strRef>
              <c:f>Graphs!$CD$79</c:f>
              <c:strCache>
                <c:ptCount val="1"/>
              </c:strCache>
            </c:strRef>
          </c:tx>
          <c:spPr>
            <a:ln w="317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Graphs!$BX$80:$BX$88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Graphs!$CD$80:$CD$88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81-1148-BCE1-0D905200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49264"/>
        <c:axId val="1785354752"/>
      </c:lineChart>
      <c:catAx>
        <c:axId val="177984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35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354752"/>
        <c:scaling>
          <c:orientation val="minMax"/>
          <c:max val="0.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8.27639161138613E-4"/>
              <c:y val="0.386294004105518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849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617006324666201"/>
          <c:y val="0.88584027437530899"/>
          <c:w val="0.67884750527055904"/>
          <c:h val="7.44732974032341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Chl-a</a:t>
            </a:r>
          </a:p>
        </c:rich>
      </c:tx>
      <c:layout>
        <c:manualLayout>
          <c:xMode val="edge"/>
          <c:yMode val="edge"/>
          <c:x val="0.41836782030153202"/>
          <c:y val="3.72880754770521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87985060473705E-2"/>
          <c:y val="0.10178536178799399"/>
          <c:w val="0.89774893655534804"/>
          <c:h val="0.71713721146073495"/>
        </c:manualLayout>
      </c:layout>
      <c:lineChart>
        <c:grouping val="standard"/>
        <c:varyColors val="0"/>
        <c:ser>
          <c:idx val="0"/>
          <c:order val="0"/>
          <c:tx>
            <c:strRef>
              <c:f>Graphs!$C$27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Graphs!$C$28:$C$36</c:f>
              <c:numCache>
                <c:formatCode>General</c:formatCode>
                <c:ptCount val="9"/>
                <c:pt idx="2">
                  <c:v>36</c:v>
                </c:pt>
                <c:pt idx="3">
                  <c:v>36.5</c:v>
                </c:pt>
                <c:pt idx="6">
                  <c:v>26.4</c:v>
                </c:pt>
                <c:pt idx="7">
                  <c:v>23.8</c:v>
                </c:pt>
                <c:pt idx="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6-944E-8F7F-C1081E82B1B4}"/>
            </c:ext>
          </c:extLst>
        </c:ser>
        <c:ser>
          <c:idx val="2"/>
          <c:order val="1"/>
          <c:tx>
            <c:strRef>
              <c:f>Graphs!$D$27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Graphs!$D$28:$D$36</c:f>
              <c:numCache>
                <c:formatCode>0.0</c:formatCode>
                <c:ptCount val="9"/>
                <c:pt idx="1">
                  <c:v>14</c:v>
                </c:pt>
                <c:pt idx="2">
                  <c:v>11.1</c:v>
                </c:pt>
                <c:pt idx="4">
                  <c:v>34.5</c:v>
                </c:pt>
                <c:pt idx="5" formatCode="General">
                  <c:v>43.6</c:v>
                </c:pt>
                <c:pt idx="7" formatCode="General">
                  <c:v>53.1</c:v>
                </c:pt>
                <c:pt idx="8" formatCode="General">
                  <c:v>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6-944E-8F7F-C1081E82B1B4}"/>
            </c:ext>
          </c:extLst>
        </c:ser>
        <c:ser>
          <c:idx val="3"/>
          <c:order val="2"/>
          <c:tx>
            <c:strRef>
              <c:f>Graphs!$E$27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Graphs!$E$28:$E$36</c:f>
              <c:numCache>
                <c:formatCode>General</c:formatCode>
                <c:ptCount val="9"/>
                <c:pt idx="0">
                  <c:v>5.3</c:v>
                </c:pt>
                <c:pt idx="1">
                  <c:v>5.6</c:v>
                </c:pt>
                <c:pt idx="4">
                  <c:v>16.5</c:v>
                </c:pt>
                <c:pt idx="5">
                  <c:v>15.4</c:v>
                </c:pt>
                <c:pt idx="6">
                  <c:v>3.1</c:v>
                </c:pt>
                <c:pt idx="7">
                  <c:v>5.8</c:v>
                </c:pt>
                <c:pt idx="8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6-944E-8F7F-C1081E82B1B4}"/>
            </c:ext>
          </c:extLst>
        </c:ser>
        <c:ser>
          <c:idx val="4"/>
          <c:order val="3"/>
          <c:tx>
            <c:strRef>
              <c:f>Graphs!$G$27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Graphs!$G$28:$G$36</c:f>
              <c:numCache>
                <c:formatCode>General</c:formatCode>
                <c:ptCount val="9"/>
                <c:pt idx="0">
                  <c:v>4.5999999999999996</c:v>
                </c:pt>
                <c:pt idx="1">
                  <c:v>8.1</c:v>
                </c:pt>
                <c:pt idx="2">
                  <c:v>10.3</c:v>
                </c:pt>
                <c:pt idx="5">
                  <c:v>3.7</c:v>
                </c:pt>
                <c:pt idx="6">
                  <c:v>2.2000000000000002</c:v>
                </c:pt>
                <c:pt idx="7">
                  <c:v>6</c:v>
                </c:pt>
                <c:pt idx="8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6-944E-8F7F-C1081E82B1B4}"/>
            </c:ext>
          </c:extLst>
        </c:ser>
        <c:ser>
          <c:idx val="5"/>
          <c:order val="4"/>
          <c:tx>
            <c:strRef>
              <c:f>Graphs!$H$27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Graphs!$H$28:$H$36</c:f>
              <c:numCache>
                <c:formatCode>General</c:formatCode>
                <c:ptCount val="9"/>
                <c:pt idx="0">
                  <c:v>3.1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53.6</c:v>
                </c:pt>
                <c:pt idx="5">
                  <c:v>12.3</c:v>
                </c:pt>
                <c:pt idx="6">
                  <c:v>11</c:v>
                </c:pt>
                <c:pt idx="7">
                  <c:v>35.200000000000003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6-944E-8F7F-C1081E82B1B4}"/>
            </c:ext>
          </c:extLst>
        </c:ser>
        <c:ser>
          <c:idx val="7"/>
          <c:order val="5"/>
          <c:tx>
            <c:strRef>
              <c:f>Graphs!$I$27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Graphs!$I$28:$I$36</c:f>
              <c:numCache>
                <c:formatCode>General</c:formatCode>
                <c:ptCount val="9"/>
                <c:pt idx="0">
                  <c:v>2.2999999999999998</c:v>
                </c:pt>
                <c:pt idx="1">
                  <c:v>2.2999999999999998</c:v>
                </c:pt>
                <c:pt idx="2">
                  <c:v>5.45</c:v>
                </c:pt>
                <c:pt idx="3" formatCode="0.00">
                  <c:v>0.38333333333333336</c:v>
                </c:pt>
                <c:pt idx="5">
                  <c:v>0.3</c:v>
                </c:pt>
                <c:pt idx="6">
                  <c:v>0.8</c:v>
                </c:pt>
                <c:pt idx="7">
                  <c:v>0.8</c:v>
                </c:pt>
                <c:pt idx="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A6-944E-8F7F-C1081E82B1B4}"/>
            </c:ext>
          </c:extLst>
        </c:ser>
        <c:ser>
          <c:idx val="8"/>
          <c:order val="6"/>
          <c:tx>
            <c:strRef>
              <c:f>Graphs!$J$27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Graphs!$J$28:$J$36</c:f>
              <c:numCache>
                <c:formatCode>General</c:formatCode>
                <c:ptCount val="9"/>
                <c:pt idx="3">
                  <c:v>22.100000000000005</c:v>
                </c:pt>
                <c:pt idx="4">
                  <c:v>41.4</c:v>
                </c:pt>
                <c:pt idx="5">
                  <c:v>27.6</c:v>
                </c:pt>
                <c:pt idx="6" formatCode="0.0">
                  <c:v>17.3</c:v>
                </c:pt>
                <c:pt idx="7">
                  <c:v>7.5</c:v>
                </c:pt>
                <c:pt idx="8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A6-944E-8F7F-C1081E82B1B4}"/>
            </c:ext>
          </c:extLst>
        </c:ser>
        <c:ser>
          <c:idx val="9"/>
          <c:order val="7"/>
          <c:tx>
            <c:strRef>
              <c:f>Graphs!$K$27</c:f>
              <c:strCache>
                <c:ptCount val="1"/>
              </c:strCache>
            </c:strRef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Graphs!$K$28:$K$36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A6-944E-8F7F-C1081E82B1B4}"/>
            </c:ext>
          </c:extLst>
        </c:ser>
        <c:ser>
          <c:idx val="10"/>
          <c:order val="8"/>
          <c:tx>
            <c:strRef>
              <c:f>Graphs!$L$27</c:f>
              <c:strCache>
                <c:ptCount val="1"/>
              </c:strCache>
            </c:strRef>
          </c:tx>
          <c:spPr>
            <a:ln w="34925" cap="flat">
              <a:solidFill>
                <a:prstClr val="black"/>
              </a:solidFill>
              <a:prstDash val="solid"/>
            </a:ln>
          </c:spPr>
          <c:marker>
            <c:symbol val="none"/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Graphs!$L$28:$L$36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1A6-944E-8F7F-C1081E82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51200"/>
        <c:axId val="1635166528"/>
      </c:lineChart>
      <c:catAx>
        <c:axId val="20703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516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35166528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203991942867601E-2"/>
              <c:y val="0.403390437681776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0351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3017201301720099E-2"/>
          <c:y val="0.91019581363943802"/>
          <c:w val="0.98000929800092895"/>
          <c:h val="7.5624577987846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Ponds Salinity</a:t>
            </a:r>
          </a:p>
        </c:rich>
      </c:tx>
      <c:layout>
        <c:manualLayout>
          <c:xMode val="edge"/>
          <c:yMode val="edge"/>
          <c:x val="0.40836689120153902"/>
          <c:y val="3.64236288645738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61108162537"/>
          <c:y val="0.205298099849057"/>
          <c:w val="0.83665420024414505"/>
          <c:h val="0.572847682119209"/>
        </c:manualLayout>
      </c:layout>
      <c:lineChart>
        <c:grouping val="standard"/>
        <c:varyColors val="0"/>
        <c:ser>
          <c:idx val="0"/>
          <c:order val="0"/>
          <c:tx>
            <c:strRef>
              <c:f>Graphs!$B$40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Graphs!$B$41:$B$49</c:f>
              <c:numCache>
                <c:formatCode>m/d/yy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Graphs!#REF!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F5C-A348-B494-9BDBADA8C94B}"/>
            </c:ext>
          </c:extLst>
        </c:ser>
        <c:ser>
          <c:idx val="2"/>
          <c:order val="1"/>
          <c:tx>
            <c:strRef>
              <c:f>Graphs!$D$40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Graphs!$D$41:$D$49</c:f>
              <c:numCache>
                <c:formatCode>0.00</c:formatCode>
                <c:ptCount val="9"/>
                <c:pt idx="1">
                  <c:v>7.0000000000000007E-2</c:v>
                </c:pt>
                <c:pt idx="2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7">
                  <c:v>0.09</c:v>
                </c:pt>
                <c:pt idx="8">
                  <c:v>0.09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Graphs!#REF!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F5C-A348-B494-9BDBADA8C94B}"/>
            </c:ext>
          </c:extLst>
        </c:ser>
        <c:ser>
          <c:idx val="3"/>
          <c:order val="2"/>
          <c:tx>
            <c:strRef>
              <c:f>Graphs!$E$40</c:f>
              <c:strCache>
                <c:ptCount val="1"/>
                <c:pt idx="0">
                  <c:v>5</c:v>
                </c:pt>
              </c:strCache>
            </c:strRef>
          </c:tx>
          <c:val>
            <c:numRef>
              <c:f>Graphs!$E$41:$E$49</c:f>
              <c:numCache>
                <c:formatCode>0.00</c:formatCode>
                <c:ptCount val="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0.03</c:v>
                </c:pt>
                <c:pt idx="7">
                  <c:v>0.08</c:v>
                </c:pt>
                <c:pt idx="8">
                  <c:v>0.08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Graphs!#REF!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F5C-A348-B494-9BDBADA8C94B}"/>
            </c:ext>
          </c:extLst>
        </c:ser>
        <c:ser>
          <c:idx val="4"/>
          <c:order val="3"/>
          <c:tx>
            <c:strRef>
              <c:f>Graphs!$G$40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Graphs!$G$41:$G$49</c:f>
              <c:numCache>
                <c:formatCode>0.00</c:formatCode>
                <c:ptCount val="9"/>
                <c:pt idx="0">
                  <c:v>0.06</c:v>
                </c:pt>
                <c:pt idx="1">
                  <c:v>0.06</c:v>
                </c:pt>
                <c:pt idx="2">
                  <c:v>0.09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0.06</c:v>
                </c:pt>
                <c:pt idx="8">
                  <c:v>0.06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Graphs!#REF!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F5C-A348-B494-9BDBADA8C94B}"/>
            </c:ext>
          </c:extLst>
        </c:ser>
        <c:ser>
          <c:idx val="5"/>
          <c:order val="4"/>
          <c:tx>
            <c:strRef>
              <c:f>Graphs!$H$40</c:f>
              <c:strCache>
                <c:ptCount val="1"/>
                <c:pt idx="0">
                  <c:v>12</c:v>
                </c:pt>
              </c:strCache>
            </c:strRef>
          </c:tx>
          <c:val>
            <c:numRef>
              <c:f>Graphs!$H$41:$H$49</c:f>
              <c:numCache>
                <c:formatCode>0.00</c:formatCode>
                <c:ptCount val="9"/>
                <c:pt idx="0">
                  <c:v>0.06</c:v>
                </c:pt>
                <c:pt idx="1">
                  <c:v>7.0000000000000007E-2</c:v>
                </c:pt>
                <c:pt idx="2">
                  <c:v>0.06</c:v>
                </c:pt>
                <c:pt idx="4" formatCode="General">
                  <c:v>0.06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0.08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Graphs!#REF!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CF5C-A348-B494-9BDBADA8C94B}"/>
            </c:ext>
          </c:extLst>
        </c:ser>
        <c:ser>
          <c:idx val="6"/>
          <c:order val="5"/>
          <c:tx>
            <c:strRef>
              <c:f>Graphs!$I$40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Graphs!$I$41:$I$49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7.0000000000000007E-2</c:v>
                </c:pt>
                <c:pt idx="5">
                  <c:v>0.08</c:v>
                </c:pt>
                <c:pt idx="6">
                  <c:v>0.06</c:v>
                </c:pt>
                <c:pt idx="7">
                  <c:v>0.09</c:v>
                </c:pt>
                <c:pt idx="8">
                  <c:v>0.09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Graphs!#REF!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CF5C-A348-B494-9BDBADA8C94B}"/>
            </c:ext>
          </c:extLst>
        </c:ser>
        <c:ser>
          <c:idx val="7"/>
          <c:order val="6"/>
          <c:tx>
            <c:strRef>
              <c:f>Graphs!$J$40</c:f>
              <c:strCache>
                <c:ptCount val="1"/>
                <c:pt idx="0">
                  <c:v>15</c:v>
                </c:pt>
              </c:strCache>
            </c:strRef>
          </c:tx>
          <c:val>
            <c:numRef>
              <c:f>Graphs!$J$41:$J$49</c:f>
              <c:numCache>
                <c:formatCode>0.00</c:formatCode>
                <c:ptCount val="9"/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7.5000000000000011E-2</c:v>
                </c:pt>
                <c:pt idx="8">
                  <c:v>0.08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Graphs!#REF!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F5C-A348-B494-9BDBADA8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17088"/>
        <c:axId val="1768905456"/>
      </c:lineChart>
      <c:catAx>
        <c:axId val="17689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90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90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ppt</a:t>
                </a:r>
              </a:p>
            </c:rich>
          </c:tx>
          <c:layout>
            <c:manualLayout>
              <c:xMode val="edge"/>
              <c:yMode val="edge"/>
              <c:x val="3.1872449510244899E-2"/>
              <c:y val="0.420529706513958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917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0503261882572201E-2"/>
          <c:y val="0.90330953926021995"/>
          <c:w val="0.95619757688723195"/>
          <c:h val="7.26800778715119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Salinity</a:t>
            </a:r>
          </a:p>
        </c:rich>
      </c:tx>
      <c:layout>
        <c:manualLayout>
          <c:xMode val="edge"/>
          <c:yMode val="edge"/>
          <c:x val="0.42158858930512699"/>
          <c:y val="3.72879141180314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93065972424801"/>
          <c:y val="0.20000029986176401"/>
          <c:w val="0.84317718940936903"/>
          <c:h val="0.57288230416164898"/>
        </c:manualLayout>
      </c:layout>
      <c:lineChart>
        <c:grouping val="standard"/>
        <c:varyColors val="0"/>
        <c:ser>
          <c:idx val="0"/>
          <c:order val="0"/>
          <c:tx>
            <c:strRef>
              <c:f>Graphs!$Y$38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Graphs!$X$39:$X$47</c:f>
              <c:strCache>
                <c:ptCount val="9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Graphs!$Y$39:$Y$47</c:f>
              <c:numCache>
                <c:formatCode>0.00</c:formatCode>
                <c:ptCount val="9"/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0.12</c:v>
                </c:pt>
                <c:pt idx="5">
                  <c:v>0.09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094C-BBEE-28B0CCAB8F68}"/>
            </c:ext>
          </c:extLst>
        </c:ser>
        <c:ser>
          <c:idx val="1"/>
          <c:order val="1"/>
          <c:tx>
            <c:strRef>
              <c:f>Graphs!$Z$38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Graphs!$X$39:$X$47</c:f>
              <c:strCache>
                <c:ptCount val="9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Graphs!$Z$39:$Z$47</c:f>
              <c:numCache>
                <c:formatCode>0.00</c:formatCode>
                <c:ptCount val="9"/>
                <c:pt idx="0">
                  <c:v>0.06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1-094C-BBEE-28B0CCAB8F68}"/>
            </c:ext>
          </c:extLst>
        </c:ser>
        <c:ser>
          <c:idx val="2"/>
          <c:order val="2"/>
          <c:tx>
            <c:strRef>
              <c:f>Graphs!$AA$38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Graphs!$X$39:$X$47</c:f>
              <c:strCache>
                <c:ptCount val="9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Graphs!$AA$39:$AA$47</c:f>
              <c:numCache>
                <c:formatCode>0.00</c:formatCode>
                <c:ptCount val="9"/>
                <c:pt idx="0">
                  <c:v>0.09</c:v>
                </c:pt>
                <c:pt idx="1">
                  <c:v>0.1</c:v>
                </c:pt>
                <c:pt idx="2">
                  <c:v>0.13</c:v>
                </c:pt>
                <c:pt idx="3">
                  <c:v>0.18</c:v>
                </c:pt>
                <c:pt idx="4">
                  <c:v>0.41</c:v>
                </c:pt>
                <c:pt idx="5">
                  <c:v>0.24</c:v>
                </c:pt>
                <c:pt idx="6">
                  <c:v>0.5</c:v>
                </c:pt>
                <c:pt idx="7">
                  <c:v>0.27</c:v>
                </c:pt>
                <c:pt idx="8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1-094C-BBEE-28B0CCAB8F68}"/>
            </c:ext>
          </c:extLst>
        </c:ser>
        <c:ser>
          <c:idx val="3"/>
          <c:order val="3"/>
          <c:tx>
            <c:strRef>
              <c:f>Graphs!$AB$38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Graphs!$X$39:$X$47</c:f>
              <c:strCache>
                <c:ptCount val="9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Graphs!$AB$39:$AB$47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0.17</c:v>
                </c:pt>
                <c:pt idx="4">
                  <c:v>0.2</c:v>
                </c:pt>
                <c:pt idx="5">
                  <c:v>0.31</c:v>
                </c:pt>
                <c:pt idx="6">
                  <c:v>0.36</c:v>
                </c:pt>
                <c:pt idx="7">
                  <c:v>0.25</c:v>
                </c:pt>
                <c:pt idx="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1-094C-BBEE-28B0CCAB8F68}"/>
            </c:ext>
          </c:extLst>
        </c:ser>
        <c:ser>
          <c:idx val="4"/>
          <c:order val="4"/>
          <c:tx>
            <c:strRef>
              <c:f>Graphs!$AC$38</c:f>
              <c:strCache>
                <c:ptCount val="1"/>
                <c:pt idx="0">
                  <c:v>27</c:v>
                </c:pt>
              </c:strCache>
            </c:strRef>
          </c:tx>
          <c:cat>
            <c:strRef>
              <c:f>Graphs!$X$39:$X$47</c:f>
              <c:strCache>
                <c:ptCount val="9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Graphs!$AC$39:$AC$47</c:f>
              <c:numCache>
                <c:formatCode>General</c:formatCode>
                <c:ptCount val="9"/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0.26</c:v>
                </c:pt>
                <c:pt idx="5">
                  <c:v>0.15</c:v>
                </c:pt>
                <c:pt idx="6">
                  <c:v>0.26</c:v>
                </c:pt>
                <c:pt idx="7" formatCode="0.00">
                  <c:v>0.13</c:v>
                </c:pt>
                <c:pt idx="8" formatCode="0.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61-094C-BBEE-28B0CCAB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07728"/>
        <c:axId val="1768617360"/>
      </c:lineChart>
      <c:catAx>
        <c:axId val="176860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61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61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ppt</a:t>
                </a:r>
              </a:p>
            </c:rich>
          </c:tx>
          <c:layout>
            <c:manualLayout>
              <c:xMode val="edge"/>
              <c:yMode val="edge"/>
              <c:x val="3.2586435023293003E-2"/>
              <c:y val="0.456839156102554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607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499242806663302"/>
          <c:y val="0.902229845626075"/>
          <c:w val="0.46037354871277097"/>
          <c:h val="7.20411663807890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AVG NO</a:t>
            </a:r>
            <a:r>
              <a:rPr lang="en-US" sz="14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41836771317662302"/>
          <c:y val="3.7288053717211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77278812771"/>
          <c:y val="0.15932229760708699"/>
          <c:w val="0.80875218407497296"/>
          <c:h val="0.58644164863885195"/>
        </c:manualLayout>
      </c:layout>
      <c:lineChart>
        <c:grouping val="standard"/>
        <c:varyColors val="0"/>
        <c:ser>
          <c:idx val="0"/>
          <c:order val="0"/>
          <c:tx>
            <c:strRef>
              <c:f>Graphs!$BY$2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[1]Graphs!$BX$3:$BX$12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Graphs!$BY$3:$BY$11</c:f>
              <c:numCache>
                <c:formatCode>0.00</c:formatCode>
                <c:ptCount val="9"/>
                <c:pt idx="0">
                  <c:v>3.2850000000000001</c:v>
                </c:pt>
                <c:pt idx="1">
                  <c:v>4.7640000000000002</c:v>
                </c:pt>
                <c:pt idx="2">
                  <c:v>3.8033333333333328</c:v>
                </c:pt>
                <c:pt idx="3">
                  <c:v>2.4933333333333336</c:v>
                </c:pt>
                <c:pt idx="4">
                  <c:v>1.5456666666666667</c:v>
                </c:pt>
                <c:pt idx="5">
                  <c:v>1.6153571428571427</c:v>
                </c:pt>
                <c:pt idx="6">
                  <c:v>1.9544285714285716</c:v>
                </c:pt>
                <c:pt idx="7" formatCode="General">
                  <c:v>2.27</c:v>
                </c:pt>
                <c:pt idx="8" formatCode="General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2-FA4F-A4F8-F683EB7D20D4}"/>
            </c:ext>
          </c:extLst>
        </c:ser>
        <c:ser>
          <c:idx val="1"/>
          <c:order val="1"/>
          <c:tx>
            <c:strRef>
              <c:f>Graphs!$BZ$2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[1]Graphs!$BX$3:$BX$12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Graphs!$BZ$3:$BZ$11</c:f>
              <c:numCache>
                <c:formatCode>0.00</c:formatCode>
                <c:ptCount val="9"/>
                <c:pt idx="0">
                  <c:v>3.2166666666666668</c:v>
                </c:pt>
                <c:pt idx="1">
                  <c:v>2.9450000000000003</c:v>
                </c:pt>
                <c:pt idx="2">
                  <c:v>3.5559999999999996</c:v>
                </c:pt>
                <c:pt idx="3">
                  <c:v>4.6886666666666663</c:v>
                </c:pt>
                <c:pt idx="4">
                  <c:v>2.9569999999999999</c:v>
                </c:pt>
                <c:pt idx="5">
                  <c:v>2.306</c:v>
                </c:pt>
                <c:pt idx="6">
                  <c:v>3.5289999999999999</c:v>
                </c:pt>
                <c:pt idx="7" formatCode="General">
                  <c:v>2.5879999999999996</c:v>
                </c:pt>
                <c:pt idx="8" formatCode="General">
                  <c:v>4.1339999999999995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2-FA4F-A4F8-F683EB7D20D4}"/>
            </c:ext>
          </c:extLst>
        </c:ser>
        <c:ser>
          <c:idx val="2"/>
          <c:order val="2"/>
          <c:tx>
            <c:strRef>
              <c:f>Graphs!$CA$2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CC00"/>
              </a:solidFill>
              <a:ln>
                <a:solidFill>
                  <a:srgbClr val="00CC00"/>
                </a:solidFill>
                <a:prstDash val="solid"/>
              </a:ln>
            </c:spPr>
          </c:marker>
          <c:cat>
            <c:strRef>
              <c:f>[1]Graphs!$BX$3:$BX$12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Graphs!$CA$3:$CA$11</c:f>
              <c:numCache>
                <c:formatCode>0.00</c:formatCode>
                <c:ptCount val="9"/>
                <c:pt idx="0">
                  <c:v>5.23</c:v>
                </c:pt>
                <c:pt idx="1">
                  <c:v>3.74</c:v>
                </c:pt>
                <c:pt idx="2">
                  <c:v>3.7237499999999994</c:v>
                </c:pt>
                <c:pt idx="3">
                  <c:v>6.2133333333333329</c:v>
                </c:pt>
                <c:pt idx="4">
                  <c:v>4.1499999999999995</c:v>
                </c:pt>
                <c:pt idx="5">
                  <c:v>2.8774999999999999</c:v>
                </c:pt>
                <c:pt idx="6">
                  <c:v>5.3566666666666665</c:v>
                </c:pt>
                <c:pt idx="7">
                  <c:v>2.41</c:v>
                </c:pt>
                <c:pt idx="8">
                  <c:v>3.9420000000000002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2-FA4F-A4F8-F683EB7D20D4}"/>
            </c:ext>
          </c:extLst>
        </c:ser>
        <c:ser>
          <c:idx val="3"/>
          <c:order val="3"/>
          <c:tx>
            <c:strRef>
              <c:f>Graphs!$CB$2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FFED01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</c:marker>
          <c:cat>
            <c:strRef>
              <c:f>[1]Graphs!$BX$3:$BX$12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Graphs!$CB$3:$CB$11</c:f>
              <c:numCache>
                <c:formatCode>0.00</c:formatCode>
                <c:ptCount val="9"/>
                <c:pt idx="0">
                  <c:v>1.9049999999999998</c:v>
                </c:pt>
                <c:pt idx="1">
                  <c:v>2.5219999999999998</c:v>
                </c:pt>
                <c:pt idx="2">
                  <c:v>2.1854999999999998</c:v>
                </c:pt>
                <c:pt idx="3">
                  <c:v>3.9661111111111111</c:v>
                </c:pt>
                <c:pt idx="4">
                  <c:v>8.3375000000000004</c:v>
                </c:pt>
                <c:pt idx="5">
                  <c:v>5.88</c:v>
                </c:pt>
                <c:pt idx="6">
                  <c:v>5.5343333333333335</c:v>
                </c:pt>
                <c:pt idx="7" formatCode="General">
                  <c:v>6.7550000000000008</c:v>
                </c:pt>
                <c:pt idx="8" formatCode="General">
                  <c:v>7.5600000000000005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2-FA4F-A4F8-F683EB7D20D4}"/>
            </c:ext>
          </c:extLst>
        </c:ser>
        <c:ser>
          <c:idx val="4"/>
          <c:order val="4"/>
          <c:tx>
            <c:strRef>
              <c:f>Graphs!$CC$2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[1]Graphs!$BX$3:$BX$12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Graphs!$CC$3:$CC$11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2-FA4F-A4F8-F683EB7D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382864"/>
        <c:axId val="1729387248"/>
      </c:lineChart>
      <c:dateAx>
        <c:axId val="172938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387248"/>
        <c:crosses val="autoZero"/>
        <c:auto val="0"/>
        <c:lblOffset val="100"/>
        <c:baseTimeUnit val="days"/>
        <c:majorUnit val="1"/>
        <c:minorUnit val="1"/>
      </c:dateAx>
      <c:valAx>
        <c:axId val="1729387248"/>
        <c:scaling>
          <c:orientation val="minMax"/>
          <c:max val="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mg/L</a:t>
                </a:r>
              </a:p>
            </c:rich>
          </c:tx>
          <c:layout>
            <c:manualLayout>
              <c:xMode val="edge"/>
              <c:yMode val="edge"/>
              <c:x val="1.83673293123553E-2"/>
              <c:y val="0.3966107917491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382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25584801351248798"/>
          <c:y val="0.89151553275273798"/>
          <c:w val="0.55555555555555602"/>
          <c:h val="7.1122011036174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invertIfNegative val="0"/>
          <c:cat>
            <c:strRef>
              <c:f>Rainfall!$B$1:$B$18</c:f>
              <c:strCache>
                <c:ptCount val="18"/>
                <c:pt idx="0">
                  <c:v>MAR</c:v>
                </c:pt>
                <c:pt idx="1">
                  <c:v>APR</c:v>
                </c:pt>
                <c:pt idx="2">
                  <c:v>APR</c:v>
                </c:pt>
                <c:pt idx="3">
                  <c:v>MAY</c:v>
                </c:pt>
                <c:pt idx="4">
                  <c:v>MAY</c:v>
                </c:pt>
                <c:pt idx="5">
                  <c:v>JUN</c:v>
                </c:pt>
                <c:pt idx="6">
                  <c:v>JUN</c:v>
                </c:pt>
                <c:pt idx="7">
                  <c:v>JUN</c:v>
                </c:pt>
                <c:pt idx="8">
                  <c:v>JUL</c:v>
                </c:pt>
                <c:pt idx="9">
                  <c:v>JUL</c:v>
                </c:pt>
                <c:pt idx="10">
                  <c:v>AUG</c:v>
                </c:pt>
                <c:pt idx="11">
                  <c:v>AUG</c:v>
                </c:pt>
                <c:pt idx="12">
                  <c:v>SEPT</c:v>
                </c:pt>
                <c:pt idx="13">
                  <c:v>SEPT</c:v>
                </c:pt>
                <c:pt idx="14">
                  <c:v>OCT</c:v>
                </c:pt>
                <c:pt idx="15">
                  <c:v>OCT</c:v>
                </c:pt>
                <c:pt idx="16">
                  <c:v>NOV</c:v>
                </c:pt>
                <c:pt idx="17">
                  <c:v>NOV</c:v>
                </c:pt>
              </c:strCache>
            </c:strRef>
          </c:cat>
          <c:val>
            <c:numRef>
              <c:f>Rainfall!$E$1:$E$18</c:f>
              <c:numCache>
                <c:formatCode>General</c:formatCode>
                <c:ptCount val="18"/>
                <c:pt idx="0">
                  <c:v>1.86</c:v>
                </c:pt>
                <c:pt idx="1">
                  <c:v>0.67</c:v>
                </c:pt>
                <c:pt idx="2">
                  <c:v>0.2</c:v>
                </c:pt>
                <c:pt idx="3">
                  <c:v>0.22</c:v>
                </c:pt>
                <c:pt idx="4">
                  <c:v>0.94000000000000006</c:v>
                </c:pt>
                <c:pt idx="5">
                  <c:v>0.92999999999999994</c:v>
                </c:pt>
                <c:pt idx="6">
                  <c:v>0.11</c:v>
                </c:pt>
                <c:pt idx="7">
                  <c:v>1.1199999999999999</c:v>
                </c:pt>
                <c:pt idx="8">
                  <c:v>0.77</c:v>
                </c:pt>
                <c:pt idx="9">
                  <c:v>0.1</c:v>
                </c:pt>
                <c:pt idx="10">
                  <c:v>1.81</c:v>
                </c:pt>
                <c:pt idx="11">
                  <c:v>3.2</c:v>
                </c:pt>
                <c:pt idx="12">
                  <c:v>0.16</c:v>
                </c:pt>
                <c:pt idx="13">
                  <c:v>0.71</c:v>
                </c:pt>
                <c:pt idx="14">
                  <c:v>6.47</c:v>
                </c:pt>
                <c:pt idx="15">
                  <c:v>2.29</c:v>
                </c:pt>
                <c:pt idx="16">
                  <c:v>2.4699999999999998</c:v>
                </c:pt>
                <c:pt idx="17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E-5E48-816F-B1E53454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209136"/>
        <c:axId val="1735209072"/>
      </c:barChart>
      <c:lineChart>
        <c:grouping val="standard"/>
        <c:varyColors val="0"/>
        <c:ser>
          <c:idx val="1"/>
          <c:order val="1"/>
          <c:tx>
            <c:v>Ave rainfall</c:v>
          </c:tx>
          <c:val>
            <c:numRef>
              <c:f>Rainfall!$G$1:$G$17</c:f>
              <c:numCache>
                <c:formatCode>General</c:formatCode>
                <c:ptCount val="17"/>
                <c:pt idx="0">
                  <c:v>4.55</c:v>
                </c:pt>
                <c:pt idx="1">
                  <c:v>3.34</c:v>
                </c:pt>
                <c:pt idx="3">
                  <c:v>3.67</c:v>
                </c:pt>
                <c:pt idx="5">
                  <c:v>3.62</c:v>
                </c:pt>
                <c:pt idx="8">
                  <c:v>4.54</c:v>
                </c:pt>
                <c:pt idx="10">
                  <c:v>4.72</c:v>
                </c:pt>
                <c:pt idx="12">
                  <c:v>3.99</c:v>
                </c:pt>
                <c:pt idx="14">
                  <c:v>3.43</c:v>
                </c:pt>
                <c:pt idx="16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E-5E48-816F-B1E53454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209136"/>
        <c:axId val="1735209072"/>
      </c:lineChart>
      <c:catAx>
        <c:axId val="16712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2090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35209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Rainfall Abundance (in)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20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water clarity</a:t>
            </a:r>
          </a:p>
        </c:rich>
      </c:tx>
      <c:layout>
        <c:manualLayout>
          <c:xMode val="edge"/>
          <c:yMode val="edge"/>
          <c:x val="0.37322571672760702"/>
          <c:y val="3.7288375762845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306380445752707E-2"/>
          <c:y val="0.12542393641409"/>
          <c:w val="0.88235381508483501"/>
          <c:h val="0.67457738774064402"/>
        </c:manualLayout>
      </c:layout>
      <c:lineChart>
        <c:grouping val="standard"/>
        <c:varyColors val="0"/>
        <c:ser>
          <c:idx val="0"/>
          <c:order val="0"/>
          <c:tx>
            <c:strRef>
              <c:f>Graphs!$C$56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Graphs!$B$57:$B$65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Graphs!$C$57:$C$65</c:f>
              <c:numCache>
                <c:formatCode>General</c:formatCode>
                <c:ptCount val="9"/>
                <c:pt idx="2">
                  <c:v>38</c:v>
                </c:pt>
                <c:pt idx="6">
                  <c:v>30</c:v>
                </c:pt>
                <c:pt idx="7">
                  <c:v>30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7-2E41-BC9C-45B6612B1860}"/>
            </c:ext>
          </c:extLst>
        </c:ser>
        <c:ser>
          <c:idx val="2"/>
          <c:order val="1"/>
          <c:tx>
            <c:strRef>
              <c:f>Graphs!$D$56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33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Graphs!$B$57:$B$65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Graphs!$D$57:$D$65</c:f>
              <c:numCache>
                <c:formatCode>0</c:formatCode>
                <c:ptCount val="9"/>
                <c:pt idx="1">
                  <c:v>39</c:v>
                </c:pt>
                <c:pt idx="2" formatCode="0.000">
                  <c:v>39</c:v>
                </c:pt>
                <c:pt idx="4" formatCode="General">
                  <c:v>27</c:v>
                </c:pt>
                <c:pt idx="5" formatCode="General">
                  <c:v>21</c:v>
                </c:pt>
                <c:pt idx="7" formatCode="General">
                  <c:v>27</c:v>
                </c:pt>
                <c:pt idx="8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7-2E41-BC9C-45B6612B1860}"/>
            </c:ext>
          </c:extLst>
        </c:ser>
        <c:ser>
          <c:idx val="3"/>
          <c:order val="2"/>
          <c:tx>
            <c:strRef>
              <c:f>Graphs!$E$56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Graphs!$B$57:$B$65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Graphs!$E$57:$E$65</c:f>
              <c:numCache>
                <c:formatCode>General</c:formatCode>
                <c:ptCount val="9"/>
                <c:pt idx="0">
                  <c:v>48</c:v>
                </c:pt>
                <c:pt idx="1">
                  <c:v>48</c:v>
                </c:pt>
                <c:pt idx="2">
                  <c:v>42</c:v>
                </c:pt>
                <c:pt idx="4">
                  <c:v>49</c:v>
                </c:pt>
                <c:pt idx="5">
                  <c:v>36</c:v>
                </c:pt>
                <c:pt idx="6">
                  <c:v>51</c:v>
                </c:pt>
                <c:pt idx="7">
                  <c:v>42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7-2E41-BC9C-45B6612B1860}"/>
            </c:ext>
          </c:extLst>
        </c:ser>
        <c:ser>
          <c:idx val="4"/>
          <c:order val="3"/>
          <c:tx>
            <c:strRef>
              <c:f>Graphs!$G$56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Graphs!$B$57:$B$65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Graphs!$G$57:$G$65</c:f>
              <c:numCache>
                <c:formatCode>General</c:formatCode>
                <c:ptCount val="9"/>
                <c:pt idx="0">
                  <c:v>16</c:v>
                </c:pt>
                <c:pt idx="2">
                  <c:v>17</c:v>
                </c:pt>
                <c:pt idx="5">
                  <c:v>9</c:v>
                </c:pt>
                <c:pt idx="6">
                  <c:v>15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7-2E41-BC9C-45B6612B1860}"/>
            </c:ext>
          </c:extLst>
        </c:ser>
        <c:ser>
          <c:idx val="5"/>
          <c:order val="4"/>
          <c:tx>
            <c:strRef>
              <c:f>Graphs!$H$56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Graphs!$B$57:$B$65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Graphs!$H$57:$H$65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18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67-2E41-BC9C-45B6612B1860}"/>
            </c:ext>
          </c:extLst>
        </c:ser>
        <c:ser>
          <c:idx val="6"/>
          <c:order val="5"/>
          <c:tx>
            <c:strRef>
              <c:f>Graphs!$I$56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Graphs!$B$57:$B$65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Graphs!$I$57:$I$65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24</c:v>
                </c:pt>
                <c:pt idx="3" formatCode="0">
                  <c:v>46</c:v>
                </c:pt>
                <c:pt idx="5">
                  <c:v>28</c:v>
                </c:pt>
                <c:pt idx="6">
                  <c:v>29</c:v>
                </c:pt>
                <c:pt idx="7">
                  <c:v>33</c:v>
                </c:pt>
                <c:pt idx="8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67-2E41-BC9C-45B6612B1860}"/>
            </c:ext>
          </c:extLst>
        </c:ser>
        <c:ser>
          <c:idx val="7"/>
          <c:order val="6"/>
          <c:tx>
            <c:strRef>
              <c:f>Graphs!$J$56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Graphs!$B$57:$B$65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Graphs!$J$57:$J$65</c:f>
              <c:numCache>
                <c:formatCode>General</c:formatCode>
                <c:ptCount val="9"/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33</c:v>
                </c:pt>
                <c:pt idx="7">
                  <c:v>42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67-2E41-BC9C-45B6612B1860}"/>
            </c:ext>
          </c:extLst>
        </c:ser>
        <c:ser>
          <c:idx val="8"/>
          <c:order val="7"/>
          <c:tx>
            <c:strRef>
              <c:f>Graphs!$K$56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Graphs!$B$57:$B$65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Graphs!$K$57:$K$65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67-2E41-BC9C-45B6612B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762608"/>
        <c:axId val="1669995040"/>
      </c:lineChart>
      <c:catAx>
        <c:axId val="173076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999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69995040"/>
        <c:scaling>
          <c:orientation val="minMax"/>
          <c:max val="7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0141853655576301E-2"/>
              <c:y val="0.38644123472295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762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015408320493099"/>
          <c:y val="0.91232372777437098"/>
          <c:w val="0.80585516178736105"/>
          <c:h val="7.1122011036174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Upper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40816378950255899"/>
          <c:y val="3.7288049837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040918009524"/>
          <c:y val="0.172881642084286"/>
          <c:w val="0.86938862144114903"/>
          <c:h val="0.60339082923535103"/>
        </c:manualLayout>
      </c:layout>
      <c:lineChart>
        <c:grouping val="standard"/>
        <c:varyColors val="0"/>
        <c:ser>
          <c:idx val="0"/>
          <c:order val="0"/>
          <c:tx>
            <c:strRef>
              <c:f>Graphs!$Y$2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Graphs!$Y$3:$Y$11</c:f>
              <c:numCache>
                <c:formatCode>0.00</c:formatCode>
                <c:ptCount val="9"/>
                <c:pt idx="1">
                  <c:v>2.76</c:v>
                </c:pt>
                <c:pt idx="2">
                  <c:v>3.9450000000000003</c:v>
                </c:pt>
                <c:pt idx="3">
                  <c:v>4.8</c:v>
                </c:pt>
                <c:pt idx="4">
                  <c:v>2.4500000000000002</c:v>
                </c:pt>
                <c:pt idx="5">
                  <c:v>1.97</c:v>
                </c:pt>
                <c:pt idx="6">
                  <c:v>3.26</c:v>
                </c:pt>
                <c:pt idx="7">
                  <c:v>2.19</c:v>
                </c:pt>
                <c:pt idx="8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2-794F-BBDF-DBF660355BB8}"/>
            </c:ext>
          </c:extLst>
        </c:ser>
        <c:ser>
          <c:idx val="1"/>
          <c:order val="1"/>
          <c:tx>
            <c:strRef>
              <c:f>Graphs!$Z$2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Graphs!$Z$3:$Z$11</c:f>
              <c:numCache>
                <c:formatCode>0.00</c:formatCode>
                <c:ptCount val="9"/>
                <c:pt idx="0">
                  <c:v>3.4</c:v>
                </c:pt>
                <c:pt idx="1">
                  <c:v>3.71</c:v>
                </c:pt>
                <c:pt idx="2">
                  <c:v>3.06</c:v>
                </c:pt>
                <c:pt idx="3">
                  <c:v>3.1749999999999998</c:v>
                </c:pt>
                <c:pt idx="4">
                  <c:v>4.1099999999999994</c:v>
                </c:pt>
                <c:pt idx="5">
                  <c:v>3.395</c:v>
                </c:pt>
                <c:pt idx="6">
                  <c:v>4.6449999999999996</c:v>
                </c:pt>
                <c:pt idx="7">
                  <c:v>1.83</c:v>
                </c:pt>
                <c:pt idx="8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2-794F-BBDF-DBF660355BB8}"/>
            </c:ext>
          </c:extLst>
        </c:ser>
        <c:ser>
          <c:idx val="2"/>
          <c:order val="2"/>
          <c:tx>
            <c:strRef>
              <c:f>Graphs!$AA$2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Graphs!$AA$3:$AA$11</c:f>
              <c:numCache>
                <c:formatCode>0.00</c:formatCode>
                <c:ptCount val="9"/>
                <c:pt idx="0">
                  <c:v>3.81</c:v>
                </c:pt>
                <c:pt idx="1">
                  <c:v>2.69</c:v>
                </c:pt>
                <c:pt idx="2">
                  <c:v>4.6749999999999998</c:v>
                </c:pt>
                <c:pt idx="3">
                  <c:v>3.5350000000000001</c:v>
                </c:pt>
                <c:pt idx="4">
                  <c:v>2.84</c:v>
                </c:pt>
                <c:pt idx="5">
                  <c:v>2.41</c:v>
                </c:pt>
                <c:pt idx="6">
                  <c:v>3.62</c:v>
                </c:pt>
                <c:pt idx="7">
                  <c:v>4.1100000000000003</c:v>
                </c:pt>
                <c:pt idx="8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2-794F-BBDF-DBF660355BB8}"/>
            </c:ext>
          </c:extLst>
        </c:ser>
        <c:ser>
          <c:idx val="3"/>
          <c:order val="3"/>
          <c:tx>
            <c:strRef>
              <c:f>Graphs!$AB$2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Graphs!$AB$3:$AB$11</c:f>
              <c:numCache>
                <c:formatCode>0.00</c:formatCode>
                <c:ptCount val="9"/>
                <c:pt idx="0">
                  <c:v>2.44</c:v>
                </c:pt>
                <c:pt idx="1">
                  <c:v>3.105</c:v>
                </c:pt>
                <c:pt idx="2">
                  <c:v>2.3250000000000002</c:v>
                </c:pt>
                <c:pt idx="3">
                  <c:v>4.8233333333333333</c:v>
                </c:pt>
                <c:pt idx="4">
                  <c:v>2.1349999999999998</c:v>
                </c:pt>
                <c:pt idx="5">
                  <c:v>1.73</c:v>
                </c:pt>
                <c:pt idx="6">
                  <c:v>2.9</c:v>
                </c:pt>
                <c:pt idx="7">
                  <c:v>3.19</c:v>
                </c:pt>
                <c:pt idx="8">
                  <c:v>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2-794F-BBDF-DBF660355BB8}"/>
            </c:ext>
          </c:extLst>
        </c:ser>
        <c:ser>
          <c:idx val="4"/>
          <c:order val="4"/>
          <c:tx>
            <c:strRef>
              <c:f>Graphs!$AC$2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Graphs!$AC$3:$AC$11</c:f>
              <c:numCache>
                <c:formatCode>0.00</c:formatCode>
                <c:ptCount val="9"/>
                <c:pt idx="1">
                  <c:v>2.46</c:v>
                </c:pt>
                <c:pt idx="2">
                  <c:v>3.7749999999999995</c:v>
                </c:pt>
                <c:pt idx="3">
                  <c:v>7.1099999999999994</c:v>
                </c:pt>
                <c:pt idx="4">
                  <c:v>3.25</c:v>
                </c:pt>
                <c:pt idx="5">
                  <c:v>2.0249999999999999</c:v>
                </c:pt>
                <c:pt idx="6">
                  <c:v>3.2199999999999998</c:v>
                </c:pt>
                <c:pt idx="7">
                  <c:v>1.62</c:v>
                </c:pt>
                <c:pt idx="8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2-794F-BBDF-DBF660355BB8}"/>
            </c:ext>
          </c:extLst>
        </c:ser>
        <c:ser>
          <c:idx val="7"/>
          <c:order val="5"/>
          <c:tx>
            <c:strRef>
              <c:f>Graphs!$AE$2</c:f>
              <c:strCache>
                <c:ptCount val="1"/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pPr>
              <a:ln w="25400">
                <a:solidFill>
                  <a:schemeClr val="tx1"/>
                </a:solidFill>
              </a:ln>
            </c:spPr>
          </c:marker>
          <c:cat>
            <c:strRef>
              <c:f>Graphs!$X$3:$X$11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Graphs!$AD$3:$AD$11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2-794F-BBDF-DBF66035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42928"/>
        <c:axId val="1675240224"/>
      </c:lineChart>
      <c:catAx>
        <c:axId val="211624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524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5240224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1757844403E-2"/>
              <c:y val="0.420339626221421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42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149097815764798"/>
          <c:y val="0.90529695024077095"/>
          <c:w val="0.46153846153846301"/>
          <c:h val="7.38362760834671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Upper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- P</a:t>
            </a:r>
          </a:p>
        </c:rich>
      </c:tx>
      <c:layout>
        <c:manualLayout>
          <c:xMode val="edge"/>
          <c:yMode val="edge"/>
          <c:x val="0.41106716622254402"/>
          <c:y val="3.5714363290795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8735177865599"/>
          <c:y val="0.201298701298701"/>
          <c:w val="0.83794466403162104"/>
          <c:h val="0.581168831168831"/>
        </c:manualLayout>
      </c:layout>
      <c:lineChart>
        <c:grouping val="standard"/>
        <c:varyColors val="0"/>
        <c:ser>
          <c:idx val="0"/>
          <c:order val="0"/>
          <c:tx>
            <c:strRef>
              <c:f>Graphs!$Y$14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Graphs!$X$15:$X$23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Graphs!$Y$15:$Y$23</c:f>
              <c:numCache>
                <c:formatCode>0.000</c:formatCode>
                <c:ptCount val="9"/>
                <c:pt idx="1">
                  <c:v>0.151</c:v>
                </c:pt>
                <c:pt idx="2">
                  <c:v>0.38300000000000001</c:v>
                </c:pt>
                <c:pt idx="3">
                  <c:v>7.4999999999999997E-2</c:v>
                </c:pt>
                <c:pt idx="4">
                  <c:v>0.29699999999999999</c:v>
                </c:pt>
                <c:pt idx="5">
                  <c:v>0.24099999999999999</c:v>
                </c:pt>
                <c:pt idx="6">
                  <c:v>0.36</c:v>
                </c:pt>
                <c:pt idx="7">
                  <c:v>0.32</c:v>
                </c:pt>
                <c:pt idx="8">
                  <c:v>0.38400000000000001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4-2144-8F15-73DFF09EF94C}"/>
            </c:ext>
          </c:extLst>
        </c:ser>
        <c:ser>
          <c:idx val="5"/>
          <c:order val="1"/>
          <c:tx>
            <c:strRef>
              <c:f>Graphs!$Z$14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Graphs!$X$15:$X$23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Graphs!$Z$15:$Z$23</c:f>
              <c:numCache>
                <c:formatCode>0.000</c:formatCode>
                <c:ptCount val="9"/>
                <c:pt idx="1">
                  <c:v>0.37</c:v>
                </c:pt>
                <c:pt idx="2">
                  <c:v>0.193</c:v>
                </c:pt>
                <c:pt idx="3">
                  <c:v>0.2495</c:v>
                </c:pt>
                <c:pt idx="4">
                  <c:v>0.33500000000000002</c:v>
                </c:pt>
                <c:pt idx="5">
                  <c:v>0.26149999999999995</c:v>
                </c:pt>
                <c:pt idx="6">
                  <c:v>0.15049999999999999</c:v>
                </c:pt>
                <c:pt idx="7">
                  <c:v>0.34200000000000003</c:v>
                </c:pt>
                <c:pt idx="8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4-2144-8F15-73DFF09EF94C}"/>
            </c:ext>
          </c:extLst>
        </c:ser>
        <c:ser>
          <c:idx val="1"/>
          <c:order val="2"/>
          <c:tx>
            <c:strRef>
              <c:f>Graphs!$AA$14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Graphs!$X$15:$X$23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Graphs!$AA$15:$AA$23</c:f>
              <c:numCache>
                <c:formatCode>0.000</c:formatCode>
                <c:ptCount val="9"/>
                <c:pt idx="0">
                  <c:v>0.21299999999999999</c:v>
                </c:pt>
                <c:pt idx="1">
                  <c:v>0.22</c:v>
                </c:pt>
                <c:pt idx="2">
                  <c:v>1.494</c:v>
                </c:pt>
                <c:pt idx="3">
                  <c:v>9.5500000000000002E-2</c:v>
                </c:pt>
                <c:pt idx="4">
                  <c:v>0.41399999999999998</c:v>
                </c:pt>
                <c:pt idx="5">
                  <c:v>0.3775</c:v>
                </c:pt>
                <c:pt idx="6">
                  <c:v>0.161</c:v>
                </c:pt>
                <c:pt idx="7">
                  <c:v>0.245</c:v>
                </c:pt>
                <c:pt idx="8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4-2144-8F15-73DFF09EF94C}"/>
            </c:ext>
          </c:extLst>
        </c:ser>
        <c:ser>
          <c:idx val="6"/>
          <c:order val="3"/>
          <c:tx>
            <c:strRef>
              <c:f>Graphs!$AB$14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Graphs!$X$15:$X$23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Graphs!$AB$15:$AB$23</c:f>
              <c:numCache>
                <c:formatCode>0.000</c:formatCode>
                <c:ptCount val="9"/>
                <c:pt idx="1">
                  <c:v>0.23599999999999999</c:v>
                </c:pt>
                <c:pt idx="2">
                  <c:v>0.42599999999999999</c:v>
                </c:pt>
                <c:pt idx="3">
                  <c:v>0.11866666666666666</c:v>
                </c:pt>
                <c:pt idx="4">
                  <c:v>0.155</c:v>
                </c:pt>
                <c:pt idx="5">
                  <c:v>0.21299999999999999</c:v>
                </c:pt>
                <c:pt idx="6">
                  <c:v>0.156</c:v>
                </c:pt>
                <c:pt idx="7">
                  <c:v>0.28499999999999998</c:v>
                </c:pt>
                <c:pt idx="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4-2144-8F15-73DFF09EF94C}"/>
            </c:ext>
          </c:extLst>
        </c:ser>
        <c:ser>
          <c:idx val="2"/>
          <c:order val="4"/>
          <c:tx>
            <c:strRef>
              <c:f>Graphs!$AC$14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Graphs!$X$15:$X$23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Graphs!$AC$15:$AC$23</c:f>
              <c:numCache>
                <c:formatCode>General</c:formatCode>
                <c:ptCount val="9"/>
                <c:pt idx="1">
                  <c:v>0.33300000000000002</c:v>
                </c:pt>
                <c:pt idx="2">
                  <c:v>0.22699999999999998</c:v>
                </c:pt>
                <c:pt idx="3" formatCode="0.000">
                  <c:v>0.10733333333333334</c:v>
                </c:pt>
                <c:pt idx="4" formatCode="0.000">
                  <c:v>0.1</c:v>
                </c:pt>
                <c:pt idx="5">
                  <c:v>0.32599999999999996</c:v>
                </c:pt>
                <c:pt idx="6">
                  <c:v>0.1285</c:v>
                </c:pt>
                <c:pt idx="7" formatCode="0.000">
                  <c:v>0.20899999999999999</c:v>
                </c:pt>
                <c:pt idx="8" formatCode="0.000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D4-2144-8F15-73DFF09EF94C}"/>
            </c:ext>
          </c:extLst>
        </c:ser>
        <c:ser>
          <c:idx val="7"/>
          <c:order val="5"/>
          <c:tx>
            <c:strRef>
              <c:f>Graphs!$AE$14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pPr>
              <a:solidFill>
                <a:sysClr val="windowText" lastClr="000000"/>
              </a:solidFill>
              <a:ln w="6350">
                <a:solidFill>
                  <a:schemeClr val="tx1"/>
                </a:solidFill>
              </a:ln>
            </c:spPr>
          </c:marker>
          <c:cat>
            <c:strRef>
              <c:f>Graphs!$X$15:$X$23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Graphs!$AD$15:$AD$23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D4-2144-8F15-73DFF09E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337584"/>
        <c:axId val="1766574688"/>
      </c:lineChart>
      <c:catAx>
        <c:axId val="17273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5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574688"/>
        <c:scaling>
          <c:orientation val="minMax"/>
          <c:max val="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1620551247887901E-2"/>
              <c:y val="0.438311521404655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337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146490335707401"/>
          <c:y val="0.90696071674707102"/>
          <c:w val="0.45167853509664502"/>
          <c:h val="6.6161268090971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 orientation="landscape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Chl-a</a:t>
            </a:r>
          </a:p>
        </c:rich>
      </c:tx>
      <c:layout>
        <c:manualLayout>
          <c:xMode val="edge"/>
          <c:yMode val="edge"/>
          <c:x val="0.42158858930512699"/>
          <c:y val="3.72879141180314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93065972424801"/>
          <c:y val="0.20000029986176401"/>
          <c:w val="0.84317718940936903"/>
          <c:h val="0.57288230416164998"/>
        </c:manualLayout>
      </c:layout>
      <c:lineChart>
        <c:grouping val="standard"/>
        <c:varyColors val="0"/>
        <c:ser>
          <c:idx val="0"/>
          <c:order val="0"/>
          <c:tx>
            <c:strRef>
              <c:f>Graphs!$Y$26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Graphs!$X$27:$X$35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Graphs!$Y$27:$Y$35</c:f>
              <c:numCache>
                <c:formatCode>0.0</c:formatCode>
                <c:ptCount val="9"/>
                <c:pt idx="1">
                  <c:v>21.4</c:v>
                </c:pt>
                <c:pt idx="2">
                  <c:v>47.05</c:v>
                </c:pt>
                <c:pt idx="3">
                  <c:v>45.1</c:v>
                </c:pt>
                <c:pt idx="4">
                  <c:v>12.7</c:v>
                </c:pt>
                <c:pt idx="5">
                  <c:v>23</c:v>
                </c:pt>
                <c:pt idx="6">
                  <c:v>30.900000000000002</c:v>
                </c:pt>
                <c:pt idx="7">
                  <c:v>8.6999999999999993</c:v>
                </c:pt>
                <c:pt idx="8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9-0547-A59D-4A1D6973D3B3}"/>
            </c:ext>
          </c:extLst>
        </c:ser>
        <c:ser>
          <c:idx val="1"/>
          <c:order val="1"/>
          <c:tx>
            <c:strRef>
              <c:f>Graphs!$Z$26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Graphs!$X$27:$X$35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Graphs!$Z$27:$Z$35</c:f>
              <c:numCache>
                <c:formatCode>0.0</c:formatCode>
                <c:ptCount val="9"/>
                <c:pt idx="0">
                  <c:v>3</c:v>
                </c:pt>
                <c:pt idx="1">
                  <c:v>2.5</c:v>
                </c:pt>
                <c:pt idx="2">
                  <c:v>10</c:v>
                </c:pt>
                <c:pt idx="3">
                  <c:v>0.65</c:v>
                </c:pt>
                <c:pt idx="4">
                  <c:v>7.75</c:v>
                </c:pt>
                <c:pt idx="5">
                  <c:v>1.95</c:v>
                </c:pt>
                <c:pt idx="6">
                  <c:v>0.5</c:v>
                </c:pt>
                <c:pt idx="7">
                  <c:v>1.9</c:v>
                </c:pt>
                <c:pt idx="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9-0547-A59D-4A1D6973D3B3}"/>
            </c:ext>
          </c:extLst>
        </c:ser>
        <c:ser>
          <c:idx val="2"/>
          <c:order val="2"/>
          <c:tx>
            <c:strRef>
              <c:f>Graphs!$AA$26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Graphs!$X$27:$X$35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Graphs!$AA$27:$AA$35</c:f>
              <c:numCache>
                <c:formatCode>0.0</c:formatCode>
                <c:ptCount val="9"/>
                <c:pt idx="0">
                  <c:v>8</c:v>
                </c:pt>
                <c:pt idx="1">
                  <c:v>39.799999999999997</c:v>
                </c:pt>
                <c:pt idx="2">
                  <c:v>61.3</c:v>
                </c:pt>
                <c:pt idx="3">
                  <c:v>26.1</c:v>
                </c:pt>
                <c:pt idx="4">
                  <c:v>63</c:v>
                </c:pt>
                <c:pt idx="5">
                  <c:v>51.4</c:v>
                </c:pt>
                <c:pt idx="6">
                  <c:v>63.7</c:v>
                </c:pt>
                <c:pt idx="7">
                  <c:v>28.8</c:v>
                </c:pt>
                <c:pt idx="8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9-0547-A59D-4A1D6973D3B3}"/>
            </c:ext>
          </c:extLst>
        </c:ser>
        <c:ser>
          <c:idx val="3"/>
          <c:order val="3"/>
          <c:tx>
            <c:strRef>
              <c:f>Graphs!$AB$26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Graphs!$X$27:$X$35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Graphs!$AB$27:$AB$35</c:f>
              <c:numCache>
                <c:formatCode>0.0</c:formatCode>
                <c:ptCount val="9"/>
                <c:pt idx="0">
                  <c:v>14</c:v>
                </c:pt>
                <c:pt idx="1">
                  <c:v>24.299999999999997</c:v>
                </c:pt>
                <c:pt idx="2">
                  <c:v>44.95</c:v>
                </c:pt>
                <c:pt idx="3">
                  <c:v>33.666666666666664</c:v>
                </c:pt>
                <c:pt idx="4">
                  <c:v>56.25</c:v>
                </c:pt>
                <c:pt idx="5">
                  <c:v>37.200000000000003</c:v>
                </c:pt>
                <c:pt idx="6">
                  <c:v>62.1</c:v>
                </c:pt>
                <c:pt idx="7">
                  <c:v>53.3</c:v>
                </c:pt>
                <c:pt idx="8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9-0547-A59D-4A1D6973D3B3}"/>
            </c:ext>
          </c:extLst>
        </c:ser>
        <c:ser>
          <c:idx val="4"/>
          <c:order val="4"/>
          <c:tx>
            <c:strRef>
              <c:f>Graphs!$AC$26</c:f>
              <c:strCache>
                <c:ptCount val="1"/>
                <c:pt idx="0">
                  <c:v>27</c:v>
                </c:pt>
              </c:strCache>
            </c:strRef>
          </c:tx>
          <c:cat>
            <c:strRef>
              <c:f>Graphs!$X$27:$X$35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Graphs!$AC$27:$AC$35</c:f>
              <c:numCache>
                <c:formatCode>General</c:formatCode>
                <c:ptCount val="9"/>
                <c:pt idx="1">
                  <c:v>39.6</c:v>
                </c:pt>
                <c:pt idx="2">
                  <c:v>40.1</c:v>
                </c:pt>
                <c:pt idx="3" formatCode="0.0">
                  <c:v>27.5</c:v>
                </c:pt>
                <c:pt idx="4">
                  <c:v>46.7</c:v>
                </c:pt>
                <c:pt idx="5">
                  <c:v>43.1</c:v>
                </c:pt>
                <c:pt idx="6">
                  <c:v>39.25</c:v>
                </c:pt>
                <c:pt idx="7" formatCode="0.0">
                  <c:v>12</c:v>
                </c:pt>
                <c:pt idx="8" formatCode="0.0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9-0547-A59D-4A1D6973D3B3}"/>
            </c:ext>
          </c:extLst>
        </c:ser>
        <c:ser>
          <c:idx val="5"/>
          <c:order val="5"/>
          <c:tx>
            <c:strRef>
              <c:f>Graphs!$AD$26</c:f>
              <c:strCache>
                <c:ptCount val="1"/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Graphs!$X$27:$X$35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Graphs!$AD$27:$AD$35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9-0547-A59D-4A1D6973D3B3}"/>
            </c:ext>
          </c:extLst>
        </c:ser>
        <c:ser>
          <c:idx val="6"/>
          <c:order val="6"/>
          <c:tx>
            <c:strRef>
              <c:f>Graphs!$AE$26</c:f>
              <c:strCache>
                <c:ptCount val="1"/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Graphs!$X$27:$X$35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Graphs!$AE$27:$AE$35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79-0547-A59D-4A1D6973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82960"/>
        <c:axId val="1779527280"/>
      </c:lineChart>
      <c:catAx>
        <c:axId val="167958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52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527280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Symbol"/>
                  </a:rPr>
                  <a:t>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3.2586494869959397E-2"/>
              <c:y val="0.43728881529294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9582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499242806663302"/>
          <c:y val="0.902229845626075"/>
          <c:w val="0.46037354871277097"/>
          <c:h val="7.20411663807890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water clarity</a:t>
            </a:r>
          </a:p>
        </c:rich>
      </c:tx>
      <c:layout>
        <c:manualLayout>
          <c:xMode val="edge"/>
          <c:yMode val="edge"/>
          <c:x val="0.39558616657836798"/>
          <c:y val="3.72883389576302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91919560364203E-2"/>
          <c:y val="0.13220360865268899"/>
          <c:w val="0.889644201012877"/>
          <c:h val="0.623729845951151"/>
        </c:manualLayout>
      </c:layout>
      <c:lineChart>
        <c:grouping val="standard"/>
        <c:varyColors val="0"/>
        <c:ser>
          <c:idx val="0"/>
          <c:order val="0"/>
          <c:tx>
            <c:strRef>
              <c:f>Graphs!$Y$55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Graphs!$X$56:$X$64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Graphs!$Y$56:$Y$64</c:f>
              <c:numCache>
                <c:formatCode>General</c:formatCode>
                <c:ptCount val="9"/>
                <c:pt idx="2">
                  <c:v>21</c:v>
                </c:pt>
                <c:pt idx="3">
                  <c:v>36</c:v>
                </c:pt>
                <c:pt idx="4">
                  <c:v>13</c:v>
                </c:pt>
                <c:pt idx="5">
                  <c:v>18</c:v>
                </c:pt>
                <c:pt idx="6">
                  <c:v>27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6-9143-B304-834C1C50E64D}"/>
            </c:ext>
          </c:extLst>
        </c:ser>
        <c:ser>
          <c:idx val="1"/>
          <c:order val="1"/>
          <c:tx>
            <c:strRef>
              <c:f>Graphs!$Z$55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Graphs!$X$56:$X$64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Graphs!$Z$56:$Z$64</c:f>
              <c:numCache>
                <c:formatCode>General</c:formatCode>
                <c:ptCount val="9"/>
                <c:pt idx="0">
                  <c:v>31</c:v>
                </c:pt>
                <c:pt idx="1">
                  <c:v>42</c:v>
                </c:pt>
                <c:pt idx="2">
                  <c:v>38</c:v>
                </c:pt>
                <c:pt idx="3">
                  <c:v>43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38</c:v>
                </c:pt>
                <c:pt idx="8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6-9143-B304-834C1C50E64D}"/>
            </c:ext>
          </c:extLst>
        </c:ser>
        <c:ser>
          <c:idx val="2"/>
          <c:order val="2"/>
          <c:tx>
            <c:strRef>
              <c:f>Graphs!$AA$55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Graphs!$X$56:$X$64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Graphs!$AA$56:$AA$64</c:f>
              <c:numCache>
                <c:formatCode>General</c:formatCode>
                <c:ptCount val="9"/>
                <c:pt idx="0">
                  <c:v>29</c:v>
                </c:pt>
                <c:pt idx="1">
                  <c:v>21</c:v>
                </c:pt>
                <c:pt idx="2">
                  <c:v>27</c:v>
                </c:pt>
                <c:pt idx="3">
                  <c:v>20</c:v>
                </c:pt>
                <c:pt idx="4">
                  <c:v>16</c:v>
                </c:pt>
                <c:pt idx="5">
                  <c:v>20</c:v>
                </c:pt>
                <c:pt idx="6">
                  <c:v>26</c:v>
                </c:pt>
                <c:pt idx="7">
                  <c:v>25.5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6-9143-B304-834C1C50E64D}"/>
            </c:ext>
          </c:extLst>
        </c:ser>
        <c:ser>
          <c:idx val="3"/>
          <c:order val="3"/>
          <c:tx>
            <c:strRef>
              <c:f>Graphs!$AB$55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Graphs!$X$56:$X$64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Graphs!$AB$56:$AB$64</c:f>
              <c:numCache>
                <c:formatCode>General</c:formatCode>
                <c:ptCount val="9"/>
                <c:pt idx="0">
                  <c:v>24</c:v>
                </c:pt>
                <c:pt idx="1">
                  <c:v>16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6-9143-B304-834C1C50E64D}"/>
            </c:ext>
          </c:extLst>
        </c:ser>
        <c:ser>
          <c:idx val="4"/>
          <c:order val="4"/>
          <c:tx>
            <c:strRef>
              <c:f>Graphs!$AC$55</c:f>
              <c:strCache>
                <c:ptCount val="1"/>
                <c:pt idx="0">
                  <c:v>27</c:v>
                </c:pt>
              </c:strCache>
            </c:strRef>
          </c:tx>
          <c:cat>
            <c:strRef>
              <c:f>Graphs!$X$56:$X$64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Graphs!$AC$56:$AC$64</c:f>
              <c:numCache>
                <c:formatCode>General</c:formatCode>
                <c:ptCount val="9"/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27</c:v>
                </c:pt>
                <c:pt idx="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6-9143-B304-834C1C50E64D}"/>
            </c:ext>
          </c:extLst>
        </c:ser>
        <c:ser>
          <c:idx val="5"/>
          <c:order val="5"/>
          <c:tx>
            <c:strRef>
              <c:f>Graphs!$AD$55</c:f>
              <c:strCache>
                <c:ptCount val="1"/>
              </c:strCache>
            </c:strRef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Graphs!$X$56:$X$64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Graphs!$AD$56:$AD$64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36-9143-B304-834C1C50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96544"/>
        <c:axId val="2116896704"/>
      </c:lineChart>
      <c:catAx>
        <c:axId val="21143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89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896704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01868936916528E-2"/>
              <c:y val="0.3762716803256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39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39888682746098"/>
          <c:y val="0.88743882544861297"/>
          <c:w val="0.385899814471244"/>
          <c:h val="7.50407830342578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Lower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40612306794984299"/>
          <c:y val="3.72878390201226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3073833181"/>
          <c:y val="0.20678000327728299"/>
          <c:w val="0.84489880111886695"/>
          <c:h val="0.56610263192305299"/>
        </c:manualLayout>
      </c:layout>
      <c:lineChart>
        <c:grouping val="standard"/>
        <c:varyColors val="0"/>
        <c:ser>
          <c:idx val="0"/>
          <c:order val="0"/>
          <c:tx>
            <c:strRef>
              <c:f>Graphs!$AQ$2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Graphs!$AP$3:$AP$11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Graphs!$AQ$3:$AQ$11</c:f>
              <c:numCache>
                <c:formatCode>0.00</c:formatCode>
                <c:ptCount val="9"/>
                <c:pt idx="4" formatCode="General">
                  <c:v>2.8600000000000003</c:v>
                </c:pt>
                <c:pt idx="5" formatCode="General">
                  <c:v>3.05</c:v>
                </c:pt>
                <c:pt idx="6">
                  <c:v>3.83</c:v>
                </c:pt>
                <c:pt idx="7">
                  <c:v>2.39</c:v>
                </c:pt>
                <c:pt idx="8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3-7647-94C9-2CD26D703765}"/>
            </c:ext>
          </c:extLst>
        </c:ser>
        <c:ser>
          <c:idx val="2"/>
          <c:order val="1"/>
          <c:tx>
            <c:strRef>
              <c:f>Graphs!$AR$2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Graphs!$AP$3:$AP$11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Graphs!$AR$3:$AR$11</c:f>
              <c:numCache>
                <c:formatCode>0.00</c:formatCode>
                <c:ptCount val="9"/>
                <c:pt idx="1">
                  <c:v>2.4900000000000002</c:v>
                </c:pt>
                <c:pt idx="2">
                  <c:v>3.3050000000000002</c:v>
                </c:pt>
                <c:pt idx="3">
                  <c:v>5.1533333333333333</c:v>
                </c:pt>
                <c:pt idx="4" formatCode="General">
                  <c:v>6.93</c:v>
                </c:pt>
                <c:pt idx="6">
                  <c:v>8.68</c:v>
                </c:pt>
                <c:pt idx="8" formatCode="General">
                  <c:v>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3-7647-94C9-2CD26D703765}"/>
            </c:ext>
          </c:extLst>
        </c:ser>
        <c:ser>
          <c:idx val="3"/>
          <c:order val="2"/>
          <c:tx>
            <c:strRef>
              <c:f>Graphs!$AS$2</c:f>
              <c:strCache>
                <c:ptCount val="1"/>
                <c:pt idx="0">
                  <c:v>25</c:v>
                </c:pt>
              </c:strCache>
            </c:strRef>
          </c:tx>
          <c:cat>
            <c:strRef>
              <c:f>Graphs!$AP$3:$AP$11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Graphs!$AS$3:$AS$11</c:f>
              <c:numCache>
                <c:formatCode>General</c:formatCode>
                <c:ptCount val="9"/>
                <c:pt idx="2">
                  <c:v>4.2249999999999996</c:v>
                </c:pt>
                <c:pt idx="3">
                  <c:v>8.4350000000000005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3-7647-94C9-2CD26D703765}"/>
            </c:ext>
          </c:extLst>
        </c:ser>
        <c:ser>
          <c:idx val="4"/>
          <c:order val="3"/>
          <c:tx>
            <c:strRef>
              <c:f>Graphs!$AT$2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Graphs!$AP$3:$AP$11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Graphs!$AT$3:$AT$11</c:f>
              <c:numCache>
                <c:formatCode>General</c:formatCode>
                <c:ptCount val="9"/>
                <c:pt idx="0">
                  <c:v>5.23</c:v>
                </c:pt>
                <c:pt idx="1">
                  <c:v>4.99</c:v>
                </c:pt>
                <c:pt idx="2">
                  <c:v>2.5499999999999998</c:v>
                </c:pt>
                <c:pt idx="3" formatCode="0.00">
                  <c:v>2.8499999999999996</c:v>
                </c:pt>
                <c:pt idx="4" formatCode="0.00">
                  <c:v>2.66</c:v>
                </c:pt>
                <c:pt idx="5" formatCode="0.00">
                  <c:v>2.7050000000000001</c:v>
                </c:pt>
                <c:pt idx="6">
                  <c:v>3.56</c:v>
                </c:pt>
                <c:pt idx="7" formatCode="0.00">
                  <c:v>2.4300000000000002</c:v>
                </c:pt>
                <c:pt idx="8" formatCode="0.00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3-7647-94C9-2CD26D703765}"/>
            </c:ext>
          </c:extLst>
        </c:ser>
        <c:ser>
          <c:idx val="5"/>
          <c:order val="4"/>
          <c:tx>
            <c:strRef>
              <c:f>Graphs!$AU$2</c:f>
              <c:strCache>
                <c:ptCount val="1"/>
                <c:pt idx="0">
                  <c:v>28</c:v>
                </c:pt>
              </c:strCache>
            </c:strRef>
          </c:tx>
          <c:cat>
            <c:strRef>
              <c:f>Graphs!$AP$3:$AP$11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Graphs!$AU$3:$AU$11</c:f>
              <c:numCache>
                <c:formatCode>0.00</c:formatCode>
                <c:ptCount val="9"/>
                <c:pt idx="2">
                  <c:v>4.8149999999999995</c:v>
                </c:pt>
                <c:pt idx="3">
                  <c:v>8.4149999999999991</c:v>
                </c:pt>
                <c:pt idx="8" formatCode="General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33-7647-94C9-2CD26D703765}"/>
            </c:ext>
          </c:extLst>
        </c:ser>
        <c:ser>
          <c:idx val="6"/>
          <c:order val="5"/>
          <c:tx>
            <c:strRef>
              <c:f>Graphs!$AW$2</c:f>
              <c:strCache>
                <c:ptCount val="1"/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Graphs!$AP$3:$AP$11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Graphs!$AV$3:$AV$11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33-7647-94C9-2CD26D70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02864"/>
        <c:axId val="2066284880"/>
      </c:lineChart>
      <c:catAx>
        <c:axId val="211460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8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6284880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0183727037E-2"/>
              <c:y val="0.43389897691360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602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53620613061"/>
          <c:y val="0.90278721957852104"/>
          <c:w val="0.68058640604175902"/>
          <c:h val="7.07002039428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588084</xdr:colOff>
      <xdr:row>1</xdr:row>
      <xdr:rowOff>43479</xdr:rowOff>
    </xdr:from>
    <xdr:to>
      <xdr:col>22</xdr:col>
      <xdr:colOff>33616</xdr:colOff>
      <xdr:row>19</xdr:row>
      <xdr:rowOff>100853</xdr:rowOff>
    </xdr:to>
    <xdr:graphicFrame macro="">
      <xdr:nvGraphicFramePr>
        <xdr:cNvPr id="4203732" name="Chart 4">
          <a:extLst>
            <a:ext uri="{FF2B5EF4-FFF2-40B4-BE49-F238E27FC236}">
              <a16:creationId xmlns:a16="http://schemas.microsoft.com/office/drawing/2014/main" id="{00000000-0008-0000-0700-0000D4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213360</xdr:colOff>
      <xdr:row>20</xdr:row>
      <xdr:rowOff>121920</xdr:rowOff>
    </xdr:from>
    <xdr:to>
      <xdr:col>21</xdr:col>
      <xdr:colOff>133350</xdr:colOff>
      <xdr:row>37</xdr:row>
      <xdr:rowOff>95250</xdr:rowOff>
    </xdr:to>
    <xdr:graphicFrame macro="">
      <xdr:nvGraphicFramePr>
        <xdr:cNvPr id="4203733" name="Chart 13">
          <a:extLst>
            <a:ext uri="{FF2B5EF4-FFF2-40B4-BE49-F238E27FC236}">
              <a16:creationId xmlns:a16="http://schemas.microsoft.com/office/drawing/2014/main" id="{00000000-0008-0000-0700-0000D5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54</xdr:row>
      <xdr:rowOff>68580</xdr:rowOff>
    </xdr:from>
    <xdr:to>
      <xdr:col>21</xdr:col>
      <xdr:colOff>235323</xdr:colOff>
      <xdr:row>71</xdr:row>
      <xdr:rowOff>137160</xdr:rowOff>
    </xdr:to>
    <xdr:graphicFrame macro="">
      <xdr:nvGraphicFramePr>
        <xdr:cNvPr id="4203734" name="Chart 8">
          <a:extLst>
            <a:ext uri="{FF2B5EF4-FFF2-40B4-BE49-F238E27FC236}">
              <a16:creationId xmlns:a16="http://schemas.microsoft.com/office/drawing/2014/main" id="{00000000-0008-0000-0700-0000D6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502920</xdr:colOff>
      <xdr:row>74</xdr:row>
      <xdr:rowOff>160020</xdr:rowOff>
    </xdr:from>
    <xdr:to>
      <xdr:col>20</xdr:col>
      <xdr:colOff>571500</xdr:colOff>
      <xdr:row>92</xdr:row>
      <xdr:rowOff>167640</xdr:rowOff>
    </xdr:to>
    <xdr:graphicFrame macro="">
      <xdr:nvGraphicFramePr>
        <xdr:cNvPr id="4203735" name="Chart 10">
          <a:extLst>
            <a:ext uri="{FF2B5EF4-FFF2-40B4-BE49-F238E27FC236}">
              <a16:creationId xmlns:a16="http://schemas.microsoft.com/office/drawing/2014/main" id="{00000000-0008-0000-0700-0000D7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525779</xdr:colOff>
      <xdr:row>1</xdr:row>
      <xdr:rowOff>1233</xdr:rowOff>
    </xdr:from>
    <xdr:to>
      <xdr:col>40</xdr:col>
      <xdr:colOff>145675</xdr:colOff>
      <xdr:row>15</xdr:row>
      <xdr:rowOff>38100</xdr:rowOff>
    </xdr:to>
    <xdr:graphicFrame macro="">
      <xdr:nvGraphicFramePr>
        <xdr:cNvPr id="4203736" name="Chart 4">
          <a:extLst>
            <a:ext uri="{FF2B5EF4-FFF2-40B4-BE49-F238E27FC236}">
              <a16:creationId xmlns:a16="http://schemas.microsoft.com/office/drawing/2014/main" id="{00000000-0008-0000-0700-0000D8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297180</xdr:colOff>
      <xdr:row>15</xdr:row>
      <xdr:rowOff>97715</xdr:rowOff>
    </xdr:from>
    <xdr:to>
      <xdr:col>39</xdr:col>
      <xdr:colOff>544605</xdr:colOff>
      <xdr:row>31</xdr:row>
      <xdr:rowOff>7620</xdr:rowOff>
    </xdr:to>
    <xdr:graphicFrame macro="">
      <xdr:nvGraphicFramePr>
        <xdr:cNvPr id="4203737" name="Chart 8">
          <a:extLst>
            <a:ext uri="{FF2B5EF4-FFF2-40B4-BE49-F238E27FC236}">
              <a16:creationId xmlns:a16="http://schemas.microsoft.com/office/drawing/2014/main" id="{00000000-0008-0000-0700-0000D9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342900</xdr:colOff>
      <xdr:row>32</xdr:row>
      <xdr:rowOff>112059</xdr:rowOff>
    </xdr:from>
    <xdr:to>
      <xdr:col>39</xdr:col>
      <xdr:colOff>515471</xdr:colOff>
      <xdr:row>49</xdr:row>
      <xdr:rowOff>95250</xdr:rowOff>
    </xdr:to>
    <xdr:graphicFrame macro="">
      <xdr:nvGraphicFramePr>
        <xdr:cNvPr id="4203738" name="Chart 5">
          <a:extLst>
            <a:ext uri="{FF2B5EF4-FFF2-40B4-BE49-F238E27FC236}">
              <a16:creationId xmlns:a16="http://schemas.microsoft.com/office/drawing/2014/main" id="{00000000-0008-0000-0700-0000DA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347382</xdr:colOff>
      <xdr:row>64</xdr:row>
      <xdr:rowOff>145677</xdr:rowOff>
    </xdr:from>
    <xdr:to>
      <xdr:col>39</xdr:col>
      <xdr:colOff>549088</xdr:colOff>
      <xdr:row>81</xdr:row>
      <xdr:rowOff>0</xdr:rowOff>
    </xdr:to>
    <xdr:graphicFrame macro="">
      <xdr:nvGraphicFramePr>
        <xdr:cNvPr id="4203739" name="Chart 7">
          <a:extLst>
            <a:ext uri="{FF2B5EF4-FFF2-40B4-BE49-F238E27FC236}">
              <a16:creationId xmlns:a16="http://schemas.microsoft.com/office/drawing/2014/main" id="{00000000-0008-0000-0700-0000DB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518159</xdr:colOff>
      <xdr:row>0</xdr:row>
      <xdr:rowOff>114300</xdr:rowOff>
    </xdr:from>
    <xdr:to>
      <xdr:col>58</xdr:col>
      <xdr:colOff>605117</xdr:colOff>
      <xdr:row>17</xdr:row>
      <xdr:rowOff>99060</xdr:rowOff>
    </xdr:to>
    <xdr:graphicFrame macro="">
      <xdr:nvGraphicFramePr>
        <xdr:cNvPr id="4203740" name="Chart 9">
          <a:extLst>
            <a:ext uri="{FF2B5EF4-FFF2-40B4-BE49-F238E27FC236}">
              <a16:creationId xmlns:a16="http://schemas.microsoft.com/office/drawing/2014/main" id="{00000000-0008-0000-0700-0000DC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400050</xdr:colOff>
      <xdr:row>19</xdr:row>
      <xdr:rowOff>60960</xdr:rowOff>
    </xdr:from>
    <xdr:to>
      <xdr:col>57</xdr:col>
      <xdr:colOff>68580</xdr:colOff>
      <xdr:row>35</xdr:row>
      <xdr:rowOff>76200</xdr:rowOff>
    </xdr:to>
    <xdr:graphicFrame macro="">
      <xdr:nvGraphicFramePr>
        <xdr:cNvPr id="4203741" name="Chart 13">
          <a:extLst>
            <a:ext uri="{FF2B5EF4-FFF2-40B4-BE49-F238E27FC236}">
              <a16:creationId xmlns:a16="http://schemas.microsoft.com/office/drawing/2014/main" id="{00000000-0008-0000-0700-0000DD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68580</xdr:colOff>
      <xdr:row>53</xdr:row>
      <xdr:rowOff>7620</xdr:rowOff>
    </xdr:from>
    <xdr:to>
      <xdr:col>57</xdr:col>
      <xdr:colOff>156882</xdr:colOff>
      <xdr:row>69</xdr:row>
      <xdr:rowOff>38100</xdr:rowOff>
    </xdr:to>
    <xdr:graphicFrame macro="">
      <xdr:nvGraphicFramePr>
        <xdr:cNvPr id="4203742" name="Chart 10">
          <a:extLst>
            <a:ext uri="{FF2B5EF4-FFF2-40B4-BE49-F238E27FC236}">
              <a16:creationId xmlns:a16="http://schemas.microsoft.com/office/drawing/2014/main" id="{00000000-0008-0000-0700-0000DE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373380</xdr:colOff>
      <xdr:row>70</xdr:row>
      <xdr:rowOff>137160</xdr:rowOff>
    </xdr:from>
    <xdr:to>
      <xdr:col>56</xdr:col>
      <xdr:colOff>441960</xdr:colOff>
      <xdr:row>87</xdr:row>
      <xdr:rowOff>160020</xdr:rowOff>
    </xdr:to>
    <xdr:graphicFrame macro="">
      <xdr:nvGraphicFramePr>
        <xdr:cNvPr id="4203743" name="Chart 12">
          <a:extLst>
            <a:ext uri="{FF2B5EF4-FFF2-40B4-BE49-F238E27FC236}">
              <a16:creationId xmlns:a16="http://schemas.microsoft.com/office/drawing/2014/main" id="{00000000-0008-0000-0700-0000DF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319592</xdr:colOff>
      <xdr:row>1</xdr:row>
      <xdr:rowOff>79337</xdr:rowOff>
    </xdr:from>
    <xdr:to>
      <xdr:col>74</xdr:col>
      <xdr:colOff>526676</xdr:colOff>
      <xdr:row>20</xdr:row>
      <xdr:rowOff>147917</xdr:rowOff>
    </xdr:to>
    <xdr:graphicFrame macro="">
      <xdr:nvGraphicFramePr>
        <xdr:cNvPr id="4203744" name="Chart 24">
          <a:extLst>
            <a:ext uri="{FF2B5EF4-FFF2-40B4-BE49-F238E27FC236}">
              <a16:creationId xmlns:a16="http://schemas.microsoft.com/office/drawing/2014/main" id="{00000000-0008-0000-0700-0000E0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375557</xdr:colOff>
      <xdr:row>21</xdr:row>
      <xdr:rowOff>0</xdr:rowOff>
    </xdr:from>
    <xdr:to>
      <xdr:col>74</xdr:col>
      <xdr:colOff>348888</xdr:colOff>
      <xdr:row>37</xdr:row>
      <xdr:rowOff>152400</xdr:rowOff>
    </xdr:to>
    <xdr:graphicFrame macro="">
      <xdr:nvGraphicFramePr>
        <xdr:cNvPr id="4203745" name="Chart 25">
          <a:extLst>
            <a:ext uri="{FF2B5EF4-FFF2-40B4-BE49-F238E27FC236}">
              <a16:creationId xmlns:a16="http://schemas.microsoft.com/office/drawing/2014/main" id="{00000000-0008-0000-0700-0000E1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0</xdr:colOff>
      <xdr:row>56</xdr:row>
      <xdr:rowOff>0</xdr:rowOff>
    </xdr:from>
    <xdr:to>
      <xdr:col>73</xdr:col>
      <xdr:colOff>533400</xdr:colOff>
      <xdr:row>74</xdr:row>
      <xdr:rowOff>0</xdr:rowOff>
    </xdr:to>
    <xdr:graphicFrame macro="">
      <xdr:nvGraphicFramePr>
        <xdr:cNvPr id="4203746" name="Chart 26">
          <a:extLst>
            <a:ext uri="{FF2B5EF4-FFF2-40B4-BE49-F238E27FC236}">
              <a16:creationId xmlns:a16="http://schemas.microsoft.com/office/drawing/2014/main" id="{00000000-0008-0000-0700-0000E2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66</xdr:col>
      <xdr:colOff>0</xdr:colOff>
      <xdr:row>75</xdr:row>
      <xdr:rowOff>0</xdr:rowOff>
    </xdr:from>
    <xdr:to>
      <xdr:col>74</xdr:col>
      <xdr:colOff>571500</xdr:colOff>
      <xdr:row>95</xdr:row>
      <xdr:rowOff>76200</xdr:rowOff>
    </xdr:to>
    <xdr:graphicFrame macro="">
      <xdr:nvGraphicFramePr>
        <xdr:cNvPr id="4203747" name="Chart 28">
          <a:extLst>
            <a:ext uri="{FF2B5EF4-FFF2-40B4-BE49-F238E27FC236}">
              <a16:creationId xmlns:a16="http://schemas.microsoft.com/office/drawing/2014/main" id="{00000000-0008-0000-0700-0000E3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83</xdr:col>
      <xdr:colOff>38100</xdr:colOff>
      <xdr:row>21</xdr:row>
      <xdr:rowOff>0</xdr:rowOff>
    </xdr:from>
    <xdr:to>
      <xdr:col>91</xdr:col>
      <xdr:colOff>350520</xdr:colOff>
      <xdr:row>38</xdr:row>
      <xdr:rowOff>19050</xdr:rowOff>
    </xdr:to>
    <xdr:graphicFrame macro="">
      <xdr:nvGraphicFramePr>
        <xdr:cNvPr id="4203749" name="Chart 20">
          <a:extLst>
            <a:ext uri="{FF2B5EF4-FFF2-40B4-BE49-F238E27FC236}">
              <a16:creationId xmlns:a16="http://schemas.microsoft.com/office/drawing/2014/main" id="{00000000-0008-0000-0700-0000E5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83</xdr:col>
      <xdr:colOff>0</xdr:colOff>
      <xdr:row>57</xdr:row>
      <xdr:rowOff>0</xdr:rowOff>
    </xdr:from>
    <xdr:to>
      <xdr:col>91</xdr:col>
      <xdr:colOff>426720</xdr:colOff>
      <xdr:row>76</xdr:row>
      <xdr:rowOff>106680</xdr:rowOff>
    </xdr:to>
    <xdr:graphicFrame macro="">
      <xdr:nvGraphicFramePr>
        <xdr:cNvPr id="4203750" name="Chart 21">
          <a:extLst>
            <a:ext uri="{FF2B5EF4-FFF2-40B4-BE49-F238E27FC236}">
              <a16:creationId xmlns:a16="http://schemas.microsoft.com/office/drawing/2014/main" id="{00000000-0008-0000-0700-0000E6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84</xdr:col>
      <xdr:colOff>0</xdr:colOff>
      <xdr:row>77</xdr:row>
      <xdr:rowOff>0</xdr:rowOff>
    </xdr:from>
    <xdr:to>
      <xdr:col>92</xdr:col>
      <xdr:colOff>449580</xdr:colOff>
      <xdr:row>96</xdr:row>
      <xdr:rowOff>106680</xdr:rowOff>
    </xdr:to>
    <xdr:graphicFrame macro="">
      <xdr:nvGraphicFramePr>
        <xdr:cNvPr id="4203751" name="Chart 23">
          <a:extLst>
            <a:ext uri="{FF2B5EF4-FFF2-40B4-BE49-F238E27FC236}">
              <a16:creationId xmlns:a16="http://schemas.microsoft.com/office/drawing/2014/main" id="{00000000-0008-0000-0700-0000E7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584947</xdr:colOff>
      <xdr:row>94</xdr:row>
      <xdr:rowOff>91887</xdr:rowOff>
    </xdr:from>
    <xdr:to>
      <xdr:col>22</xdr:col>
      <xdr:colOff>160020</xdr:colOff>
      <xdr:row>111</xdr:row>
      <xdr:rowOff>102197</xdr:rowOff>
    </xdr:to>
    <xdr:graphicFrame macro="">
      <xdr:nvGraphicFramePr>
        <xdr:cNvPr id="4203752" name="Chart 1">
          <a:extLst>
            <a:ext uri="{FF2B5EF4-FFF2-40B4-BE49-F238E27FC236}">
              <a16:creationId xmlns:a16="http://schemas.microsoft.com/office/drawing/2014/main" id="{00000000-0008-0000-0700-0000E8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27791</xdr:colOff>
      <xdr:row>112</xdr:row>
      <xdr:rowOff>142091</xdr:rowOff>
    </xdr:from>
    <xdr:to>
      <xdr:col>22</xdr:col>
      <xdr:colOff>189604</xdr:colOff>
      <xdr:row>130</xdr:row>
      <xdr:rowOff>22412</xdr:rowOff>
    </xdr:to>
    <xdr:graphicFrame macro="">
      <xdr:nvGraphicFramePr>
        <xdr:cNvPr id="4203753" name="Chart 5">
          <a:extLst>
            <a:ext uri="{FF2B5EF4-FFF2-40B4-BE49-F238E27FC236}">
              <a16:creationId xmlns:a16="http://schemas.microsoft.com/office/drawing/2014/main" id="{00000000-0008-0000-0700-0000E9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123265</xdr:colOff>
      <xdr:row>81</xdr:row>
      <xdr:rowOff>56029</xdr:rowOff>
    </xdr:from>
    <xdr:to>
      <xdr:col>40</xdr:col>
      <xdr:colOff>291352</xdr:colOff>
      <xdr:row>97</xdr:row>
      <xdr:rowOff>33616</xdr:rowOff>
    </xdr:to>
    <xdr:graphicFrame macro="">
      <xdr:nvGraphicFramePr>
        <xdr:cNvPr id="4203754" name="Chart 2">
          <a:extLst>
            <a:ext uri="{FF2B5EF4-FFF2-40B4-BE49-F238E27FC236}">
              <a16:creationId xmlns:a16="http://schemas.microsoft.com/office/drawing/2014/main" id="{00000000-0008-0000-0700-0000EA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179294</xdr:colOff>
      <xdr:row>89</xdr:row>
      <xdr:rowOff>145676</xdr:rowOff>
    </xdr:from>
    <xdr:to>
      <xdr:col>33</xdr:col>
      <xdr:colOff>0</xdr:colOff>
      <xdr:row>106</xdr:row>
      <xdr:rowOff>22860</xdr:rowOff>
    </xdr:to>
    <xdr:graphicFrame macro="">
      <xdr:nvGraphicFramePr>
        <xdr:cNvPr id="4203755" name="Chart 6">
          <a:extLst>
            <a:ext uri="{FF2B5EF4-FFF2-40B4-BE49-F238E27FC236}">
              <a16:creationId xmlns:a16="http://schemas.microsoft.com/office/drawing/2014/main" id="{00000000-0008-0000-0700-0000EB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419100</xdr:colOff>
      <xdr:row>89</xdr:row>
      <xdr:rowOff>60960</xdr:rowOff>
    </xdr:from>
    <xdr:to>
      <xdr:col>59</xdr:col>
      <xdr:colOff>76200</xdr:colOff>
      <xdr:row>103</xdr:row>
      <xdr:rowOff>129540</xdr:rowOff>
    </xdr:to>
    <xdr:graphicFrame macro="">
      <xdr:nvGraphicFramePr>
        <xdr:cNvPr id="4203756" name="Chart 3">
          <a:extLst>
            <a:ext uri="{FF2B5EF4-FFF2-40B4-BE49-F238E27FC236}">
              <a16:creationId xmlns:a16="http://schemas.microsoft.com/office/drawing/2014/main" id="{00000000-0008-0000-0700-0000EC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51</xdr:col>
      <xdr:colOff>388620</xdr:colOff>
      <xdr:row>105</xdr:row>
      <xdr:rowOff>30480</xdr:rowOff>
    </xdr:from>
    <xdr:to>
      <xdr:col>58</xdr:col>
      <xdr:colOff>601980</xdr:colOff>
      <xdr:row>121</xdr:row>
      <xdr:rowOff>68580</xdr:rowOff>
    </xdr:to>
    <xdr:graphicFrame macro="">
      <xdr:nvGraphicFramePr>
        <xdr:cNvPr id="4203757" name="Chart 7">
          <a:extLst>
            <a:ext uri="{FF2B5EF4-FFF2-40B4-BE49-F238E27FC236}">
              <a16:creationId xmlns:a16="http://schemas.microsoft.com/office/drawing/2014/main" id="{00000000-0008-0000-0700-0000ED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96</xdr:row>
      <xdr:rowOff>0</xdr:rowOff>
    </xdr:from>
    <xdr:to>
      <xdr:col>75</xdr:col>
      <xdr:colOff>579120</xdr:colOff>
      <xdr:row>115</xdr:row>
      <xdr:rowOff>60960</xdr:rowOff>
    </xdr:to>
    <xdr:graphicFrame macro="">
      <xdr:nvGraphicFramePr>
        <xdr:cNvPr id="4203758" name="Chart 4">
          <a:extLst>
            <a:ext uri="{FF2B5EF4-FFF2-40B4-BE49-F238E27FC236}">
              <a16:creationId xmlns:a16="http://schemas.microsoft.com/office/drawing/2014/main" id="{00000000-0008-0000-0700-0000EE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116</xdr:row>
      <xdr:rowOff>0</xdr:rowOff>
    </xdr:from>
    <xdr:to>
      <xdr:col>75</xdr:col>
      <xdr:colOff>579120</xdr:colOff>
      <xdr:row>137</xdr:row>
      <xdr:rowOff>83820</xdr:rowOff>
    </xdr:to>
    <xdr:graphicFrame macro="">
      <xdr:nvGraphicFramePr>
        <xdr:cNvPr id="4203759" name="Chart 8">
          <a:extLst>
            <a:ext uri="{FF2B5EF4-FFF2-40B4-BE49-F238E27FC236}">
              <a16:creationId xmlns:a16="http://schemas.microsoft.com/office/drawing/2014/main" id="{00000000-0008-0000-0700-0000EF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84</xdr:col>
      <xdr:colOff>609600</xdr:colOff>
      <xdr:row>97</xdr:row>
      <xdr:rowOff>0</xdr:rowOff>
    </xdr:from>
    <xdr:to>
      <xdr:col>93</xdr:col>
      <xdr:colOff>480060</xdr:colOff>
      <xdr:row>117</xdr:row>
      <xdr:rowOff>30480</xdr:rowOff>
    </xdr:to>
    <xdr:graphicFrame macro="">
      <xdr:nvGraphicFramePr>
        <xdr:cNvPr id="4203760" name="Chart 4">
          <a:extLst>
            <a:ext uri="{FF2B5EF4-FFF2-40B4-BE49-F238E27FC236}">
              <a16:creationId xmlns:a16="http://schemas.microsoft.com/office/drawing/2014/main" id="{00000000-0008-0000-0700-0000F0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84</xdr:col>
      <xdr:colOff>609600</xdr:colOff>
      <xdr:row>118</xdr:row>
      <xdr:rowOff>0</xdr:rowOff>
    </xdr:from>
    <xdr:to>
      <xdr:col>93</xdr:col>
      <xdr:colOff>541020</xdr:colOff>
      <xdr:row>139</xdr:row>
      <xdr:rowOff>30480</xdr:rowOff>
    </xdr:to>
    <xdr:graphicFrame macro="">
      <xdr:nvGraphicFramePr>
        <xdr:cNvPr id="4203761" name="Chart 7">
          <a:extLst>
            <a:ext uri="{FF2B5EF4-FFF2-40B4-BE49-F238E27FC236}">
              <a16:creationId xmlns:a16="http://schemas.microsoft.com/office/drawing/2014/main" id="{00000000-0008-0000-0700-0000F12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182880</xdr:colOff>
      <xdr:row>37</xdr:row>
      <xdr:rowOff>83820</xdr:rowOff>
    </xdr:from>
    <xdr:to>
      <xdr:col>21</xdr:col>
      <xdr:colOff>102870</xdr:colOff>
      <xdr:row>54</xdr:row>
      <xdr:rowOff>57150</xdr:rowOff>
    </xdr:to>
    <xdr:graphicFrame macro="">
      <xdr:nvGraphicFramePr>
        <xdr:cNvPr id="32" name="Chart 13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31</xdr:col>
      <xdr:colOff>259080</xdr:colOff>
      <xdr:row>49</xdr:row>
      <xdr:rowOff>152401</xdr:rowOff>
    </xdr:from>
    <xdr:to>
      <xdr:col>39</xdr:col>
      <xdr:colOff>431651</xdr:colOff>
      <xdr:row>65</xdr:row>
      <xdr:rowOff>22861</xdr:rowOff>
    </xdr:to>
    <xdr:graphicFrame macro="">
      <xdr:nvGraphicFramePr>
        <xdr:cNvPr id="33" name="Chart 5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83</xdr:col>
      <xdr:colOff>27709</xdr:colOff>
      <xdr:row>1</xdr:row>
      <xdr:rowOff>27709</xdr:rowOff>
    </xdr:from>
    <xdr:to>
      <xdr:col>91</xdr:col>
      <xdr:colOff>439189</xdr:colOff>
      <xdr:row>19</xdr:row>
      <xdr:rowOff>58813</xdr:rowOff>
    </xdr:to>
    <xdr:graphicFrame macro="">
      <xdr:nvGraphicFramePr>
        <xdr:cNvPr id="34" name="Chart 19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0.45323</cdr:x>
      <cdr:y>0.34339</cdr:y>
    </cdr:from>
    <cdr:to>
      <cdr:x>0.5415</cdr:x>
      <cdr:y>0.39006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4400" y="698500"/>
          <a:ext cx="546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0.45323</cdr:x>
      <cdr:y>0.34339</cdr:y>
    </cdr:from>
    <cdr:to>
      <cdr:x>0.5415</cdr:x>
      <cdr:y>0.39006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4400" y="698500"/>
          <a:ext cx="546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400050</xdr:colOff>
      <xdr:row>16</xdr:row>
      <xdr:rowOff>139065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Creekwatchers/Past%20data/2010%20data/2010%20DATA%20FINAL2%20revised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Averages"/>
      <sheetName val="ALL"/>
      <sheetName val="Ponds"/>
      <sheetName val="Upper"/>
      <sheetName val="Lower"/>
      <sheetName val="Wic Crk"/>
      <sheetName val="TNTP (2)"/>
      <sheetName val="Graphs"/>
      <sheetName val="Rainf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Z2" t="str">
            <v>Ponds</v>
          </cell>
        </row>
        <row r="3">
          <cell r="BX3" t="str">
            <v>March</v>
          </cell>
        </row>
        <row r="4">
          <cell r="BX4" t="str">
            <v>April</v>
          </cell>
        </row>
        <row r="5">
          <cell r="BX5" t="str">
            <v>May</v>
          </cell>
        </row>
        <row r="6">
          <cell r="BX6" t="str">
            <v>June</v>
          </cell>
        </row>
        <row r="7">
          <cell r="BX7" t="str">
            <v>July</v>
          </cell>
        </row>
        <row r="8">
          <cell r="BX8" t="str">
            <v>August</v>
          </cell>
        </row>
        <row r="9">
          <cell r="BX9" t="str">
            <v>Sept</v>
          </cell>
        </row>
        <row r="10">
          <cell r="BX10" t="str">
            <v>Oct</v>
          </cell>
        </row>
        <row r="11">
          <cell r="BX11" t="str">
            <v>Nov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408"/>
  <sheetViews>
    <sheetView zoomScale="75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" width="16.5" style="2" customWidth="1"/>
    <col min="2" max="2" width="18.83203125" customWidth="1"/>
    <col min="3" max="3" width="15.33203125" customWidth="1"/>
    <col min="9" max="9" width="15.83203125" hidden="1" customWidth="1"/>
    <col min="10" max="10" width="13.1640625" hidden="1" customWidth="1"/>
    <col min="11" max="11" width="5.33203125" hidden="1" customWidth="1"/>
    <col min="12" max="12" width="8.5" hidden="1" customWidth="1"/>
    <col min="13" max="14" width="0" hidden="1" customWidth="1"/>
    <col min="15" max="15" width="5.5" hidden="1" customWidth="1"/>
    <col min="16" max="18" width="0" hidden="1" customWidth="1"/>
    <col min="19" max="19" width="8" customWidth="1"/>
  </cols>
  <sheetData>
    <row r="1" spans="1:19" s="4" customFormat="1">
      <c r="A1" s="56" t="s">
        <v>61</v>
      </c>
      <c r="B1" s="4" t="s">
        <v>16</v>
      </c>
      <c r="C1" s="4" t="s">
        <v>0</v>
      </c>
      <c r="D1" s="39" t="s">
        <v>11</v>
      </c>
      <c r="E1" s="30" t="s">
        <v>12</v>
      </c>
      <c r="F1" s="30" t="s">
        <v>13</v>
      </c>
      <c r="G1" s="41" t="s">
        <v>14</v>
      </c>
      <c r="H1" s="48" t="s">
        <v>68</v>
      </c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101</v>
      </c>
    </row>
    <row r="2" spans="1:19">
      <c r="A2" s="57"/>
      <c r="B2" s="1"/>
      <c r="D2" s="35"/>
      <c r="E2" s="33"/>
      <c r="F2" s="33"/>
      <c r="G2" s="42"/>
      <c r="H2" s="49"/>
      <c r="K2" s="2"/>
      <c r="L2" s="2"/>
      <c r="M2" s="2"/>
      <c r="N2" s="2"/>
      <c r="O2" s="2"/>
      <c r="P2" s="2"/>
      <c r="Q2" s="2"/>
      <c r="R2" s="2"/>
      <c r="S2" s="2"/>
    </row>
    <row r="3" spans="1:19">
      <c r="B3" s="17" t="s">
        <v>15</v>
      </c>
      <c r="C3" s="12" t="s">
        <v>17</v>
      </c>
      <c r="D3" s="36"/>
      <c r="E3" s="31"/>
      <c r="F3" s="31"/>
      <c r="G3" s="43"/>
      <c r="H3" s="50"/>
      <c r="I3" s="12"/>
      <c r="J3" s="12"/>
      <c r="K3" s="18"/>
      <c r="L3" s="18"/>
      <c r="M3" s="18"/>
      <c r="N3" s="18"/>
      <c r="O3" s="18"/>
      <c r="P3" s="18"/>
      <c r="Q3" s="18"/>
      <c r="R3" s="18"/>
      <c r="S3" s="18"/>
    </row>
    <row r="4" spans="1:19">
      <c r="A4" s="54" t="s">
        <v>87</v>
      </c>
      <c r="B4" s="11"/>
      <c r="C4" s="12"/>
      <c r="D4" s="36"/>
      <c r="E4" s="31"/>
      <c r="F4" s="31"/>
      <c r="G4" s="43"/>
      <c r="H4" s="50"/>
      <c r="I4" s="12"/>
      <c r="J4" s="12"/>
      <c r="K4" s="18"/>
      <c r="L4" s="18"/>
      <c r="M4" s="18"/>
      <c r="N4" s="18"/>
      <c r="O4" s="18"/>
      <c r="P4" s="18"/>
      <c r="Q4" s="18"/>
      <c r="R4" s="18"/>
      <c r="S4" s="18"/>
    </row>
    <row r="5" spans="1:19" ht="13.5" customHeight="1">
      <c r="A5" s="54" t="s">
        <v>88</v>
      </c>
      <c r="B5" s="17"/>
      <c r="C5" s="12"/>
      <c r="D5" s="36"/>
      <c r="E5" s="31"/>
      <c r="F5" s="31"/>
      <c r="G5" s="43"/>
      <c r="H5" s="50"/>
      <c r="I5" s="12"/>
      <c r="J5" s="12"/>
      <c r="K5" s="18"/>
      <c r="L5" s="18"/>
      <c r="M5" s="18"/>
      <c r="N5" s="18"/>
      <c r="O5" s="18"/>
      <c r="P5" s="18"/>
      <c r="Q5" s="18"/>
      <c r="R5" s="18"/>
      <c r="S5" s="18"/>
    </row>
    <row r="6" spans="1:19">
      <c r="A6" s="54" t="s">
        <v>89</v>
      </c>
      <c r="B6" s="11"/>
      <c r="C6" s="12"/>
      <c r="D6" s="36"/>
      <c r="E6" s="31"/>
      <c r="F6" s="31"/>
      <c r="G6" s="43"/>
      <c r="H6" s="50"/>
      <c r="I6" s="12"/>
      <c r="J6" s="12"/>
      <c r="K6" s="18"/>
      <c r="L6" s="18"/>
      <c r="M6" s="18"/>
      <c r="N6" s="18"/>
      <c r="O6" s="18"/>
      <c r="P6" s="18"/>
      <c r="Q6" s="18"/>
      <c r="R6" s="18"/>
      <c r="S6" s="18"/>
    </row>
    <row r="7" spans="1:19">
      <c r="A7" s="54" t="s">
        <v>90</v>
      </c>
      <c r="B7" s="11"/>
      <c r="C7" s="12"/>
      <c r="D7" s="36"/>
      <c r="E7" s="31"/>
      <c r="F7" s="31"/>
      <c r="G7" s="43"/>
      <c r="H7" s="50"/>
      <c r="I7" s="12"/>
      <c r="J7" s="12"/>
      <c r="K7" s="18"/>
      <c r="L7" s="18"/>
      <c r="M7" s="18"/>
      <c r="N7" s="18"/>
      <c r="O7" s="18"/>
      <c r="P7" s="18"/>
      <c r="Q7" s="18"/>
      <c r="R7" s="18"/>
      <c r="S7" s="18"/>
    </row>
    <row r="8" spans="1:19">
      <c r="A8" s="54" t="s">
        <v>91</v>
      </c>
      <c r="B8" s="11"/>
      <c r="C8" s="12"/>
      <c r="D8" s="36"/>
      <c r="E8" s="27"/>
      <c r="F8" s="27"/>
      <c r="G8" s="44"/>
      <c r="H8" s="51"/>
      <c r="I8" s="12"/>
      <c r="J8" s="12"/>
      <c r="K8" s="18"/>
      <c r="L8" s="18"/>
      <c r="M8" s="18"/>
      <c r="N8" s="18"/>
      <c r="O8" s="18"/>
      <c r="P8" s="18"/>
      <c r="Q8" s="18"/>
      <c r="R8" s="18"/>
      <c r="S8" s="18"/>
    </row>
    <row r="9" spans="1:19">
      <c r="A9" s="54" t="s">
        <v>92</v>
      </c>
      <c r="B9" s="11"/>
      <c r="C9" s="12"/>
      <c r="D9" s="36"/>
      <c r="E9" s="27"/>
      <c r="F9" s="27"/>
      <c r="G9" s="44"/>
      <c r="H9" s="51"/>
      <c r="I9" s="12"/>
      <c r="J9" s="12"/>
      <c r="K9" s="18"/>
      <c r="L9" s="18"/>
      <c r="M9" s="18"/>
      <c r="N9" s="18"/>
      <c r="O9" s="18"/>
      <c r="P9" s="18"/>
      <c r="Q9" s="18"/>
      <c r="R9" s="18"/>
      <c r="S9" s="18"/>
    </row>
    <row r="10" spans="1:19">
      <c r="A10" s="54" t="s">
        <v>93</v>
      </c>
      <c r="B10" s="11"/>
      <c r="C10" s="12"/>
      <c r="D10" s="36"/>
      <c r="E10" s="31"/>
      <c r="F10" s="31"/>
      <c r="G10" s="43"/>
      <c r="H10" s="51"/>
      <c r="I10" s="12"/>
      <c r="J10" s="12"/>
      <c r="K10" s="18"/>
      <c r="L10" s="18"/>
      <c r="M10" s="18"/>
      <c r="N10" s="18"/>
      <c r="O10" s="18"/>
      <c r="P10" s="18"/>
      <c r="Q10" s="18"/>
      <c r="R10" s="18"/>
      <c r="S10" s="18"/>
    </row>
    <row r="11" spans="1:19">
      <c r="A11" s="54" t="s">
        <v>94</v>
      </c>
      <c r="B11" s="11"/>
      <c r="C11" s="12"/>
      <c r="D11" s="36"/>
      <c r="E11" s="31"/>
      <c r="F11" s="31"/>
      <c r="G11" s="43"/>
      <c r="H11" s="51"/>
      <c r="I11" s="12"/>
      <c r="J11" s="12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A12" s="54"/>
      <c r="B12" s="11"/>
      <c r="C12" s="12"/>
      <c r="D12" s="36"/>
      <c r="E12" s="31"/>
      <c r="F12" s="31"/>
      <c r="G12" s="43"/>
      <c r="H12" s="51"/>
      <c r="I12" s="12"/>
      <c r="J12" s="12"/>
      <c r="K12" s="18"/>
      <c r="L12" s="18"/>
      <c r="M12" s="18"/>
      <c r="N12" s="18"/>
      <c r="O12" s="18"/>
      <c r="P12" s="18"/>
      <c r="Q12" s="18"/>
      <c r="R12" s="18"/>
      <c r="S12" s="18"/>
    </row>
    <row r="13" spans="1:19">
      <c r="A13" s="54"/>
      <c r="B13" s="11"/>
      <c r="C13" s="12"/>
      <c r="D13" s="36"/>
      <c r="E13" s="31"/>
      <c r="F13" s="31"/>
      <c r="G13" s="43"/>
      <c r="H13" s="51"/>
      <c r="I13" s="12"/>
      <c r="J13" s="12"/>
      <c r="K13" s="18"/>
      <c r="L13" s="18"/>
      <c r="M13" s="18"/>
      <c r="N13" s="18"/>
      <c r="O13" s="18"/>
      <c r="P13" s="18"/>
      <c r="Q13" s="18"/>
      <c r="R13" s="18"/>
      <c r="S13" s="18"/>
    </row>
    <row r="14" spans="1:19">
      <c r="A14" s="54"/>
      <c r="B14" s="11"/>
      <c r="C14" s="12"/>
      <c r="D14" s="36"/>
      <c r="E14" s="31"/>
      <c r="F14" s="31"/>
      <c r="G14" s="43"/>
      <c r="H14" s="51"/>
      <c r="I14" s="23"/>
      <c r="J14" s="23"/>
      <c r="K14" s="26"/>
      <c r="L14" s="26"/>
      <c r="M14" s="26"/>
      <c r="N14" s="26"/>
      <c r="O14" s="26"/>
      <c r="P14" s="26"/>
      <c r="Q14" s="26"/>
      <c r="R14" s="26"/>
      <c r="S14" s="26"/>
    </row>
    <row r="15" spans="1:19">
      <c r="A15" s="54"/>
      <c r="B15" s="24"/>
      <c r="C15" s="23"/>
      <c r="D15" s="37"/>
      <c r="E15" s="40"/>
      <c r="F15" s="40"/>
      <c r="G15" s="45"/>
      <c r="H15" s="52"/>
      <c r="I15" s="12"/>
      <c r="J15" s="12"/>
      <c r="K15" s="18"/>
      <c r="L15" s="18"/>
      <c r="M15" s="18"/>
      <c r="N15" s="18"/>
      <c r="O15" s="18"/>
      <c r="P15" s="18"/>
      <c r="Q15" s="18"/>
      <c r="R15" s="18"/>
      <c r="S15" s="18"/>
    </row>
    <row r="16" spans="1:19">
      <c r="A16" s="58"/>
      <c r="B16" s="11"/>
      <c r="C16" s="12"/>
      <c r="D16" s="36"/>
      <c r="E16" s="27"/>
      <c r="F16" s="27"/>
      <c r="G16" s="44"/>
      <c r="H16" s="51"/>
      <c r="I16" s="12"/>
      <c r="J16" s="12"/>
      <c r="K16" s="18"/>
      <c r="L16" s="18"/>
      <c r="M16" s="18"/>
      <c r="N16" s="18"/>
      <c r="O16" s="18"/>
      <c r="P16" s="18"/>
      <c r="Q16" s="18"/>
      <c r="R16" s="18"/>
      <c r="S16" s="18"/>
    </row>
    <row r="17" spans="1:19">
      <c r="A17" s="54"/>
      <c r="B17" s="17"/>
      <c r="C17" s="12"/>
      <c r="D17" s="36"/>
      <c r="E17" s="27"/>
      <c r="F17" s="27"/>
      <c r="G17" s="44"/>
      <c r="H17" s="51"/>
      <c r="I17" s="12" t="s">
        <v>19</v>
      </c>
      <c r="J17" s="12" t="s">
        <v>73</v>
      </c>
      <c r="K17" s="18">
        <v>5</v>
      </c>
      <c r="L17" s="18">
        <v>2</v>
      </c>
      <c r="M17" s="18">
        <v>1</v>
      </c>
      <c r="N17" s="18">
        <v>1</v>
      </c>
      <c r="O17" s="18">
        <v>2</v>
      </c>
      <c r="P17" s="18">
        <v>4</v>
      </c>
      <c r="Q17" s="18" t="s">
        <v>77</v>
      </c>
      <c r="R17" s="18" t="s">
        <v>81</v>
      </c>
      <c r="S17" s="18"/>
    </row>
    <row r="18" spans="1:19">
      <c r="A18" s="17"/>
      <c r="B18" s="17" t="s">
        <v>18</v>
      </c>
      <c r="C18" s="12" t="s">
        <v>19</v>
      </c>
      <c r="D18" s="36"/>
      <c r="E18" s="31"/>
      <c r="F18" s="55"/>
      <c r="G18" s="43"/>
      <c r="H18" s="50"/>
      <c r="I18" s="12"/>
      <c r="J18" s="12"/>
      <c r="K18" s="12">
        <v>5</v>
      </c>
      <c r="L18" s="18">
        <v>2</v>
      </c>
      <c r="M18" s="18">
        <v>3</v>
      </c>
      <c r="N18" s="18">
        <v>2</v>
      </c>
      <c r="O18" s="18">
        <v>2</v>
      </c>
      <c r="P18" s="18">
        <v>2</v>
      </c>
      <c r="Q18" s="18" t="s">
        <v>80</v>
      </c>
      <c r="R18" s="18" t="s">
        <v>77</v>
      </c>
      <c r="S18" s="18"/>
    </row>
    <row r="19" spans="1:19">
      <c r="A19" s="54" t="s">
        <v>87</v>
      </c>
      <c r="B19" s="17"/>
      <c r="C19" s="12"/>
      <c r="D19" s="36"/>
      <c r="E19" s="31"/>
      <c r="F19" s="31"/>
      <c r="G19" s="43"/>
      <c r="H19" s="51"/>
      <c r="I19" s="12"/>
      <c r="J19" s="12"/>
      <c r="K19" s="18"/>
      <c r="L19" s="18" t="s">
        <v>70</v>
      </c>
      <c r="M19" s="18"/>
      <c r="N19" s="18"/>
      <c r="O19" s="18"/>
      <c r="P19" s="18"/>
      <c r="Q19" s="18"/>
      <c r="R19" s="18"/>
      <c r="S19" s="18"/>
    </row>
    <row r="20" spans="1:19">
      <c r="A20" s="54" t="s">
        <v>88</v>
      </c>
      <c r="B20" s="17"/>
      <c r="C20" s="12"/>
      <c r="D20" s="36"/>
      <c r="E20" s="31"/>
      <c r="F20" s="31"/>
      <c r="G20" s="43"/>
      <c r="H20" s="50"/>
      <c r="I20" s="12"/>
      <c r="J20" s="12"/>
      <c r="K20" s="18">
        <v>5</v>
      </c>
      <c r="L20" s="18">
        <v>2</v>
      </c>
      <c r="M20" s="18">
        <v>1</v>
      </c>
      <c r="N20" s="18">
        <v>1</v>
      </c>
      <c r="O20" s="18">
        <v>2</v>
      </c>
      <c r="P20" s="18">
        <v>7</v>
      </c>
      <c r="Q20" s="18" t="s">
        <v>74</v>
      </c>
      <c r="R20" s="18" t="s">
        <v>78</v>
      </c>
      <c r="S20" s="18"/>
    </row>
    <row r="21" spans="1:19">
      <c r="A21" s="54" t="s">
        <v>89</v>
      </c>
      <c r="B21" s="17"/>
      <c r="C21" s="12"/>
      <c r="D21" s="36"/>
      <c r="E21" s="31"/>
      <c r="F21" s="31"/>
      <c r="G21" s="43"/>
      <c r="H21" s="50"/>
      <c r="I21" s="12"/>
      <c r="J21" s="12" t="s">
        <v>86</v>
      </c>
      <c r="K21" s="18">
        <v>5</v>
      </c>
      <c r="L21" s="18">
        <v>3</v>
      </c>
      <c r="M21" s="18">
        <v>2</v>
      </c>
      <c r="N21" s="18">
        <v>4</v>
      </c>
      <c r="O21" s="18">
        <v>4</v>
      </c>
      <c r="P21" s="18">
        <v>1</v>
      </c>
      <c r="Q21" s="18" t="s">
        <v>76</v>
      </c>
      <c r="R21" s="18"/>
      <c r="S21" s="18"/>
    </row>
    <row r="22" spans="1:19">
      <c r="A22" s="54" t="s">
        <v>90</v>
      </c>
      <c r="B22" s="17"/>
      <c r="C22" s="12"/>
      <c r="D22" s="36"/>
      <c r="E22" s="31"/>
      <c r="F22" s="31"/>
      <c r="G22" s="43"/>
      <c r="H22" s="50"/>
      <c r="I22" s="12"/>
      <c r="J22" s="12" t="s">
        <v>73</v>
      </c>
      <c r="K22" s="18">
        <v>5</v>
      </c>
      <c r="L22" s="18">
        <v>2</v>
      </c>
      <c r="M22" s="18">
        <v>2</v>
      </c>
      <c r="N22" s="18">
        <v>1</v>
      </c>
      <c r="O22" s="18">
        <v>3</v>
      </c>
      <c r="P22" s="18">
        <v>6</v>
      </c>
      <c r="Q22" s="18" t="s">
        <v>72</v>
      </c>
      <c r="R22" s="18" t="s">
        <v>79</v>
      </c>
      <c r="S22" s="18"/>
    </row>
    <row r="23" spans="1:19">
      <c r="A23" s="54" t="s">
        <v>91</v>
      </c>
      <c r="B23" s="17"/>
      <c r="C23" s="12"/>
      <c r="D23" s="36"/>
      <c r="E23" s="31"/>
      <c r="F23" s="31"/>
      <c r="G23" s="43"/>
      <c r="H23" s="50"/>
      <c r="I23" s="12"/>
      <c r="J23" s="12"/>
      <c r="K23" s="18"/>
      <c r="L23" s="18" t="s">
        <v>70</v>
      </c>
      <c r="M23" s="18"/>
      <c r="N23" s="18"/>
      <c r="O23" s="18"/>
      <c r="P23" s="18"/>
      <c r="Q23" s="18"/>
      <c r="R23" s="18"/>
      <c r="S23" s="18"/>
    </row>
    <row r="24" spans="1:19">
      <c r="A24" s="54" t="s">
        <v>92</v>
      </c>
      <c r="B24" s="17"/>
      <c r="C24" s="12"/>
      <c r="D24" s="36"/>
      <c r="E24" s="31"/>
      <c r="F24" s="31"/>
      <c r="G24" s="43"/>
      <c r="H24" s="50"/>
      <c r="I24" s="12"/>
      <c r="J24" s="12" t="s">
        <v>86</v>
      </c>
      <c r="K24" s="18">
        <v>5</v>
      </c>
      <c r="L24" s="18">
        <v>2</v>
      </c>
      <c r="M24" s="18">
        <v>2</v>
      </c>
      <c r="N24" s="18">
        <v>4</v>
      </c>
      <c r="O24" s="18">
        <v>2</v>
      </c>
      <c r="P24" s="18">
        <v>7</v>
      </c>
      <c r="Q24" s="18" t="s">
        <v>71</v>
      </c>
      <c r="R24" s="18" t="s">
        <v>76</v>
      </c>
      <c r="S24" s="18"/>
    </row>
    <row r="25" spans="1:19">
      <c r="A25" s="54" t="s">
        <v>93</v>
      </c>
      <c r="B25" s="17"/>
      <c r="C25" s="12"/>
      <c r="D25" s="36"/>
      <c r="E25" s="31"/>
      <c r="F25" s="31"/>
      <c r="G25" s="43"/>
      <c r="H25" s="50"/>
      <c r="I25" s="12"/>
      <c r="J25" s="12"/>
      <c r="K25" s="18">
        <v>5</v>
      </c>
      <c r="L25" s="18">
        <v>2</v>
      </c>
      <c r="M25" s="18">
        <v>2</v>
      </c>
      <c r="N25" s="18">
        <v>2</v>
      </c>
      <c r="O25" s="18">
        <v>2</v>
      </c>
      <c r="P25" s="18">
        <v>6</v>
      </c>
      <c r="Q25" s="18" t="s">
        <v>85</v>
      </c>
      <c r="R25" s="18" t="s">
        <v>76</v>
      </c>
      <c r="S25" s="18"/>
    </row>
    <row r="26" spans="1:19">
      <c r="A26" s="54" t="s">
        <v>94</v>
      </c>
      <c r="B26" s="17"/>
      <c r="C26" s="12"/>
      <c r="D26" s="36"/>
      <c r="E26" s="31"/>
      <c r="F26" s="31"/>
      <c r="G26" s="43"/>
      <c r="H26" s="50"/>
      <c r="I26" s="12"/>
      <c r="J26" s="12"/>
      <c r="K26" s="18"/>
      <c r="L26" s="18"/>
      <c r="M26" s="18"/>
      <c r="N26" s="18"/>
      <c r="O26" s="18"/>
      <c r="P26" s="18"/>
      <c r="Q26" s="18"/>
      <c r="R26" s="18"/>
      <c r="S26" s="18"/>
    </row>
    <row r="27" spans="1:19">
      <c r="A27" s="54"/>
      <c r="B27" s="17"/>
      <c r="C27" s="12"/>
      <c r="D27" s="36"/>
      <c r="E27" s="31"/>
      <c r="F27" s="31"/>
      <c r="G27" s="43"/>
      <c r="H27" s="50"/>
      <c r="I27" s="12"/>
      <c r="J27" s="12"/>
      <c r="K27" s="18"/>
      <c r="L27" s="18"/>
      <c r="M27" s="18"/>
      <c r="N27" s="18"/>
      <c r="O27" s="18"/>
      <c r="P27" s="18"/>
      <c r="Q27" s="18"/>
      <c r="R27" s="18"/>
      <c r="S27" s="18"/>
    </row>
    <row r="28" spans="1:19">
      <c r="A28" s="54"/>
      <c r="B28" s="17"/>
      <c r="C28" s="12"/>
      <c r="D28" s="36"/>
      <c r="E28" s="31"/>
      <c r="F28" s="31"/>
      <c r="G28" s="43"/>
      <c r="H28" s="50"/>
      <c r="I28" s="12"/>
      <c r="J28" s="12"/>
      <c r="K28" s="18"/>
      <c r="L28" s="18"/>
      <c r="M28" s="18"/>
      <c r="N28" s="18"/>
      <c r="O28" s="18"/>
      <c r="P28" s="18"/>
      <c r="Q28" s="18"/>
      <c r="R28" s="18"/>
      <c r="S28" s="18"/>
    </row>
    <row r="29" spans="1:19">
      <c r="A29" s="54"/>
      <c r="B29" s="17"/>
      <c r="C29" s="12"/>
      <c r="D29" s="36"/>
      <c r="E29" s="31"/>
      <c r="F29" s="31"/>
      <c r="G29" s="43"/>
      <c r="H29" s="50"/>
      <c r="I29" s="23"/>
      <c r="J29" s="23"/>
      <c r="K29" s="26"/>
      <c r="L29" s="26"/>
      <c r="M29" s="26"/>
      <c r="N29" s="26"/>
      <c r="O29" s="26"/>
      <c r="P29" s="26"/>
      <c r="Q29" s="26"/>
      <c r="R29" s="26"/>
      <c r="S29" s="26"/>
    </row>
    <row r="30" spans="1:19">
      <c r="A30" s="54"/>
      <c r="B30" s="17"/>
      <c r="C30" s="12"/>
      <c r="D30" s="36"/>
      <c r="E30" s="31"/>
      <c r="F30" s="31"/>
      <c r="G30" s="43"/>
      <c r="H30" s="50"/>
      <c r="I30" s="23"/>
      <c r="J30" s="23"/>
      <c r="K30" s="26"/>
      <c r="L30" s="26"/>
      <c r="M30" s="26"/>
      <c r="N30" s="26"/>
      <c r="O30" s="26"/>
      <c r="P30" s="26"/>
      <c r="Q30" s="26"/>
      <c r="R30" s="26"/>
      <c r="S30" s="26"/>
    </row>
    <row r="31" spans="1:19">
      <c r="A31" s="54"/>
      <c r="B31" s="25"/>
      <c r="C31" s="23"/>
      <c r="D31" s="37"/>
      <c r="E31" s="32"/>
      <c r="F31" s="32"/>
      <c r="G31" s="46"/>
      <c r="H31" s="5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>
      <c r="A32" s="58"/>
      <c r="B32" s="12"/>
      <c r="C32" s="12"/>
      <c r="D32" s="36"/>
      <c r="E32" s="27"/>
      <c r="F32" s="27"/>
      <c r="G32" s="44"/>
      <c r="H32" s="51"/>
      <c r="I32" s="12" t="s">
        <v>21</v>
      </c>
      <c r="J32" s="12" t="s">
        <v>63</v>
      </c>
      <c r="K32" s="12"/>
      <c r="L32" s="12" t="s">
        <v>70</v>
      </c>
      <c r="M32" s="12"/>
      <c r="N32" s="12"/>
      <c r="O32" s="12"/>
      <c r="P32" s="12"/>
      <c r="Q32" s="12"/>
      <c r="R32" s="12"/>
      <c r="S32" s="12"/>
    </row>
    <row r="33" spans="1:19">
      <c r="A33" s="17"/>
      <c r="B33" s="12" t="s">
        <v>20</v>
      </c>
      <c r="C33" s="12" t="s">
        <v>21</v>
      </c>
      <c r="D33" s="36"/>
      <c r="E33" s="27"/>
      <c r="F33" s="27"/>
      <c r="G33" s="44"/>
      <c r="H33" s="5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>
      <c r="A34" s="54" t="s">
        <v>87</v>
      </c>
      <c r="B34" s="12"/>
      <c r="C34" s="12"/>
      <c r="D34" s="36"/>
      <c r="E34" s="27"/>
      <c r="F34" s="27"/>
      <c r="G34" s="44"/>
      <c r="H34" s="5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>
      <c r="A35" s="54" t="s">
        <v>88</v>
      </c>
      <c r="B35" s="12"/>
      <c r="C35" s="12"/>
      <c r="D35" s="36"/>
      <c r="E35" s="27"/>
      <c r="F35" s="27"/>
      <c r="G35" s="44"/>
      <c r="H35" s="5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>
      <c r="A36" s="54" t="s">
        <v>89</v>
      </c>
      <c r="B36" s="12"/>
      <c r="C36" s="12"/>
      <c r="D36" s="36"/>
      <c r="E36" s="27"/>
      <c r="F36" s="27"/>
      <c r="G36" s="44"/>
      <c r="H36" s="5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>
      <c r="A37" s="54" t="s">
        <v>90</v>
      </c>
      <c r="B37" s="12"/>
      <c r="C37" s="12"/>
      <c r="D37" s="36"/>
      <c r="E37" s="27"/>
      <c r="F37" s="27"/>
      <c r="G37" s="44"/>
      <c r="H37" s="5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>
      <c r="A38" s="54" t="s">
        <v>91</v>
      </c>
      <c r="B38" s="12"/>
      <c r="C38" s="12"/>
      <c r="D38" s="36"/>
      <c r="E38" s="27"/>
      <c r="F38" s="27"/>
      <c r="G38" s="44"/>
      <c r="H38" s="5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>
      <c r="A39" s="54" t="s">
        <v>92</v>
      </c>
      <c r="B39" s="12"/>
      <c r="C39" s="12"/>
      <c r="D39" s="36"/>
      <c r="E39" s="27"/>
      <c r="F39" s="27"/>
      <c r="G39" s="44"/>
      <c r="H39" s="5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>
      <c r="A40" s="54" t="s">
        <v>93</v>
      </c>
      <c r="B40" s="12"/>
      <c r="C40" s="12"/>
      <c r="D40" s="36"/>
      <c r="E40" s="27"/>
      <c r="F40" s="27"/>
      <c r="G40" s="44"/>
      <c r="H40" s="5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>
      <c r="A41" s="54" t="s">
        <v>94</v>
      </c>
      <c r="B41" s="12"/>
      <c r="C41" s="12"/>
      <c r="D41" s="36"/>
      <c r="E41" s="27"/>
      <c r="F41" s="27"/>
      <c r="G41" s="44"/>
      <c r="H41" s="5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>
      <c r="A42" s="54"/>
      <c r="B42" s="12"/>
      <c r="C42" s="12"/>
      <c r="D42" s="36"/>
      <c r="E42" s="27"/>
      <c r="F42" s="27"/>
      <c r="G42" s="44"/>
      <c r="H42" s="5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>
      <c r="A43" s="54"/>
      <c r="B43" s="12"/>
      <c r="C43" s="12"/>
      <c r="D43" s="36"/>
      <c r="E43" s="27"/>
      <c r="F43" s="27"/>
      <c r="G43" s="44"/>
      <c r="H43" s="5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>
      <c r="A44" s="54"/>
      <c r="B44" s="12"/>
      <c r="C44" s="12"/>
      <c r="D44" s="36"/>
      <c r="E44" s="27"/>
      <c r="F44" s="27"/>
      <c r="G44" s="44"/>
      <c r="H44" s="5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>
      <c r="A45" s="54"/>
      <c r="B45" s="12"/>
      <c r="C45" s="12"/>
      <c r="D45" s="36"/>
      <c r="E45" s="27"/>
      <c r="F45" s="27"/>
      <c r="G45" s="44"/>
      <c r="H45" s="5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>
      <c r="A46" s="54"/>
      <c r="B46" s="12"/>
      <c r="C46" s="12"/>
      <c r="D46" s="36"/>
      <c r="E46" s="27"/>
      <c r="F46" s="27"/>
      <c r="G46" s="44"/>
      <c r="H46" s="5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>
      <c r="A47" s="54"/>
      <c r="B47" s="12"/>
      <c r="C47" s="12"/>
      <c r="D47" s="36"/>
      <c r="E47" s="27"/>
      <c r="F47" s="27"/>
      <c r="G47" s="44"/>
      <c r="H47" s="51"/>
      <c r="I47" s="12" t="s">
        <v>23</v>
      </c>
      <c r="J47" s="12" t="s">
        <v>69</v>
      </c>
      <c r="K47" s="12">
        <v>1</v>
      </c>
      <c r="L47" s="12">
        <v>2</v>
      </c>
      <c r="M47" s="19">
        <v>1</v>
      </c>
      <c r="N47" s="12">
        <v>1</v>
      </c>
      <c r="O47" s="12">
        <v>2</v>
      </c>
      <c r="P47" s="12">
        <v>3</v>
      </c>
      <c r="Q47" s="12" t="s">
        <v>75</v>
      </c>
      <c r="R47" s="12" t="s">
        <v>75</v>
      </c>
      <c r="S47" s="12"/>
    </row>
    <row r="48" spans="1:19">
      <c r="A48" s="17"/>
      <c r="B48" s="12" t="s">
        <v>22</v>
      </c>
      <c r="C48" s="12" t="s">
        <v>23</v>
      </c>
      <c r="D48" s="36"/>
      <c r="E48" s="27"/>
      <c r="F48" s="27"/>
      <c r="G48" s="44"/>
      <c r="H48" s="5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>
      <c r="A49" s="54" t="s">
        <v>87</v>
      </c>
      <c r="B49" s="12"/>
      <c r="C49" s="12"/>
      <c r="D49" s="36"/>
      <c r="E49" s="27"/>
      <c r="F49" s="27"/>
      <c r="G49" s="44"/>
      <c r="H49" s="5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>
      <c r="A50" s="54" t="s">
        <v>88</v>
      </c>
      <c r="B50" s="12"/>
      <c r="C50" s="12"/>
      <c r="D50" s="36"/>
      <c r="E50" s="27"/>
      <c r="F50" s="27"/>
      <c r="G50" s="44"/>
      <c r="H50" s="5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>
      <c r="A51" s="54" t="s">
        <v>89</v>
      </c>
      <c r="B51" s="12"/>
      <c r="C51" s="12"/>
      <c r="D51" s="36"/>
      <c r="E51" s="27"/>
      <c r="F51" s="27"/>
      <c r="G51" s="44"/>
      <c r="H51" s="5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>
      <c r="A52" s="54" t="s">
        <v>90</v>
      </c>
      <c r="B52" s="12"/>
      <c r="C52" s="12"/>
      <c r="D52" s="36"/>
      <c r="E52" s="27"/>
      <c r="F52" s="27"/>
      <c r="G52" s="44"/>
      <c r="H52" s="5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>
      <c r="A53" s="54" t="s">
        <v>91</v>
      </c>
      <c r="B53" s="12"/>
      <c r="C53" s="12"/>
      <c r="D53" s="36"/>
      <c r="E53" s="27"/>
      <c r="F53" s="27"/>
      <c r="G53" s="44"/>
      <c r="H53" s="5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>
      <c r="A54" s="54" t="s">
        <v>92</v>
      </c>
      <c r="B54" s="12"/>
      <c r="C54" s="12"/>
      <c r="D54" s="36"/>
      <c r="E54" s="27"/>
      <c r="F54" s="27"/>
      <c r="G54" s="44"/>
      <c r="H54" s="5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>
      <c r="A55" s="54" t="s">
        <v>93</v>
      </c>
      <c r="B55" s="12"/>
      <c r="C55" s="12"/>
      <c r="D55" s="36"/>
      <c r="E55" s="27"/>
      <c r="F55" s="27"/>
      <c r="G55" s="44"/>
      <c r="H55" s="5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>
      <c r="A56" s="54" t="s">
        <v>94</v>
      </c>
      <c r="B56" s="12"/>
      <c r="C56" s="12"/>
      <c r="D56" s="36"/>
      <c r="E56" s="27"/>
      <c r="F56" s="27"/>
      <c r="G56" s="44"/>
      <c r="H56" s="5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>
      <c r="A57" s="54"/>
      <c r="B57" s="12"/>
      <c r="C57" s="12"/>
      <c r="D57" s="36"/>
      <c r="E57" s="27"/>
      <c r="F57" s="27"/>
      <c r="G57" s="44"/>
      <c r="H57" s="5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>
      <c r="A58" s="54"/>
      <c r="B58" s="12"/>
      <c r="C58" s="12"/>
      <c r="D58" s="36"/>
      <c r="E58" s="27"/>
      <c r="F58" s="27"/>
      <c r="G58" s="44"/>
      <c r="H58" s="5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>
      <c r="A59" s="54"/>
      <c r="B59" s="12"/>
      <c r="C59" s="12"/>
      <c r="D59" s="36"/>
      <c r="E59" s="27"/>
      <c r="F59" s="27"/>
      <c r="G59" s="44"/>
      <c r="H59" s="51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>
      <c r="A60" s="54"/>
      <c r="B60" s="12"/>
      <c r="C60" s="12"/>
      <c r="D60" s="36"/>
      <c r="E60" s="27"/>
      <c r="F60" s="27"/>
      <c r="G60" s="44"/>
      <c r="H60" s="5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>
      <c r="A61" s="54"/>
      <c r="B61" s="12"/>
      <c r="C61" s="12"/>
      <c r="D61" s="36"/>
      <c r="E61" s="27"/>
      <c r="F61" s="27"/>
      <c r="G61" s="44"/>
      <c r="H61" s="51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>
      <c r="A62" s="54"/>
      <c r="B62" s="12"/>
      <c r="C62" s="12"/>
      <c r="D62" s="36"/>
      <c r="E62" s="27"/>
      <c r="F62" s="27"/>
      <c r="G62" s="44"/>
      <c r="H62" s="51"/>
      <c r="I62" s="12" t="s">
        <v>25</v>
      </c>
      <c r="J62" s="12" t="s">
        <v>26</v>
      </c>
      <c r="K62" s="12">
        <v>5</v>
      </c>
      <c r="L62" s="12">
        <v>2</v>
      </c>
      <c r="M62" s="12">
        <v>1</v>
      </c>
      <c r="N62" s="12">
        <v>2</v>
      </c>
      <c r="O62" s="12">
        <v>2</v>
      </c>
      <c r="P62" s="12">
        <v>8</v>
      </c>
      <c r="Q62" s="12" t="s">
        <v>81</v>
      </c>
      <c r="R62" s="12" t="s">
        <v>82</v>
      </c>
      <c r="S62" s="12"/>
    </row>
    <row r="63" spans="1:19">
      <c r="A63" s="17"/>
      <c r="B63" s="12" t="s">
        <v>24</v>
      </c>
      <c r="C63" s="12" t="s">
        <v>25</v>
      </c>
      <c r="D63" s="36"/>
      <c r="E63" s="27"/>
      <c r="F63" s="27"/>
      <c r="G63" s="44"/>
      <c r="H63" s="51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>
      <c r="A64" s="54" t="s">
        <v>87</v>
      </c>
      <c r="B64" s="12"/>
      <c r="C64" s="12"/>
      <c r="D64" s="36"/>
      <c r="E64" s="27"/>
      <c r="F64" s="27"/>
      <c r="G64" s="44"/>
      <c r="H64" s="5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>
      <c r="A65" s="54" t="s">
        <v>88</v>
      </c>
      <c r="B65" s="12"/>
      <c r="C65" s="12"/>
      <c r="D65" s="36"/>
      <c r="E65" s="27"/>
      <c r="F65" s="27"/>
      <c r="G65" s="44"/>
      <c r="H65" s="51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>
      <c r="A66" s="54" t="s">
        <v>89</v>
      </c>
      <c r="B66" s="12"/>
      <c r="C66" s="12"/>
      <c r="D66" s="36"/>
      <c r="E66" s="27"/>
      <c r="F66" s="27"/>
      <c r="G66" s="44"/>
      <c r="H66" s="51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>
      <c r="A67" s="54" t="s">
        <v>90</v>
      </c>
      <c r="B67" s="12"/>
      <c r="C67" s="12"/>
      <c r="D67" s="36"/>
      <c r="E67" s="27"/>
      <c r="F67" s="27"/>
      <c r="G67" s="44"/>
      <c r="H67" s="51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1:19">
      <c r="A68" s="54" t="s">
        <v>91</v>
      </c>
      <c r="B68" s="12"/>
      <c r="C68" s="12"/>
      <c r="D68" s="36"/>
      <c r="E68" s="27"/>
      <c r="F68" s="27"/>
      <c r="G68" s="44"/>
      <c r="H68" s="5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>
      <c r="A69" s="54" t="s">
        <v>92</v>
      </c>
      <c r="B69" s="12"/>
      <c r="C69" s="12"/>
      <c r="D69" s="36"/>
      <c r="E69" s="27"/>
      <c r="F69" s="27"/>
      <c r="G69" s="44"/>
      <c r="H69" s="51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>
      <c r="A70" s="54" t="s">
        <v>93</v>
      </c>
      <c r="B70" s="12"/>
      <c r="C70" s="12"/>
      <c r="D70" s="36"/>
      <c r="E70" s="27"/>
      <c r="F70" s="27"/>
      <c r="G70" s="44"/>
      <c r="H70" s="5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>
      <c r="A71" s="54" t="s">
        <v>94</v>
      </c>
      <c r="B71" s="12"/>
      <c r="C71" s="12"/>
      <c r="D71" s="36"/>
      <c r="E71" s="27"/>
      <c r="F71" s="27"/>
      <c r="G71" s="44"/>
      <c r="H71" s="51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>
      <c r="A72" s="54"/>
      <c r="B72" s="12"/>
      <c r="C72" s="12"/>
      <c r="D72" s="36"/>
      <c r="E72" s="27"/>
      <c r="F72" s="27"/>
      <c r="G72" s="44"/>
      <c r="H72" s="5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>
      <c r="A73" s="54"/>
      <c r="B73" s="12"/>
      <c r="C73" s="12"/>
      <c r="D73" s="36"/>
      <c r="E73" s="27"/>
      <c r="F73" s="27"/>
      <c r="G73" s="44"/>
      <c r="H73" s="51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19">
      <c r="A74" s="54"/>
      <c r="B74" s="12"/>
      <c r="C74" s="12"/>
      <c r="D74" s="36"/>
      <c r="E74" s="27"/>
      <c r="F74" s="27"/>
      <c r="G74" s="44"/>
      <c r="H74" s="5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>
      <c r="A75" s="54"/>
      <c r="B75" s="12"/>
      <c r="C75" s="12"/>
      <c r="D75" s="36"/>
      <c r="E75" s="27"/>
      <c r="F75" s="27"/>
      <c r="G75" s="44"/>
      <c r="H75" s="51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>
      <c r="A76" s="54"/>
      <c r="B76" s="12"/>
      <c r="C76" s="12"/>
      <c r="D76" s="36"/>
      <c r="E76" s="27"/>
      <c r="F76" s="27"/>
      <c r="G76" s="44"/>
      <c r="H76" s="51"/>
      <c r="I76" s="12"/>
      <c r="J76" s="12"/>
      <c r="K76" s="12"/>
      <c r="L76" s="12" t="s">
        <v>70</v>
      </c>
      <c r="M76" s="12"/>
      <c r="N76" s="12"/>
      <c r="O76" s="12"/>
      <c r="P76" s="12"/>
      <c r="Q76" s="12"/>
      <c r="R76" s="12"/>
      <c r="S76" s="12"/>
    </row>
    <row r="77" spans="1:19">
      <c r="A77" s="54"/>
      <c r="B77" s="12"/>
      <c r="C77" s="12"/>
      <c r="D77" s="36"/>
      <c r="E77" s="27"/>
      <c r="F77" s="27"/>
      <c r="G77" s="44"/>
      <c r="H77" s="51"/>
      <c r="I77" s="12"/>
      <c r="J77" s="12"/>
      <c r="K77" s="12"/>
      <c r="L77" s="12" t="s">
        <v>70</v>
      </c>
      <c r="M77" s="12"/>
      <c r="N77" s="12"/>
      <c r="O77" s="12"/>
      <c r="P77" s="12"/>
      <c r="Q77" s="12"/>
      <c r="R77" s="12"/>
      <c r="S77" s="12"/>
    </row>
    <row r="78" spans="1:19">
      <c r="A78" s="17"/>
      <c r="B78" s="12" t="s">
        <v>29</v>
      </c>
      <c r="C78" s="12" t="s">
        <v>28</v>
      </c>
      <c r="D78" s="36"/>
      <c r="E78" s="27"/>
      <c r="F78" s="27"/>
      <c r="G78" s="44"/>
      <c r="H78" s="5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>
      <c r="A79" s="54" t="s">
        <v>87</v>
      </c>
      <c r="B79" s="12"/>
      <c r="C79" s="12"/>
      <c r="D79" s="36"/>
      <c r="E79" s="27"/>
      <c r="F79" s="27"/>
      <c r="G79" s="44"/>
      <c r="H79" s="5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>
      <c r="A80" s="54" t="s">
        <v>88</v>
      </c>
      <c r="B80" s="12"/>
      <c r="C80" s="12"/>
      <c r="D80" s="36"/>
      <c r="E80" s="27"/>
      <c r="F80" s="27"/>
      <c r="G80" s="44"/>
      <c r="H80" s="51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>
      <c r="A81" s="54" t="s">
        <v>89</v>
      </c>
      <c r="B81" s="12"/>
      <c r="C81" s="12"/>
      <c r="D81" s="36"/>
      <c r="E81" s="27"/>
      <c r="F81" s="27"/>
      <c r="G81" s="44"/>
      <c r="H81" s="51"/>
      <c r="I81" s="12"/>
      <c r="J81" s="12"/>
      <c r="K81" s="12"/>
      <c r="L81" s="12"/>
      <c r="M81" s="12"/>
      <c r="N81" s="12"/>
      <c r="O81" s="12"/>
      <c r="P81" s="16"/>
      <c r="Q81" s="12"/>
      <c r="R81" s="12"/>
      <c r="S81" s="12"/>
    </row>
    <row r="82" spans="1:19">
      <c r="A82" s="54" t="s">
        <v>90</v>
      </c>
      <c r="B82" s="12"/>
      <c r="C82" s="12"/>
      <c r="D82" s="36"/>
      <c r="E82" s="27"/>
      <c r="F82" s="27"/>
      <c r="G82" s="44"/>
      <c r="H82" s="51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>
      <c r="A83" s="54" t="s">
        <v>91</v>
      </c>
      <c r="B83" s="12"/>
      <c r="C83" s="12"/>
      <c r="D83" s="36"/>
      <c r="E83" s="27"/>
      <c r="F83" s="27"/>
      <c r="G83" s="44"/>
      <c r="H83" s="5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>
      <c r="A84" s="54" t="s">
        <v>92</v>
      </c>
      <c r="B84" s="12"/>
      <c r="C84" s="12"/>
      <c r="D84" s="36"/>
      <c r="E84" s="27"/>
      <c r="F84" s="27"/>
      <c r="G84" s="44"/>
      <c r="H84" s="51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>
      <c r="A85" s="54" t="s">
        <v>93</v>
      </c>
      <c r="B85" s="12"/>
      <c r="C85" s="12"/>
      <c r="D85" s="36"/>
      <c r="E85" s="27"/>
      <c r="F85" s="27"/>
      <c r="G85" s="44"/>
      <c r="H85" s="5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>
      <c r="A86" s="54" t="s">
        <v>94</v>
      </c>
      <c r="B86" s="12"/>
      <c r="C86" s="12"/>
      <c r="D86" s="36"/>
      <c r="E86" s="27"/>
      <c r="F86" s="27"/>
      <c r="G86" s="44"/>
      <c r="H86" s="51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>
      <c r="A87" s="54"/>
      <c r="B87" s="12"/>
      <c r="C87" s="12"/>
      <c r="D87" s="36"/>
      <c r="E87" s="27"/>
      <c r="F87" s="27"/>
      <c r="G87" s="44"/>
      <c r="H87" s="51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>
      <c r="A88" s="54"/>
      <c r="B88" s="12"/>
      <c r="C88" s="12"/>
      <c r="D88" s="36"/>
      <c r="E88" s="27"/>
      <c r="F88" s="27"/>
      <c r="G88" s="44"/>
      <c r="H88" s="51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>
      <c r="A89" s="54"/>
      <c r="B89" s="12"/>
      <c r="C89" s="12"/>
      <c r="D89" s="36"/>
      <c r="E89" s="27"/>
      <c r="F89" s="27"/>
      <c r="G89" s="44"/>
      <c r="H89" s="51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>
      <c r="A90" s="54"/>
      <c r="B90" s="12"/>
      <c r="C90" s="12"/>
      <c r="D90" s="36"/>
      <c r="E90" s="27"/>
      <c r="F90" s="27"/>
      <c r="G90" s="44"/>
      <c r="H90" s="51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>
      <c r="A91" s="54"/>
      <c r="B91" s="12"/>
      <c r="C91" s="12"/>
      <c r="D91" s="36"/>
      <c r="E91" s="27"/>
      <c r="F91" s="27"/>
      <c r="G91" s="44"/>
      <c r="H91" s="51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>
      <c r="A92" s="54"/>
      <c r="B92" s="12"/>
      <c r="C92" s="12"/>
      <c r="D92" s="36"/>
      <c r="E92" s="27"/>
      <c r="F92" s="27"/>
      <c r="G92" s="44"/>
      <c r="H92" s="51"/>
      <c r="I92" s="12" t="s">
        <v>31</v>
      </c>
      <c r="J92" s="12" t="s">
        <v>84</v>
      </c>
      <c r="K92" s="12">
        <v>5</v>
      </c>
      <c r="L92" s="12">
        <v>1</v>
      </c>
      <c r="M92" s="12">
        <v>1</v>
      </c>
      <c r="N92" s="12">
        <v>3</v>
      </c>
      <c r="O92" s="12">
        <v>1</v>
      </c>
      <c r="P92" s="12"/>
      <c r="Q92" s="12" t="s">
        <v>81</v>
      </c>
      <c r="R92" s="12"/>
      <c r="S92" s="12"/>
    </row>
    <row r="93" spans="1:19">
      <c r="A93" s="54"/>
      <c r="B93" s="12" t="s">
        <v>30</v>
      </c>
      <c r="C93" s="12" t="s">
        <v>31</v>
      </c>
      <c r="D93" s="36"/>
      <c r="E93" s="27"/>
      <c r="F93" s="27"/>
      <c r="G93" s="44"/>
      <c r="H93" s="51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5"/>
    </row>
    <row r="94" spans="1:19">
      <c r="A94" s="54" t="s">
        <v>87</v>
      </c>
      <c r="B94" s="12"/>
      <c r="C94" s="12"/>
      <c r="D94" s="36"/>
      <c r="E94" s="27"/>
      <c r="F94" s="27"/>
      <c r="G94" s="44"/>
      <c r="H94" s="51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>
      <c r="A95" s="54" t="s">
        <v>88</v>
      </c>
      <c r="B95" s="12"/>
      <c r="C95" s="12"/>
      <c r="D95" s="36"/>
      <c r="E95" s="27"/>
      <c r="F95" s="27"/>
      <c r="G95" s="44"/>
      <c r="H95" s="51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>
      <c r="A96" s="54" t="s">
        <v>89</v>
      </c>
      <c r="B96" s="12"/>
      <c r="C96" s="12"/>
      <c r="D96" s="36"/>
      <c r="E96" s="27"/>
      <c r="F96" s="27"/>
      <c r="G96" s="44"/>
      <c r="H96" s="51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>
      <c r="A97" s="54" t="s">
        <v>90</v>
      </c>
      <c r="B97" s="12"/>
      <c r="C97" s="12"/>
      <c r="D97" s="36"/>
      <c r="E97" s="27"/>
      <c r="F97" s="27"/>
      <c r="G97" s="44"/>
      <c r="H97" s="51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1:19">
      <c r="A98" s="54" t="s">
        <v>91</v>
      </c>
      <c r="B98" s="12"/>
      <c r="C98" s="12"/>
      <c r="D98" s="36"/>
      <c r="E98" s="27"/>
      <c r="F98" s="27"/>
      <c r="G98" s="44"/>
      <c r="H98" s="51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5"/>
    </row>
    <row r="99" spans="1:19">
      <c r="A99" s="54" t="s">
        <v>92</v>
      </c>
      <c r="B99" s="12"/>
      <c r="C99" s="12"/>
      <c r="D99" s="36"/>
      <c r="E99" s="27"/>
      <c r="F99" s="27"/>
      <c r="G99" s="44"/>
      <c r="H99" s="51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>
      <c r="A100" s="54" t="s">
        <v>93</v>
      </c>
      <c r="B100" s="12"/>
      <c r="C100" s="12"/>
      <c r="D100" s="36"/>
      <c r="E100" s="27"/>
      <c r="F100" s="27"/>
      <c r="G100" s="44"/>
      <c r="H100" s="51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>
      <c r="A101" s="54" t="s">
        <v>94</v>
      </c>
      <c r="B101" s="12"/>
      <c r="C101" s="12"/>
      <c r="D101" s="36"/>
      <c r="E101" s="27"/>
      <c r="F101" s="27"/>
      <c r="G101" s="44"/>
      <c r="H101" s="51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>
      <c r="A102" s="13"/>
      <c r="B102" s="12"/>
      <c r="C102" s="12"/>
      <c r="D102" s="36"/>
      <c r="E102" s="27"/>
      <c r="F102" s="27"/>
      <c r="G102" s="44"/>
      <c r="H102" s="51"/>
      <c r="S102" s="12"/>
    </row>
    <row r="103" spans="1:19">
      <c r="A103" s="54"/>
      <c r="D103" s="36"/>
      <c r="E103" s="27"/>
      <c r="F103" s="27"/>
      <c r="G103" s="44"/>
      <c r="H103" s="51"/>
    </row>
    <row r="104" spans="1:19">
      <c r="A104" s="57"/>
      <c r="D104" s="36"/>
      <c r="E104" s="27"/>
      <c r="F104" s="27"/>
      <c r="G104" s="44"/>
      <c r="H104" s="51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9">
      <c r="A105" s="57"/>
      <c r="B105" s="12"/>
      <c r="C105" s="12"/>
      <c r="D105" s="36"/>
      <c r="E105" s="27"/>
      <c r="F105" s="27"/>
      <c r="G105" s="44"/>
      <c r="H105" s="51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>
      <c r="A106" s="54"/>
      <c r="B106" s="12"/>
      <c r="C106" s="12"/>
      <c r="D106" s="36"/>
      <c r="E106" s="27"/>
      <c r="F106" s="27"/>
      <c r="G106" s="44"/>
      <c r="H106" s="51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1:19">
      <c r="A107" s="54"/>
      <c r="B107" s="12"/>
      <c r="C107" s="12"/>
      <c r="D107" s="36"/>
      <c r="E107" s="27"/>
      <c r="F107" s="27"/>
      <c r="G107" s="44"/>
      <c r="H107" s="51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>
      <c r="A108" s="54"/>
      <c r="B108" s="12" t="s">
        <v>32</v>
      </c>
      <c r="C108" s="12" t="s">
        <v>33</v>
      </c>
      <c r="D108" s="36"/>
      <c r="E108" s="27"/>
      <c r="F108" s="27"/>
      <c r="G108" s="44"/>
      <c r="H108" s="5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>
      <c r="A109" s="54" t="s">
        <v>87</v>
      </c>
      <c r="B109" s="12"/>
      <c r="C109" s="12"/>
      <c r="D109" s="36"/>
      <c r="E109" s="27"/>
      <c r="F109" s="27"/>
      <c r="G109" s="44"/>
      <c r="H109" s="51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1:19">
      <c r="A110" s="54" t="s">
        <v>88</v>
      </c>
      <c r="B110" s="12"/>
      <c r="C110" s="12"/>
      <c r="D110" s="36"/>
      <c r="E110" s="27"/>
      <c r="F110" s="27"/>
      <c r="G110" s="44"/>
      <c r="H110" s="51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>
      <c r="A111" s="54" t="s">
        <v>89</v>
      </c>
      <c r="B111" s="12"/>
      <c r="C111" s="12"/>
      <c r="D111" s="36"/>
      <c r="E111" s="27"/>
      <c r="F111" s="27"/>
      <c r="G111" s="44"/>
      <c r="H111" s="51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>
      <c r="A112" s="54" t="s">
        <v>90</v>
      </c>
      <c r="B112" s="12"/>
      <c r="C112" s="12"/>
      <c r="D112" s="36"/>
      <c r="E112" s="27"/>
      <c r="F112" s="27"/>
      <c r="G112" s="44"/>
      <c r="H112" s="51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1:19">
      <c r="A113" s="54" t="s">
        <v>91</v>
      </c>
      <c r="D113" s="36"/>
      <c r="E113" s="27"/>
      <c r="F113" s="27"/>
      <c r="G113" s="44"/>
      <c r="H113" s="51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9">
      <c r="A114" s="57" t="s">
        <v>92</v>
      </c>
      <c r="B114" s="12"/>
      <c r="C114" s="12"/>
      <c r="D114" s="36"/>
      <c r="E114" s="27"/>
      <c r="F114" s="27"/>
      <c r="G114" s="44"/>
      <c r="H114" s="51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>
      <c r="A115" s="54" t="s">
        <v>93</v>
      </c>
      <c r="B115" s="12"/>
      <c r="C115" s="12"/>
      <c r="D115" s="36"/>
      <c r="E115" s="27"/>
      <c r="F115" s="27"/>
      <c r="G115" s="44"/>
      <c r="H115" s="51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>
      <c r="A116" s="54" t="s">
        <v>94</v>
      </c>
      <c r="B116" s="12"/>
      <c r="C116" s="12"/>
      <c r="D116" s="36"/>
      <c r="E116" s="27"/>
      <c r="F116" s="27"/>
      <c r="G116" s="44"/>
      <c r="H116" s="51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>
      <c r="A117" s="54"/>
      <c r="B117" s="12"/>
      <c r="C117" s="12"/>
      <c r="D117" s="36"/>
      <c r="E117" s="27"/>
      <c r="F117" s="27"/>
      <c r="G117" s="44"/>
      <c r="H117" s="51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>
      <c r="A118" s="54"/>
      <c r="B118" s="12"/>
      <c r="C118" s="12"/>
      <c r="D118" s="36"/>
      <c r="E118" s="27"/>
      <c r="F118" s="27"/>
      <c r="G118" s="44"/>
      <c r="H118" s="51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spans="1:19">
      <c r="A119" s="54"/>
      <c r="B119" s="12"/>
      <c r="C119" s="12"/>
      <c r="D119" s="36"/>
      <c r="E119" s="27"/>
      <c r="F119" s="27"/>
      <c r="G119" s="44"/>
      <c r="H119" s="51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>
      <c r="A120" s="54"/>
      <c r="B120" s="12"/>
      <c r="C120" s="12"/>
      <c r="D120" s="36"/>
      <c r="E120" s="27"/>
      <c r="F120" s="27"/>
      <c r="G120" s="44"/>
      <c r="H120" s="51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>
      <c r="A121" s="54"/>
      <c r="B121" s="12"/>
      <c r="C121" s="12"/>
      <c r="D121" s="36"/>
      <c r="E121" s="27"/>
      <c r="F121" s="27"/>
      <c r="G121" s="44"/>
      <c r="H121" s="51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>
      <c r="A122" s="54"/>
      <c r="B122" s="12"/>
      <c r="C122" s="12"/>
      <c r="D122" s="36"/>
      <c r="E122" s="27"/>
      <c r="F122" s="27"/>
      <c r="G122" s="44"/>
      <c r="H122" s="51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>
      <c r="A123" s="54"/>
      <c r="B123" s="12" t="s">
        <v>34</v>
      </c>
      <c r="C123" s="12" t="s">
        <v>35</v>
      </c>
      <c r="D123" s="36"/>
      <c r="E123" s="27"/>
      <c r="F123" s="27"/>
      <c r="G123" s="44"/>
      <c r="H123" s="51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>
      <c r="A124" s="54" t="s">
        <v>87</v>
      </c>
      <c r="B124" s="12"/>
      <c r="C124" s="12"/>
      <c r="D124" s="36"/>
      <c r="E124" s="27"/>
      <c r="F124" s="27"/>
      <c r="G124" s="44"/>
      <c r="H124" s="51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>
      <c r="A125" s="54" t="s">
        <v>88</v>
      </c>
      <c r="B125" s="12"/>
      <c r="C125" s="12"/>
      <c r="D125" s="36"/>
      <c r="E125" s="27"/>
      <c r="F125" s="27"/>
      <c r="G125" s="44"/>
      <c r="H125" s="51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>
      <c r="A126" s="54" t="s">
        <v>89</v>
      </c>
      <c r="B126" s="12"/>
      <c r="C126" s="12"/>
      <c r="D126" s="36"/>
      <c r="E126" s="27"/>
      <c r="F126" s="27"/>
      <c r="G126" s="44"/>
      <c r="H126" s="51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>
      <c r="A127" s="54" t="s">
        <v>90</v>
      </c>
      <c r="B127" s="12"/>
      <c r="C127" s="12"/>
      <c r="D127" s="36"/>
      <c r="E127" s="27"/>
      <c r="F127" s="27"/>
      <c r="G127" s="44"/>
      <c r="H127" s="51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1:19">
      <c r="A128" s="59" t="s">
        <v>91</v>
      </c>
      <c r="B128" s="12"/>
      <c r="C128" s="12"/>
      <c r="D128" s="36"/>
      <c r="E128" s="27"/>
      <c r="F128" s="27"/>
      <c r="G128" s="44"/>
      <c r="H128" s="51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>
      <c r="A129" s="54" t="s">
        <v>92</v>
      </c>
      <c r="B129" s="12"/>
      <c r="C129" s="12"/>
      <c r="D129" s="36"/>
      <c r="E129" s="27"/>
      <c r="F129" s="27"/>
      <c r="G129" s="44"/>
      <c r="H129" s="51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>
      <c r="A130" s="54" t="s">
        <v>93</v>
      </c>
      <c r="B130" s="12"/>
      <c r="C130" s="12"/>
      <c r="D130" s="36"/>
      <c r="E130" s="27"/>
      <c r="F130" s="27"/>
      <c r="G130" s="44"/>
      <c r="H130" s="51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1:19">
      <c r="A131" s="54" t="s">
        <v>94</v>
      </c>
      <c r="B131" s="12"/>
      <c r="C131" s="12"/>
      <c r="D131" s="36"/>
      <c r="E131" s="27"/>
      <c r="F131" s="27"/>
      <c r="G131" s="44"/>
      <c r="H131" s="51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>
      <c r="A132" s="54"/>
      <c r="B132" s="12"/>
      <c r="C132" s="12"/>
      <c r="D132" s="36"/>
      <c r="E132" s="27"/>
      <c r="F132" s="27"/>
      <c r="G132" s="44"/>
      <c r="H132" s="51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>
      <c r="A133" s="54"/>
      <c r="B133" s="12"/>
      <c r="C133" s="12"/>
      <c r="D133" s="36"/>
      <c r="E133" s="27"/>
      <c r="F133" s="27"/>
      <c r="G133" s="44"/>
      <c r="H133" s="51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1:19">
      <c r="A134" s="54"/>
      <c r="B134" s="12"/>
      <c r="C134" s="12"/>
      <c r="D134" s="36"/>
      <c r="E134" s="27"/>
      <c r="F134" s="27"/>
      <c r="G134" s="44"/>
      <c r="H134" s="51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>
      <c r="A135" s="54"/>
      <c r="B135" s="12"/>
      <c r="C135" s="12"/>
      <c r="D135" s="36"/>
      <c r="E135" s="27"/>
      <c r="F135" s="27"/>
      <c r="G135" s="44"/>
      <c r="H135" s="51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>
      <c r="A136" s="54"/>
      <c r="B136" s="12"/>
      <c r="C136" s="12"/>
      <c r="D136" s="36"/>
      <c r="E136" s="27"/>
      <c r="F136" s="27"/>
      <c r="G136" s="44"/>
      <c r="H136" s="51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1:19">
      <c r="A137" s="54"/>
      <c r="B137" s="12"/>
      <c r="C137" s="12"/>
      <c r="D137" s="36"/>
      <c r="E137" s="27"/>
      <c r="F137" s="27"/>
      <c r="G137" s="44"/>
      <c r="H137" s="51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>
      <c r="A138" s="54"/>
      <c r="B138" s="12" t="s">
        <v>36</v>
      </c>
      <c r="C138" s="12" t="s">
        <v>37</v>
      </c>
      <c r="D138" s="35"/>
      <c r="E138" s="27"/>
      <c r="F138" s="27"/>
      <c r="G138" s="44"/>
      <c r="H138" s="51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>
      <c r="A139" s="54" t="s">
        <v>87</v>
      </c>
      <c r="B139" s="12"/>
      <c r="C139" s="12"/>
      <c r="D139" s="35"/>
      <c r="E139" s="27"/>
      <c r="F139" s="27"/>
      <c r="G139" s="44"/>
      <c r="H139" s="51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1:19">
      <c r="A140" s="54" t="s">
        <v>88</v>
      </c>
      <c r="B140" s="12"/>
      <c r="C140" s="12"/>
      <c r="D140" s="36"/>
      <c r="E140" s="27"/>
      <c r="F140" s="27"/>
      <c r="G140" s="44"/>
      <c r="H140" s="51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>
      <c r="A141" s="54" t="s">
        <v>89</v>
      </c>
      <c r="B141" s="12"/>
      <c r="C141" s="12"/>
      <c r="D141" s="36"/>
      <c r="E141" s="27"/>
      <c r="F141" s="27"/>
      <c r="G141" s="44"/>
      <c r="H141" s="51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>
      <c r="A142" s="54" t="s">
        <v>90</v>
      </c>
      <c r="B142" s="12"/>
      <c r="C142" s="12"/>
      <c r="D142" s="36"/>
      <c r="E142" s="27"/>
      <c r="F142" s="27"/>
      <c r="G142" s="44"/>
      <c r="H142" s="51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1:19">
      <c r="A143" s="54" t="s">
        <v>91</v>
      </c>
      <c r="B143" s="12"/>
      <c r="C143" s="12"/>
      <c r="D143" s="36"/>
      <c r="E143" s="27"/>
      <c r="F143" s="27"/>
      <c r="G143" s="44"/>
      <c r="H143" s="51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>
      <c r="A144" s="54" t="s">
        <v>92</v>
      </c>
      <c r="B144" s="12"/>
      <c r="C144" s="12"/>
      <c r="D144" s="36"/>
      <c r="E144" s="27"/>
      <c r="F144" s="27"/>
      <c r="G144" s="44"/>
      <c r="H144" s="51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>
      <c r="A145" s="54" t="s">
        <v>93</v>
      </c>
      <c r="B145" s="12"/>
      <c r="C145" s="12"/>
      <c r="D145" s="36"/>
      <c r="E145" s="27"/>
      <c r="F145" s="27"/>
      <c r="G145" s="44"/>
      <c r="H145" s="51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1:19">
      <c r="A146" s="54" t="s">
        <v>94</v>
      </c>
      <c r="B146" s="12"/>
      <c r="C146" s="12"/>
      <c r="D146" s="36"/>
      <c r="E146" s="27"/>
      <c r="F146" s="27"/>
      <c r="G146" s="44"/>
      <c r="H146" s="51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>
      <c r="A147" s="13"/>
      <c r="B147" s="12"/>
      <c r="C147" s="12"/>
      <c r="D147" s="36"/>
      <c r="E147" s="27"/>
      <c r="F147" s="27"/>
      <c r="G147" s="44"/>
      <c r="H147" s="51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>
      <c r="A148" s="54"/>
      <c r="B148" s="12"/>
      <c r="C148" s="12"/>
      <c r="D148" s="36"/>
      <c r="E148" s="27"/>
      <c r="F148" s="27"/>
      <c r="G148" s="44"/>
      <c r="H148" s="51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1:19">
      <c r="A149" s="54"/>
      <c r="B149" s="12"/>
      <c r="C149" s="12"/>
      <c r="D149" s="36"/>
      <c r="E149" s="27"/>
      <c r="F149" s="27"/>
      <c r="G149" s="44"/>
      <c r="H149" s="51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>
      <c r="A150" s="54"/>
      <c r="B150" s="12"/>
      <c r="C150" s="12"/>
      <c r="D150" s="36"/>
      <c r="E150" s="27"/>
      <c r="F150" s="27"/>
      <c r="G150" s="44"/>
      <c r="H150" s="51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>
      <c r="A151" s="54"/>
      <c r="B151" s="12"/>
      <c r="C151" s="12"/>
      <c r="D151" s="36"/>
      <c r="E151" s="27"/>
      <c r="F151" s="27"/>
      <c r="G151" s="44"/>
      <c r="H151" s="51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1:19">
      <c r="A152" s="54"/>
      <c r="B152" s="12"/>
      <c r="C152" s="12"/>
      <c r="D152" s="36"/>
      <c r="E152" s="27"/>
      <c r="F152" s="27"/>
      <c r="G152" s="44"/>
      <c r="H152" s="51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>
      <c r="A153" s="54"/>
      <c r="B153" s="12" t="s">
        <v>38</v>
      </c>
      <c r="C153" s="12" t="s">
        <v>39</v>
      </c>
      <c r="D153" s="36"/>
      <c r="E153" s="27"/>
      <c r="F153" s="27"/>
      <c r="G153" s="44"/>
      <c r="H153" s="51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>
      <c r="A154" s="54" t="s">
        <v>87</v>
      </c>
      <c r="B154" s="12"/>
      <c r="C154" s="12"/>
      <c r="D154" s="36"/>
      <c r="E154" s="27"/>
      <c r="F154" s="27"/>
      <c r="G154" s="44"/>
      <c r="H154" s="51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spans="1:19">
      <c r="A155" s="54" t="s">
        <v>88</v>
      </c>
      <c r="B155" s="12"/>
      <c r="C155" s="12"/>
      <c r="D155" s="36"/>
      <c r="E155" s="27"/>
      <c r="F155" s="27"/>
      <c r="G155" s="44"/>
      <c r="H155" s="51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>
      <c r="A156" s="54" t="s">
        <v>89</v>
      </c>
      <c r="B156" s="12"/>
      <c r="C156" s="12"/>
      <c r="D156" s="36"/>
      <c r="E156" s="27"/>
      <c r="F156" s="27"/>
      <c r="G156" s="44"/>
      <c r="H156" s="51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>
      <c r="A157" s="54" t="s">
        <v>90</v>
      </c>
      <c r="B157" s="12"/>
      <c r="C157" s="12"/>
      <c r="D157" s="36"/>
      <c r="E157" s="27"/>
      <c r="F157" s="27"/>
      <c r="G157" s="44"/>
      <c r="H157" s="51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1:19">
      <c r="A158" s="54" t="s">
        <v>91</v>
      </c>
      <c r="B158" s="12"/>
      <c r="C158" s="12"/>
      <c r="D158" s="36"/>
      <c r="E158" s="27"/>
      <c r="F158" s="27"/>
      <c r="G158" s="44"/>
      <c r="H158" s="51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>
      <c r="A159" s="54" t="s">
        <v>92</v>
      </c>
      <c r="B159" s="12"/>
      <c r="C159" s="12"/>
      <c r="D159" s="36"/>
      <c r="E159" s="27"/>
      <c r="F159" s="27"/>
      <c r="G159" s="44"/>
      <c r="H159" s="51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>
      <c r="A160" s="54" t="s">
        <v>93</v>
      </c>
      <c r="B160" s="12"/>
      <c r="C160" s="12"/>
      <c r="D160" s="36"/>
      <c r="E160" s="27"/>
      <c r="F160" s="27"/>
      <c r="G160" s="44"/>
      <c r="H160" s="51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1:19">
      <c r="A161" s="54" t="s">
        <v>94</v>
      </c>
      <c r="B161" s="12"/>
      <c r="C161" s="12"/>
      <c r="D161" s="36"/>
      <c r="E161" s="27"/>
      <c r="F161" s="27"/>
      <c r="G161" s="44"/>
      <c r="H161" s="51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>
      <c r="A162" s="54"/>
      <c r="B162" s="12"/>
      <c r="C162" s="12"/>
      <c r="D162" s="36"/>
      <c r="E162" s="27"/>
      <c r="F162" s="27"/>
      <c r="G162" s="44"/>
      <c r="H162" s="51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>
      <c r="A163" s="54"/>
      <c r="B163" s="12"/>
      <c r="C163" s="12"/>
      <c r="D163" s="36"/>
      <c r="E163" s="27"/>
      <c r="F163" s="27"/>
      <c r="G163" s="44"/>
      <c r="H163" s="51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1:19">
      <c r="A164" s="54"/>
      <c r="B164" s="12"/>
      <c r="C164" s="12"/>
      <c r="D164" s="36"/>
      <c r="E164" s="27"/>
      <c r="F164" s="27"/>
      <c r="G164" s="44"/>
      <c r="H164" s="51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>
      <c r="A165" s="54"/>
      <c r="B165" s="12"/>
      <c r="C165" s="12"/>
      <c r="D165" s="36"/>
      <c r="E165" s="27"/>
      <c r="F165" s="27"/>
      <c r="G165" s="44"/>
      <c r="H165" s="51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>
      <c r="A166" s="54"/>
      <c r="B166" s="12"/>
      <c r="C166" s="12"/>
      <c r="D166" s="36"/>
      <c r="E166" s="27"/>
      <c r="F166" s="27"/>
      <c r="G166" s="44"/>
      <c r="H166" s="51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1:19">
      <c r="A167" s="54"/>
      <c r="B167" s="12"/>
      <c r="C167" s="12"/>
      <c r="D167" s="36"/>
      <c r="E167" s="27"/>
      <c r="F167" s="27"/>
      <c r="G167" s="44"/>
      <c r="H167" s="51"/>
      <c r="I167" s="12"/>
      <c r="J167" s="12"/>
      <c r="K167" s="12"/>
      <c r="L167" s="12"/>
      <c r="M167" s="12"/>
      <c r="N167" s="15"/>
      <c r="O167" s="15"/>
      <c r="P167" s="15"/>
      <c r="Q167" s="12"/>
      <c r="R167" s="12"/>
      <c r="S167" s="12"/>
    </row>
    <row r="168" spans="1:19">
      <c r="A168" s="54"/>
      <c r="B168" s="12" t="s">
        <v>40</v>
      </c>
      <c r="C168" s="12" t="s">
        <v>62</v>
      </c>
      <c r="D168" s="36"/>
      <c r="E168" s="27"/>
      <c r="F168" s="27"/>
      <c r="G168" s="44"/>
      <c r="H168" s="51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>
      <c r="A169" s="54" t="s">
        <v>87</v>
      </c>
      <c r="B169" s="12"/>
      <c r="C169" s="12"/>
      <c r="D169" s="36"/>
      <c r="E169" s="27"/>
      <c r="F169" s="27"/>
      <c r="G169" s="44"/>
      <c r="H169" s="51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1:19">
      <c r="A170" s="54" t="s">
        <v>88</v>
      </c>
      <c r="B170" s="12"/>
      <c r="C170" s="12"/>
      <c r="D170" s="36"/>
      <c r="E170" s="27"/>
      <c r="F170" s="27"/>
      <c r="G170" s="44"/>
      <c r="H170" s="51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>
      <c r="A171" s="54" t="s">
        <v>89</v>
      </c>
      <c r="D171" s="36"/>
      <c r="E171" s="27"/>
      <c r="F171" s="27"/>
      <c r="G171" s="44"/>
      <c r="H171" s="51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>
      <c r="A172" s="54" t="s">
        <v>90</v>
      </c>
      <c r="B172" s="12"/>
      <c r="C172" s="12"/>
      <c r="D172" s="36"/>
      <c r="E172" s="27"/>
      <c r="F172" s="27"/>
      <c r="G172" s="44"/>
      <c r="H172" s="51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1:19">
      <c r="A173" s="54" t="s">
        <v>91</v>
      </c>
      <c r="B173" s="12"/>
      <c r="C173" s="12"/>
      <c r="D173" s="36"/>
      <c r="E173" s="27"/>
      <c r="F173" s="27"/>
      <c r="G173" s="44"/>
      <c r="H173" s="51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>
      <c r="A174" s="54" t="s">
        <v>92</v>
      </c>
      <c r="B174" s="12"/>
      <c r="C174" s="12"/>
      <c r="D174" s="36"/>
      <c r="E174" s="27"/>
      <c r="F174" s="27"/>
      <c r="G174" s="44"/>
      <c r="H174" s="51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>
      <c r="A175" s="54" t="s">
        <v>93</v>
      </c>
      <c r="B175" s="12"/>
      <c r="C175" s="12"/>
      <c r="D175" s="36"/>
      <c r="E175" s="27"/>
      <c r="F175" s="27"/>
      <c r="G175" s="44"/>
      <c r="H175" s="51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1:19">
      <c r="A176" s="54" t="s">
        <v>94</v>
      </c>
      <c r="B176" s="12"/>
      <c r="C176" s="12"/>
      <c r="D176" s="36"/>
      <c r="E176" s="27"/>
      <c r="F176" s="27"/>
      <c r="G176" s="44"/>
      <c r="H176" s="51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>
      <c r="A177" s="13"/>
      <c r="B177" s="12"/>
      <c r="C177" s="12"/>
      <c r="D177" s="36"/>
      <c r="E177" s="27"/>
      <c r="F177" s="27"/>
      <c r="G177" s="44"/>
      <c r="H177" s="51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1:19">
      <c r="A178" s="54"/>
      <c r="B178" s="12"/>
      <c r="C178" s="12"/>
      <c r="D178" s="36"/>
      <c r="E178" s="27"/>
      <c r="F178" s="27"/>
      <c r="G178" s="44"/>
      <c r="H178" s="51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1:19">
      <c r="A179" s="54"/>
      <c r="B179" s="12"/>
      <c r="C179" s="12"/>
      <c r="D179" s="36"/>
      <c r="E179" s="27"/>
      <c r="F179" s="27"/>
      <c r="G179" s="44"/>
      <c r="H179" s="51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>
      <c r="A180" s="54"/>
      <c r="B180" s="12"/>
      <c r="C180" s="12"/>
      <c r="D180" s="36"/>
      <c r="E180" s="27"/>
      <c r="F180" s="27"/>
      <c r="G180" s="44"/>
      <c r="H180" s="51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>
      <c r="A181" s="54"/>
      <c r="B181" s="12"/>
      <c r="C181" s="12"/>
      <c r="D181" s="36"/>
      <c r="E181" s="27"/>
      <c r="F181" s="27"/>
      <c r="G181" s="44"/>
      <c r="H181" s="51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>
      <c r="A182" s="54"/>
      <c r="B182" s="12"/>
      <c r="C182" s="12"/>
      <c r="D182" s="36"/>
      <c r="E182" s="27"/>
      <c r="F182" s="27"/>
      <c r="G182" s="44"/>
      <c r="H182" s="51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>
      <c r="A183" s="54"/>
      <c r="B183" s="12" t="s">
        <v>41</v>
      </c>
      <c r="C183" s="12" t="s">
        <v>42</v>
      </c>
      <c r="D183" s="36"/>
      <c r="E183" s="27"/>
      <c r="F183" s="27"/>
      <c r="G183" s="44"/>
      <c r="H183" s="51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>
      <c r="A184" s="54" t="s">
        <v>87</v>
      </c>
      <c r="B184" s="12"/>
      <c r="C184" s="12"/>
      <c r="D184" s="36"/>
      <c r="E184" s="27"/>
      <c r="F184" s="27"/>
      <c r="G184" s="44"/>
      <c r="H184" s="51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1:19">
      <c r="A185" s="54" t="s">
        <v>88</v>
      </c>
      <c r="B185" s="12"/>
      <c r="C185" s="12"/>
      <c r="D185" s="36"/>
      <c r="E185" s="27"/>
      <c r="F185" s="27"/>
      <c r="G185" s="44"/>
      <c r="H185" s="51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>
      <c r="A186" s="54" t="s">
        <v>89</v>
      </c>
      <c r="B186" s="12"/>
      <c r="C186" s="12"/>
      <c r="D186" s="36"/>
      <c r="E186" s="27"/>
      <c r="F186" s="27"/>
      <c r="G186" s="44"/>
      <c r="H186" s="51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>
      <c r="A187" s="54" t="s">
        <v>90</v>
      </c>
      <c r="B187" s="12"/>
      <c r="C187" s="12"/>
      <c r="D187" s="36"/>
      <c r="E187" s="27"/>
      <c r="F187" s="27"/>
      <c r="G187" s="44"/>
      <c r="H187" s="51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spans="1:19">
      <c r="A188" s="54" t="s">
        <v>91</v>
      </c>
      <c r="B188" s="12"/>
      <c r="C188" s="12"/>
      <c r="D188" s="36"/>
      <c r="E188" s="27"/>
      <c r="F188" s="27"/>
      <c r="G188" s="44"/>
      <c r="H188" s="51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1:19">
      <c r="A189" s="54" t="s">
        <v>92</v>
      </c>
      <c r="B189" s="12"/>
      <c r="C189" s="12"/>
      <c r="D189" s="36"/>
      <c r="E189" s="27"/>
      <c r="F189" s="27"/>
      <c r="G189" s="44"/>
      <c r="H189" s="51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1:19">
      <c r="A190" s="54" t="s">
        <v>93</v>
      </c>
      <c r="B190" s="12"/>
      <c r="C190" s="12"/>
      <c r="D190" s="36"/>
      <c r="E190" s="27"/>
      <c r="F190" s="27"/>
      <c r="G190" s="44"/>
      <c r="H190" s="51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spans="1:19">
      <c r="A191" s="54" t="s">
        <v>94</v>
      </c>
      <c r="B191" s="12"/>
      <c r="C191" s="12"/>
      <c r="D191" s="36"/>
      <c r="E191" s="27"/>
      <c r="F191" s="27"/>
      <c r="G191" s="44"/>
      <c r="H191" s="51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1:19">
      <c r="A192" s="13"/>
      <c r="B192" s="12"/>
      <c r="C192" s="12"/>
      <c r="D192" s="36"/>
      <c r="E192" s="27"/>
      <c r="F192" s="27"/>
      <c r="G192" s="44"/>
      <c r="H192" s="51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1:19">
      <c r="A193" s="54"/>
      <c r="B193" s="12"/>
      <c r="C193" s="12"/>
      <c r="D193" s="36"/>
      <c r="E193" s="27"/>
      <c r="F193" s="27"/>
      <c r="G193" s="44"/>
      <c r="H193" s="51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spans="1:19">
      <c r="A194" s="54"/>
      <c r="B194" s="12"/>
      <c r="C194" s="12"/>
      <c r="D194" s="36"/>
      <c r="E194" s="27"/>
      <c r="F194" s="27"/>
      <c r="G194" s="44"/>
      <c r="H194" s="51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1:19">
      <c r="A195" s="54"/>
      <c r="B195" s="12"/>
      <c r="C195" s="12"/>
      <c r="D195" s="36"/>
      <c r="E195" s="27"/>
      <c r="F195" s="27"/>
      <c r="G195" s="44"/>
      <c r="H195" s="51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1:19">
      <c r="A196" s="54"/>
      <c r="B196" s="12"/>
      <c r="C196" s="12"/>
      <c r="D196" s="36"/>
      <c r="E196" s="27"/>
      <c r="F196" s="27"/>
      <c r="G196" s="44"/>
      <c r="H196" s="51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spans="1:19">
      <c r="A197" s="54"/>
      <c r="B197" s="12"/>
      <c r="C197" s="12"/>
      <c r="D197" s="36"/>
      <c r="E197" s="27"/>
      <c r="F197" s="27"/>
      <c r="G197" s="44"/>
      <c r="H197" s="51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19">
      <c r="A198" s="54"/>
      <c r="B198" s="12" t="s">
        <v>43</v>
      </c>
      <c r="C198" s="12" t="s">
        <v>44</v>
      </c>
      <c r="D198" s="36"/>
      <c r="E198" s="27"/>
      <c r="F198" s="27"/>
      <c r="G198" s="44"/>
      <c r="H198" s="51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19">
      <c r="A199" s="54" t="s">
        <v>87</v>
      </c>
      <c r="B199" s="12"/>
      <c r="C199" s="12"/>
      <c r="D199" s="36"/>
      <c r="E199" s="27"/>
      <c r="F199" s="27"/>
      <c r="G199" s="44"/>
      <c r="H199" s="51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1:19">
      <c r="A200" s="54" t="s">
        <v>88</v>
      </c>
      <c r="B200" s="12"/>
      <c r="C200" s="12"/>
      <c r="D200" s="36"/>
      <c r="E200" s="27"/>
      <c r="F200" s="27"/>
      <c r="G200" s="44"/>
      <c r="H200" s="51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1:19">
      <c r="A201" s="54" t="s">
        <v>89</v>
      </c>
      <c r="B201" s="12"/>
      <c r="C201" s="12"/>
      <c r="D201" s="36"/>
      <c r="E201" s="27"/>
      <c r="F201" s="27"/>
      <c r="G201" s="44"/>
      <c r="H201" s="51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>
      <c r="A202" s="54" t="s">
        <v>90</v>
      </c>
      <c r="B202" s="12"/>
      <c r="C202" s="12"/>
      <c r="D202" s="36"/>
      <c r="E202" s="27"/>
      <c r="F202" s="27"/>
      <c r="G202" s="44"/>
      <c r="H202" s="51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spans="1:19">
      <c r="A203" s="54" t="s">
        <v>91</v>
      </c>
      <c r="B203" s="12"/>
      <c r="C203" s="12"/>
      <c r="D203" s="36"/>
      <c r="E203" s="27"/>
      <c r="F203" s="27"/>
      <c r="G203" s="44"/>
      <c r="H203" s="51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19">
      <c r="A204" s="54" t="s">
        <v>92</v>
      </c>
      <c r="B204" s="12"/>
      <c r="C204" s="12"/>
      <c r="D204" s="36"/>
      <c r="E204" s="27"/>
      <c r="F204" s="27"/>
      <c r="G204" s="44"/>
      <c r="H204" s="51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19">
      <c r="A205" s="54" t="s">
        <v>93</v>
      </c>
      <c r="B205" s="12"/>
      <c r="C205" s="12"/>
      <c r="D205" s="36"/>
      <c r="E205" s="27"/>
      <c r="F205" s="27"/>
      <c r="G205" s="44"/>
      <c r="H205" s="51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spans="1:19">
      <c r="A206" s="54" t="s">
        <v>94</v>
      </c>
      <c r="B206" s="12"/>
      <c r="C206" s="12"/>
      <c r="D206" s="36"/>
      <c r="E206" s="27"/>
      <c r="F206" s="27"/>
      <c r="G206" s="44"/>
      <c r="H206" s="51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1:19">
      <c r="A207" s="54"/>
      <c r="B207" s="12"/>
      <c r="C207" s="12"/>
      <c r="D207" s="36"/>
      <c r="E207" s="27"/>
      <c r="F207" s="27"/>
      <c r="G207" s="44"/>
      <c r="H207" s="51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1:19">
      <c r="A208" s="54"/>
      <c r="B208" s="12"/>
      <c r="C208" s="12"/>
      <c r="D208" s="36"/>
      <c r="E208" s="27"/>
      <c r="F208" s="27"/>
      <c r="G208" s="44"/>
      <c r="H208" s="51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spans="1:19">
      <c r="A209" s="54"/>
      <c r="B209" s="12"/>
      <c r="C209" s="12"/>
      <c r="D209" s="36"/>
      <c r="E209" s="27"/>
      <c r="F209" s="27"/>
      <c r="G209" s="44"/>
      <c r="H209" s="51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1:19">
      <c r="A210" s="54"/>
      <c r="B210" s="12"/>
      <c r="C210" s="12"/>
      <c r="D210" s="36"/>
      <c r="E210" s="27"/>
      <c r="F210" s="27"/>
      <c r="G210" s="44"/>
      <c r="H210" s="51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1:19">
      <c r="A211" s="54"/>
      <c r="B211" s="12"/>
      <c r="C211" s="12"/>
      <c r="D211" s="36"/>
      <c r="E211" s="27"/>
      <c r="F211" s="27"/>
      <c r="G211" s="44"/>
      <c r="H211" s="51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spans="1:19">
      <c r="A212" s="54"/>
      <c r="B212" s="12"/>
      <c r="C212" s="12"/>
      <c r="D212" s="36"/>
      <c r="E212" s="27"/>
      <c r="F212" s="27"/>
      <c r="G212" s="44"/>
      <c r="H212" s="51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1:19">
      <c r="A213" s="54"/>
      <c r="B213" s="12" t="s">
        <v>45</v>
      </c>
      <c r="C213" s="12" t="s">
        <v>46</v>
      </c>
      <c r="D213" s="36"/>
      <c r="E213" s="27"/>
      <c r="F213" s="27"/>
      <c r="G213" s="44"/>
      <c r="H213" s="51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1:19">
      <c r="A214" s="54" t="s">
        <v>87</v>
      </c>
      <c r="B214" s="12"/>
      <c r="C214" s="12"/>
      <c r="D214" s="36"/>
      <c r="E214" s="27"/>
      <c r="F214" s="27"/>
      <c r="G214" s="44"/>
      <c r="H214" s="51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1:19">
      <c r="A215" s="54" t="s">
        <v>88</v>
      </c>
      <c r="B215" s="12"/>
      <c r="C215" s="12"/>
      <c r="D215" s="36"/>
      <c r="E215" s="27"/>
      <c r="F215" s="27"/>
      <c r="G215" s="44"/>
      <c r="H215" s="51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1:19">
      <c r="A216" s="54" t="s">
        <v>89</v>
      </c>
      <c r="B216" s="12"/>
      <c r="C216" s="12"/>
      <c r="D216" s="36"/>
      <c r="E216" s="27"/>
      <c r="F216" s="27"/>
      <c r="G216" s="44"/>
      <c r="H216" s="51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1:19">
      <c r="A217" s="54" t="s">
        <v>90</v>
      </c>
      <c r="B217" s="12"/>
      <c r="C217" s="12"/>
      <c r="D217" s="36"/>
      <c r="E217" s="27"/>
      <c r="F217" s="27"/>
      <c r="G217" s="44"/>
      <c r="H217" s="51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1:19">
      <c r="A218" s="54" t="s">
        <v>91</v>
      </c>
      <c r="B218" s="12"/>
      <c r="C218" s="12"/>
      <c r="D218" s="36"/>
      <c r="E218" s="27"/>
      <c r="F218" s="27"/>
      <c r="G218" s="44"/>
      <c r="H218" s="51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1:19">
      <c r="A219" s="54" t="s">
        <v>92</v>
      </c>
      <c r="B219" s="12"/>
      <c r="C219" s="12"/>
      <c r="D219" s="36"/>
      <c r="E219" s="27"/>
      <c r="F219" s="27"/>
      <c r="G219" s="44"/>
      <c r="H219" s="51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1:19">
      <c r="A220" s="54" t="s">
        <v>93</v>
      </c>
      <c r="B220" s="12"/>
      <c r="C220" s="12"/>
      <c r="D220" s="36"/>
      <c r="E220" s="27"/>
      <c r="F220" s="27"/>
      <c r="G220" s="44"/>
      <c r="H220" s="51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spans="1:19">
      <c r="A221" s="54" t="s">
        <v>94</v>
      </c>
      <c r="B221" s="12"/>
      <c r="C221" s="12"/>
      <c r="D221" s="36"/>
      <c r="E221" s="27"/>
      <c r="F221" s="27"/>
      <c r="G221" s="44"/>
      <c r="H221" s="51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1:19">
      <c r="A222" s="13"/>
      <c r="B222" s="12"/>
      <c r="C222" s="12"/>
      <c r="D222" s="36"/>
      <c r="E222" s="27"/>
      <c r="F222" s="27"/>
      <c r="G222" s="44"/>
      <c r="H222" s="51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1:19">
      <c r="A223" s="54"/>
      <c r="B223" s="12"/>
      <c r="C223" s="12"/>
      <c r="D223" s="36"/>
      <c r="E223" s="27"/>
      <c r="F223" s="27"/>
      <c r="G223" s="44"/>
      <c r="H223" s="51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1:19">
      <c r="A224" s="54"/>
      <c r="B224" s="12"/>
      <c r="C224" s="12"/>
      <c r="D224" s="36"/>
      <c r="E224" s="27"/>
      <c r="F224" s="27"/>
      <c r="G224" s="44"/>
      <c r="H224" s="51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1:19">
      <c r="A225" s="54"/>
      <c r="B225" s="12"/>
      <c r="C225" s="12"/>
      <c r="D225" s="36"/>
      <c r="E225" s="27"/>
      <c r="F225" s="27"/>
      <c r="G225" s="44"/>
      <c r="H225" s="51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1:19">
      <c r="A226" s="54"/>
      <c r="B226" s="12"/>
      <c r="C226" s="12"/>
      <c r="D226" s="36"/>
      <c r="E226" s="27"/>
      <c r="F226" s="27"/>
      <c r="G226" s="44"/>
      <c r="H226" s="51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spans="1:19">
      <c r="A227" s="54"/>
      <c r="B227" s="12"/>
      <c r="C227" s="12"/>
      <c r="D227" s="36"/>
      <c r="E227" s="27"/>
      <c r="F227" s="27"/>
      <c r="G227" s="44"/>
      <c r="H227" s="51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1:19">
      <c r="A228" s="54"/>
      <c r="B228" s="12" t="s">
        <v>47</v>
      </c>
      <c r="C228" s="12" t="s">
        <v>48</v>
      </c>
      <c r="D228" s="36"/>
      <c r="E228" s="27"/>
      <c r="F228" s="27"/>
      <c r="G228" s="44"/>
      <c r="H228" s="51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1:19">
      <c r="A229" s="54" t="s">
        <v>87</v>
      </c>
      <c r="B229" s="12"/>
      <c r="C229" s="12"/>
      <c r="D229" s="36"/>
      <c r="E229" s="27"/>
      <c r="F229" s="27"/>
      <c r="G229" s="44"/>
      <c r="H229" s="51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spans="1:19">
      <c r="A230" s="54" t="s">
        <v>88</v>
      </c>
      <c r="B230" s="12"/>
      <c r="C230" s="12"/>
      <c r="D230" s="36"/>
      <c r="E230" s="27"/>
      <c r="F230" s="27"/>
      <c r="G230" s="44"/>
      <c r="H230" s="51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1:19">
      <c r="A231" s="54" t="s">
        <v>89</v>
      </c>
      <c r="B231" s="12"/>
      <c r="C231" s="12"/>
      <c r="D231" s="36"/>
      <c r="E231" s="27"/>
      <c r="F231" s="27"/>
      <c r="G231" s="44"/>
      <c r="H231" s="51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spans="1:19">
      <c r="A232" s="54" t="s">
        <v>90</v>
      </c>
      <c r="B232" s="12"/>
      <c r="C232" s="12"/>
      <c r="D232" s="36"/>
      <c r="E232" s="27"/>
      <c r="F232" s="27"/>
      <c r="G232" s="44"/>
      <c r="H232" s="51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spans="1:19">
      <c r="A233" s="54" t="s">
        <v>91</v>
      </c>
      <c r="B233" s="21"/>
      <c r="C233" s="21"/>
      <c r="D233" s="38"/>
      <c r="E233" s="34"/>
      <c r="F233" s="34"/>
      <c r="G233" s="47"/>
      <c r="H233" s="53"/>
      <c r="I233" s="21"/>
      <c r="J233" s="23"/>
      <c r="K233" s="23"/>
      <c r="L233" s="23"/>
      <c r="M233" s="23"/>
      <c r="N233" s="23"/>
      <c r="O233" s="23"/>
      <c r="P233" s="23"/>
      <c r="Q233" s="23"/>
      <c r="R233" s="23"/>
      <c r="S233" s="12"/>
    </row>
    <row r="234" spans="1:19">
      <c r="A234" s="58" t="s">
        <v>92</v>
      </c>
      <c r="B234" s="21"/>
      <c r="C234" s="21"/>
      <c r="D234" s="36"/>
      <c r="E234" s="40"/>
      <c r="F234" s="40"/>
      <c r="G234" s="45"/>
      <c r="H234" s="52"/>
      <c r="I234" s="21"/>
      <c r="J234" s="23"/>
      <c r="K234" s="23"/>
      <c r="L234" s="23"/>
      <c r="M234" s="23"/>
      <c r="N234" s="23"/>
      <c r="O234" s="23"/>
      <c r="P234" s="23"/>
      <c r="Q234" s="23"/>
      <c r="R234" s="23"/>
      <c r="S234" s="23"/>
    </row>
    <row r="235" spans="1:19">
      <c r="A235" s="58" t="s">
        <v>93</v>
      </c>
      <c r="B235" s="21"/>
      <c r="C235" s="21"/>
      <c r="D235" s="36"/>
      <c r="E235" s="27"/>
      <c r="F235" s="27"/>
      <c r="G235" s="44"/>
      <c r="H235" s="52"/>
      <c r="I235" s="21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 spans="1:19" s="21" customFormat="1">
      <c r="A236" s="58" t="s">
        <v>94</v>
      </c>
      <c r="D236" s="36"/>
      <c r="E236" s="27"/>
      <c r="F236" s="27"/>
      <c r="G236" s="44"/>
      <c r="H236" s="52"/>
      <c r="J236" s="23"/>
      <c r="K236" s="23"/>
      <c r="L236" s="23"/>
      <c r="M236" s="23"/>
      <c r="N236" s="23"/>
      <c r="O236" s="23"/>
      <c r="P236" s="23"/>
      <c r="Q236" s="23"/>
      <c r="R236" s="23"/>
      <c r="S236" s="23"/>
    </row>
    <row r="237" spans="1:19">
      <c r="A237" s="22"/>
      <c r="B237" s="21"/>
      <c r="C237" s="21"/>
      <c r="D237" s="36"/>
      <c r="E237" s="27"/>
      <c r="F237" s="27"/>
      <c r="G237" s="45"/>
      <c r="H237" s="52"/>
      <c r="I237" s="21"/>
      <c r="J237" s="23"/>
      <c r="K237" s="23"/>
      <c r="L237" s="23"/>
      <c r="M237" s="23"/>
      <c r="N237" s="23"/>
      <c r="O237" s="23"/>
      <c r="P237" s="23"/>
      <c r="Q237" s="23"/>
      <c r="R237" s="23"/>
      <c r="S237" s="23"/>
    </row>
    <row r="238" spans="1:19">
      <c r="A238" s="58"/>
      <c r="B238" s="21"/>
      <c r="C238" s="21"/>
      <c r="D238" s="36"/>
      <c r="E238" s="40"/>
      <c r="F238" s="40"/>
      <c r="G238" s="45"/>
      <c r="H238" s="52"/>
      <c r="I238" s="21"/>
      <c r="J238" s="23"/>
      <c r="K238" s="21"/>
      <c r="L238" s="23"/>
      <c r="M238" s="21"/>
      <c r="N238" s="21"/>
      <c r="O238" s="21"/>
      <c r="P238" s="21"/>
      <c r="Q238" s="21"/>
      <c r="R238" s="21"/>
      <c r="S238" s="23"/>
    </row>
    <row r="239" spans="1:19">
      <c r="A239" s="58"/>
      <c r="B239" s="21"/>
      <c r="C239" s="21"/>
      <c r="D239" s="36"/>
      <c r="E239" s="40"/>
      <c r="F239" s="40"/>
      <c r="G239" s="45"/>
      <c r="H239" s="52"/>
      <c r="I239" s="21"/>
      <c r="J239" s="23"/>
      <c r="K239" s="23"/>
      <c r="L239" s="23"/>
      <c r="M239" s="23"/>
      <c r="N239" s="23"/>
      <c r="O239" s="23"/>
      <c r="P239" s="23"/>
      <c r="Q239" s="23"/>
      <c r="R239" s="23"/>
      <c r="S239" s="21"/>
    </row>
    <row r="240" spans="1:19">
      <c r="A240" s="58"/>
      <c r="B240" s="21"/>
      <c r="C240" s="21"/>
      <c r="D240" s="36"/>
      <c r="E240" s="40"/>
      <c r="F240" s="40"/>
      <c r="G240" s="45"/>
      <c r="H240" s="52"/>
      <c r="I240" s="21"/>
      <c r="J240" s="23"/>
      <c r="K240" s="23"/>
      <c r="L240" s="23"/>
      <c r="M240" s="23"/>
      <c r="N240" s="23"/>
      <c r="O240" s="23"/>
      <c r="P240" s="23"/>
      <c r="Q240" s="23"/>
      <c r="R240" s="23"/>
      <c r="S240" s="23"/>
    </row>
    <row r="241" spans="1:19">
      <c r="A241" s="58"/>
      <c r="B241" s="21"/>
      <c r="C241" s="21"/>
      <c r="D241" s="38"/>
      <c r="E241" s="34"/>
      <c r="F241" s="34"/>
      <c r="G241" s="47"/>
      <c r="H241" s="53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23"/>
    </row>
    <row r="242" spans="1:19">
      <c r="A242" s="60"/>
      <c r="B242" s="12"/>
      <c r="C242" s="12"/>
      <c r="D242" s="36"/>
      <c r="E242" s="27"/>
      <c r="F242" s="27"/>
      <c r="G242" s="44"/>
      <c r="H242" s="51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spans="1:19">
      <c r="A243" s="54"/>
      <c r="B243" s="12" t="s">
        <v>49</v>
      </c>
      <c r="C243" s="12" t="s">
        <v>50</v>
      </c>
      <c r="D243" s="36"/>
      <c r="E243" s="27"/>
      <c r="F243" s="27"/>
      <c r="G243" s="44"/>
      <c r="H243" s="51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spans="1:19">
      <c r="A244" s="54" t="s">
        <v>87</v>
      </c>
      <c r="B244" s="12"/>
      <c r="C244" s="12"/>
      <c r="D244" s="36"/>
      <c r="E244" s="27"/>
      <c r="F244" s="27"/>
      <c r="G244" s="44"/>
      <c r="H244" s="51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spans="1:19">
      <c r="A245" s="54" t="s">
        <v>88</v>
      </c>
      <c r="B245" s="12"/>
      <c r="C245" s="12"/>
      <c r="D245" s="36"/>
      <c r="E245" s="27"/>
      <c r="F245" s="27"/>
      <c r="G245" s="44"/>
      <c r="H245" s="51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19">
      <c r="A246" s="54" t="s">
        <v>89</v>
      </c>
      <c r="B246" s="12"/>
      <c r="C246" s="12"/>
      <c r="D246" s="36"/>
      <c r="E246" s="27"/>
      <c r="F246" s="27"/>
      <c r="G246" s="44"/>
      <c r="H246" s="51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19">
      <c r="A247" s="54" t="s">
        <v>90</v>
      </c>
      <c r="B247" s="12"/>
      <c r="C247" s="12"/>
      <c r="D247" s="36"/>
      <c r="E247" s="27"/>
      <c r="F247" s="27"/>
      <c r="G247" s="44"/>
      <c r="H247" s="51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spans="1:19">
      <c r="A248" s="54" t="s">
        <v>91</v>
      </c>
      <c r="B248" s="12"/>
      <c r="C248" s="12"/>
      <c r="D248" s="36"/>
      <c r="E248" s="27"/>
      <c r="F248" s="27"/>
      <c r="G248" s="44"/>
      <c r="H248" s="51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spans="1:19">
      <c r="A249" s="54" t="s">
        <v>92</v>
      </c>
      <c r="B249" s="12"/>
      <c r="C249" s="12"/>
      <c r="D249" s="36"/>
      <c r="E249" s="27"/>
      <c r="F249" s="27"/>
      <c r="G249" s="44"/>
      <c r="H249" s="51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1:19">
      <c r="A250" s="54" t="s">
        <v>93</v>
      </c>
      <c r="B250" s="12"/>
      <c r="C250" s="12"/>
      <c r="D250" s="36"/>
      <c r="E250" s="27"/>
      <c r="F250" s="27"/>
      <c r="G250" s="44"/>
      <c r="H250" s="51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spans="1:19">
      <c r="A251" s="54" t="s">
        <v>94</v>
      </c>
      <c r="B251" s="12"/>
      <c r="C251" s="12"/>
      <c r="D251" s="36"/>
      <c r="E251" s="27"/>
      <c r="F251" s="27"/>
      <c r="G251" s="44"/>
      <c r="H251" s="51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1:19">
      <c r="A252" s="54"/>
      <c r="B252" s="12"/>
      <c r="C252" s="12"/>
      <c r="D252" s="36"/>
      <c r="E252" s="27"/>
      <c r="F252" s="27"/>
      <c r="G252" s="44"/>
      <c r="H252" s="51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1:19">
      <c r="A253" s="54"/>
      <c r="B253" s="12"/>
      <c r="C253" s="12"/>
      <c r="D253" s="36"/>
      <c r="E253" s="27"/>
      <c r="F253" s="27"/>
      <c r="G253" s="44"/>
      <c r="H253" s="51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spans="1:19">
      <c r="A254" s="54"/>
      <c r="B254" s="12"/>
      <c r="C254" s="12"/>
      <c r="D254" s="36"/>
      <c r="E254" s="27"/>
      <c r="F254" s="27"/>
      <c r="G254" s="44"/>
      <c r="H254" s="51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1:19">
      <c r="A255" s="54"/>
      <c r="B255" s="12"/>
      <c r="C255" s="12"/>
      <c r="D255" s="36"/>
      <c r="E255" s="27"/>
      <c r="F255" s="27"/>
      <c r="G255" s="44"/>
      <c r="H255" s="51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1:19">
      <c r="A256" s="54"/>
      <c r="B256" s="12"/>
      <c r="C256" s="12"/>
      <c r="D256" s="36"/>
      <c r="E256" s="27"/>
      <c r="F256" s="27"/>
      <c r="G256" s="44"/>
      <c r="H256" s="51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spans="1:19">
      <c r="A257" s="54"/>
      <c r="B257" s="12"/>
      <c r="C257" s="12"/>
      <c r="D257" s="36"/>
      <c r="E257" s="27"/>
      <c r="F257" s="27"/>
      <c r="G257" s="44"/>
      <c r="H257" s="51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1:19">
      <c r="A258" s="54"/>
      <c r="B258" s="12" t="s">
        <v>51</v>
      </c>
      <c r="C258" s="12" t="s">
        <v>52</v>
      </c>
      <c r="D258" s="36"/>
      <c r="E258" s="27"/>
      <c r="F258" s="27"/>
      <c r="G258" s="44"/>
      <c r="H258" s="51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>
      <c r="A259" s="54" t="s">
        <v>87</v>
      </c>
      <c r="B259" s="12"/>
      <c r="C259" s="12"/>
      <c r="D259" s="36"/>
      <c r="E259" s="27"/>
      <c r="F259" s="27"/>
      <c r="G259" s="44"/>
      <c r="H259" s="51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1:19">
      <c r="A260" s="54" t="s">
        <v>88</v>
      </c>
      <c r="B260" s="12"/>
      <c r="C260" s="12"/>
      <c r="D260" s="36"/>
      <c r="E260" s="27"/>
      <c r="F260" s="27"/>
      <c r="G260" s="44"/>
      <c r="H260" s="51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spans="1:19">
      <c r="A261" s="54" t="s">
        <v>89</v>
      </c>
      <c r="B261" s="12"/>
      <c r="C261" s="12"/>
      <c r="D261" s="36"/>
      <c r="E261" s="27"/>
      <c r="F261" s="27"/>
      <c r="G261" s="44"/>
      <c r="H261" s="51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1:19">
      <c r="A262" s="54" t="s">
        <v>90</v>
      </c>
      <c r="B262" s="12"/>
      <c r="C262" s="12"/>
      <c r="D262" s="36"/>
      <c r="E262" s="27"/>
      <c r="F262" s="27"/>
      <c r="G262" s="44"/>
      <c r="H262" s="51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spans="1:19">
      <c r="A263" s="54" t="s">
        <v>91</v>
      </c>
      <c r="B263" s="12"/>
      <c r="C263" s="12"/>
      <c r="D263" s="36"/>
      <c r="E263" s="27"/>
      <c r="F263" s="27"/>
      <c r="G263" s="44"/>
      <c r="H263" s="51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1:19">
      <c r="A264" s="54" t="s">
        <v>92</v>
      </c>
      <c r="B264" s="12"/>
      <c r="C264" s="12"/>
      <c r="D264" s="36"/>
      <c r="E264" s="27"/>
      <c r="F264" s="27"/>
      <c r="G264" s="44"/>
      <c r="H264" s="51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>
      <c r="A265" s="54" t="s">
        <v>93</v>
      </c>
      <c r="B265" s="12"/>
      <c r="C265" s="12"/>
      <c r="D265" s="36"/>
      <c r="E265" s="27"/>
      <c r="F265" s="27"/>
      <c r="G265" s="44"/>
      <c r="H265" s="51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>
      <c r="A266" s="54" t="s">
        <v>94</v>
      </c>
      <c r="B266" s="12"/>
      <c r="C266" s="12"/>
      <c r="D266" s="36"/>
      <c r="E266" s="27"/>
      <c r="F266" s="27"/>
      <c r="G266" s="44"/>
      <c r="H266" s="51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>
      <c r="A267" s="13"/>
      <c r="B267" s="12"/>
      <c r="C267" s="12"/>
      <c r="D267" s="36"/>
      <c r="E267" s="27"/>
      <c r="F267" s="27"/>
      <c r="G267" s="44"/>
      <c r="H267" s="51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>
      <c r="A268" s="54"/>
      <c r="B268" s="12"/>
      <c r="C268" s="12"/>
      <c r="D268" s="36"/>
      <c r="E268" s="27"/>
      <c r="F268" s="27"/>
      <c r="G268" s="44"/>
      <c r="H268" s="51"/>
      <c r="I268" s="12"/>
      <c r="J268" s="12"/>
      <c r="K268" s="23"/>
      <c r="L268" s="23"/>
      <c r="M268" s="23"/>
      <c r="N268" s="23"/>
      <c r="O268" s="23"/>
      <c r="P268" s="23"/>
      <c r="Q268" s="23"/>
      <c r="R268" s="23"/>
      <c r="S268" s="29"/>
    </row>
    <row r="269" spans="1:19">
      <c r="A269" s="54"/>
      <c r="B269" s="12"/>
      <c r="C269" s="12"/>
      <c r="D269" s="36"/>
      <c r="E269" s="27"/>
      <c r="F269" s="27"/>
      <c r="G269" s="44"/>
      <c r="H269" s="51"/>
      <c r="I269" s="12"/>
      <c r="J269" s="12"/>
      <c r="K269" s="23"/>
      <c r="L269" s="23"/>
      <c r="M269" s="23"/>
      <c r="N269" s="23"/>
      <c r="O269" s="23"/>
      <c r="P269" s="23"/>
      <c r="Q269" s="23"/>
      <c r="R269" s="23"/>
      <c r="S269" s="23"/>
    </row>
    <row r="270" spans="1:19">
      <c r="A270" s="54"/>
      <c r="B270" s="12"/>
      <c r="C270" s="12"/>
      <c r="D270" s="36"/>
      <c r="E270" s="27"/>
      <c r="F270" s="27"/>
      <c r="G270" s="44"/>
      <c r="H270" s="51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23"/>
    </row>
    <row r="271" spans="1:19">
      <c r="A271" s="54"/>
      <c r="B271" s="12"/>
      <c r="C271" s="12"/>
      <c r="D271" s="36"/>
      <c r="E271" s="27"/>
      <c r="F271" s="27"/>
      <c r="G271" s="44"/>
      <c r="H271" s="51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1:19">
      <c r="A272" s="54"/>
      <c r="B272" s="12"/>
      <c r="C272" s="12"/>
      <c r="D272" s="36"/>
      <c r="E272" s="27"/>
      <c r="F272" s="27"/>
      <c r="G272" s="44"/>
      <c r="H272" s="51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1:19">
      <c r="A273" s="54"/>
      <c r="B273" s="12" t="s">
        <v>53</v>
      </c>
      <c r="C273" s="12" t="s">
        <v>54</v>
      </c>
      <c r="D273" s="36"/>
      <c r="E273" s="27"/>
      <c r="F273" s="27"/>
      <c r="G273" s="44"/>
      <c r="H273" s="51"/>
      <c r="I273" s="12"/>
      <c r="J273" s="12"/>
      <c r="S273" s="12"/>
    </row>
    <row r="274" spans="1:19">
      <c r="A274" s="54" t="s">
        <v>87</v>
      </c>
      <c r="B274" s="12"/>
      <c r="C274" s="12"/>
      <c r="D274" s="36"/>
      <c r="E274" s="27"/>
      <c r="F274" s="27"/>
      <c r="G274" s="44"/>
      <c r="H274" s="51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9">
      <c r="A275" s="54" t="s">
        <v>88</v>
      </c>
      <c r="B275" s="12"/>
      <c r="C275" s="12"/>
      <c r="D275" s="36"/>
      <c r="E275" s="27"/>
      <c r="F275" s="27"/>
      <c r="G275" s="44"/>
      <c r="H275" s="51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1:19">
      <c r="A276" s="54" t="s">
        <v>89</v>
      </c>
      <c r="B276" s="12"/>
      <c r="C276" s="12"/>
      <c r="D276" s="36"/>
      <c r="E276" s="27"/>
      <c r="F276" s="27"/>
      <c r="G276" s="44"/>
      <c r="H276" s="51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1:19">
      <c r="A277" s="54" t="s">
        <v>90</v>
      </c>
      <c r="B277" s="12"/>
      <c r="C277" s="12"/>
      <c r="D277" s="36"/>
      <c r="E277" s="27"/>
      <c r="F277" s="27"/>
      <c r="G277" s="44"/>
      <c r="H277" s="51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>
      <c r="A278" s="54" t="s">
        <v>91</v>
      </c>
      <c r="B278" s="12"/>
      <c r="C278" s="12"/>
      <c r="D278" s="36"/>
      <c r="E278" s="27"/>
      <c r="F278" s="27"/>
      <c r="G278" s="44"/>
      <c r="H278" s="51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>
      <c r="A279" s="54" t="s">
        <v>92</v>
      </c>
      <c r="D279" s="36"/>
      <c r="E279" s="27"/>
      <c r="F279" s="27"/>
      <c r="G279" s="44"/>
      <c r="H279" s="51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1:19">
      <c r="A280" s="54" t="s">
        <v>93</v>
      </c>
      <c r="B280" s="12"/>
      <c r="C280" s="12"/>
      <c r="D280" s="36"/>
      <c r="E280" s="27"/>
      <c r="F280" s="27"/>
      <c r="G280" s="44"/>
      <c r="H280" s="51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1:19">
      <c r="A281" s="54" t="s">
        <v>94</v>
      </c>
      <c r="B281" s="13"/>
      <c r="C281" s="12"/>
      <c r="D281" s="36"/>
      <c r="E281" s="27"/>
      <c r="F281" s="27"/>
      <c r="G281" s="44"/>
      <c r="H281" s="51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1:19">
      <c r="A282" s="13"/>
      <c r="B282" s="12"/>
      <c r="C282" s="12"/>
      <c r="D282" s="36"/>
      <c r="E282" s="27"/>
      <c r="F282" s="27"/>
      <c r="G282" s="44"/>
      <c r="H282" s="51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1:19">
      <c r="A283" s="54"/>
      <c r="B283" s="12"/>
      <c r="C283" s="12"/>
      <c r="D283" s="36"/>
      <c r="E283" s="27"/>
      <c r="F283" s="27"/>
      <c r="G283" s="44"/>
      <c r="H283" s="51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1:19">
      <c r="A284" s="54"/>
      <c r="B284" s="12"/>
      <c r="C284" s="12"/>
      <c r="D284" s="36"/>
      <c r="E284" s="27"/>
      <c r="F284" s="27"/>
      <c r="G284" s="44"/>
      <c r="H284" s="51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1:19">
      <c r="A285" s="54"/>
      <c r="B285" s="12"/>
      <c r="C285" s="12"/>
      <c r="D285" s="36"/>
      <c r="E285" s="27"/>
      <c r="F285" s="27"/>
      <c r="G285" s="44"/>
      <c r="H285" s="51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1:19">
      <c r="A286" s="54"/>
      <c r="B286" s="12"/>
      <c r="C286" s="12"/>
      <c r="D286" s="36"/>
      <c r="E286" s="27"/>
      <c r="F286" s="27"/>
      <c r="G286" s="44"/>
      <c r="H286" s="5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12"/>
    </row>
    <row r="287" spans="1:19">
      <c r="A287" s="54"/>
      <c r="B287" s="21"/>
      <c r="C287" s="21"/>
      <c r="D287" s="38"/>
      <c r="E287" s="34"/>
      <c r="F287" s="34"/>
      <c r="G287" s="47"/>
      <c r="H287" s="53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21"/>
    </row>
    <row r="288" spans="1:19">
      <c r="A288" s="60"/>
      <c r="B288" s="12" t="s">
        <v>55</v>
      </c>
      <c r="C288" s="12" t="s">
        <v>56</v>
      </c>
      <c r="D288" s="36"/>
      <c r="E288" s="27"/>
      <c r="F288" s="27"/>
      <c r="G288" s="44"/>
      <c r="H288" s="51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19">
      <c r="A289" s="54" t="s">
        <v>87</v>
      </c>
      <c r="B289" s="12"/>
      <c r="C289" s="12"/>
      <c r="D289" s="36"/>
      <c r="E289" s="27"/>
      <c r="F289" s="27"/>
      <c r="G289" s="44"/>
      <c r="H289" s="51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1:19">
      <c r="A290" s="54" t="s">
        <v>88</v>
      </c>
      <c r="B290" s="12"/>
      <c r="C290" s="12"/>
      <c r="D290" s="36"/>
      <c r="E290" s="27"/>
      <c r="F290" s="27"/>
      <c r="G290" s="44"/>
      <c r="H290" s="51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1:19">
      <c r="A291" s="54" t="s">
        <v>89</v>
      </c>
      <c r="B291" s="12"/>
      <c r="C291" s="12"/>
      <c r="D291" s="36"/>
      <c r="E291" s="27"/>
      <c r="F291" s="27"/>
      <c r="G291" s="44"/>
      <c r="H291" s="51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1:19">
      <c r="A292" s="54" t="s">
        <v>90</v>
      </c>
      <c r="B292" s="12"/>
      <c r="C292" s="12"/>
      <c r="D292" s="36"/>
      <c r="E292" s="27"/>
      <c r="F292" s="27"/>
      <c r="G292" s="44"/>
      <c r="H292" s="51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1:19">
      <c r="A293" s="59" t="s">
        <v>91</v>
      </c>
      <c r="B293" s="12"/>
      <c r="C293" s="12"/>
      <c r="D293" s="36"/>
      <c r="E293" s="27"/>
      <c r="F293" s="27"/>
      <c r="G293" s="44"/>
      <c r="H293" s="51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1:19">
      <c r="A294" s="54" t="s">
        <v>92</v>
      </c>
      <c r="B294" s="12"/>
      <c r="C294" s="12"/>
      <c r="D294" s="36"/>
      <c r="E294" s="27"/>
      <c r="F294" s="27"/>
      <c r="G294" s="44"/>
      <c r="H294" s="51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1:19">
      <c r="A295" s="54" t="s">
        <v>93</v>
      </c>
      <c r="B295" s="12"/>
      <c r="C295" s="12"/>
      <c r="D295" s="36"/>
      <c r="E295" s="27"/>
      <c r="F295" s="27"/>
      <c r="G295" s="44"/>
      <c r="H295" s="51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1:19">
      <c r="A296" s="54" t="s">
        <v>94</v>
      </c>
      <c r="B296" s="12"/>
      <c r="C296" s="12"/>
      <c r="D296" s="36"/>
      <c r="E296" s="27"/>
      <c r="F296" s="27"/>
      <c r="G296" s="44"/>
      <c r="H296" s="51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1:19">
      <c r="A297" s="54"/>
      <c r="B297" s="12"/>
      <c r="C297" s="12"/>
      <c r="D297" s="36"/>
      <c r="E297" s="27"/>
      <c r="F297" s="27"/>
      <c r="G297" s="44"/>
      <c r="H297" s="51"/>
      <c r="I297" s="12"/>
      <c r="J297" s="12"/>
      <c r="L297" s="12"/>
      <c r="S297" s="12"/>
    </row>
    <row r="298" spans="1:19">
      <c r="A298" s="54"/>
      <c r="B298" s="12"/>
      <c r="C298" s="12"/>
      <c r="D298" s="36"/>
      <c r="E298" s="27"/>
      <c r="F298" s="27"/>
      <c r="G298" s="44"/>
      <c r="H298" s="51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9">
      <c r="A299" s="54"/>
      <c r="B299" s="12"/>
      <c r="C299" s="12"/>
      <c r="D299" s="36"/>
      <c r="E299" s="27"/>
      <c r="F299" s="27"/>
      <c r="G299" s="44"/>
      <c r="H299" s="51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1:19">
      <c r="A300" s="54"/>
      <c r="B300" s="12"/>
      <c r="C300" s="12"/>
      <c r="D300" s="36"/>
      <c r="E300" s="27"/>
      <c r="F300" s="27"/>
      <c r="G300" s="44"/>
      <c r="H300" s="51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1:19">
      <c r="A301" s="54"/>
      <c r="B301" s="12"/>
      <c r="C301" s="12"/>
      <c r="D301" s="36"/>
      <c r="E301" s="27"/>
      <c r="F301" s="27"/>
      <c r="G301" s="44"/>
      <c r="H301" s="51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1:19">
      <c r="A302" s="54"/>
      <c r="B302" s="12"/>
      <c r="C302" s="12"/>
      <c r="D302" s="36"/>
      <c r="E302" s="27"/>
      <c r="F302" s="27"/>
      <c r="G302" s="44"/>
      <c r="H302" s="51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1:19">
      <c r="A303" s="54"/>
      <c r="B303" s="12" t="s">
        <v>57</v>
      </c>
      <c r="C303" s="12" t="s">
        <v>58</v>
      </c>
      <c r="D303" s="36"/>
      <c r="E303" s="27"/>
      <c r="F303" s="27"/>
      <c r="G303" s="44"/>
      <c r="H303" s="51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1:19">
      <c r="A304" s="54" t="s">
        <v>87</v>
      </c>
      <c r="B304" s="12"/>
      <c r="C304" s="12"/>
      <c r="D304" s="36"/>
      <c r="E304" s="27"/>
      <c r="F304" s="27"/>
      <c r="G304" s="44"/>
      <c r="H304" s="51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1:19">
      <c r="A305" s="54" t="s">
        <v>88</v>
      </c>
      <c r="B305" s="12"/>
      <c r="C305" s="12"/>
      <c r="D305" s="36"/>
      <c r="E305" s="27"/>
      <c r="F305" s="27"/>
      <c r="G305" s="44"/>
      <c r="H305" s="51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1:19">
      <c r="A306" s="54" t="s">
        <v>89</v>
      </c>
      <c r="B306" s="12"/>
      <c r="C306" s="12"/>
      <c r="D306" s="36"/>
      <c r="E306" s="27"/>
      <c r="F306" s="27"/>
      <c r="G306" s="44"/>
      <c r="H306" s="51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spans="1:19">
      <c r="A307" s="54" t="s">
        <v>90</v>
      </c>
      <c r="B307" s="12"/>
      <c r="C307" s="12"/>
      <c r="D307" s="36"/>
      <c r="E307" s="27"/>
      <c r="F307" s="27"/>
      <c r="G307" s="44"/>
      <c r="H307" s="51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1:19">
      <c r="A308" s="54" t="s">
        <v>91</v>
      </c>
      <c r="B308" s="12"/>
      <c r="C308" s="12"/>
      <c r="D308" s="36"/>
      <c r="E308" s="27"/>
      <c r="F308" s="27"/>
      <c r="G308" s="44"/>
      <c r="H308" s="51"/>
      <c r="I308" s="12"/>
      <c r="J308" s="12"/>
      <c r="K308" s="12"/>
      <c r="L308" s="12"/>
      <c r="M308" s="12"/>
      <c r="N308" s="12"/>
      <c r="O308" s="12"/>
      <c r="Q308" s="12"/>
      <c r="R308" s="12"/>
      <c r="S308" s="12"/>
    </row>
    <row r="309" spans="1:19">
      <c r="A309" s="54" t="s">
        <v>92</v>
      </c>
      <c r="B309" s="12"/>
      <c r="C309" s="12"/>
      <c r="D309" s="36"/>
      <c r="E309" s="27"/>
      <c r="F309" s="27"/>
      <c r="G309" s="44"/>
      <c r="H309" s="51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spans="1:19">
      <c r="A310" s="54" t="s">
        <v>93</v>
      </c>
      <c r="B310" s="12"/>
      <c r="C310" s="12"/>
      <c r="D310" s="36"/>
      <c r="E310" s="27"/>
      <c r="F310" s="27"/>
      <c r="G310" s="44"/>
      <c r="H310" s="51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spans="1:19">
      <c r="A311" s="54" t="s">
        <v>94</v>
      </c>
      <c r="B311" s="12"/>
      <c r="C311" s="12"/>
      <c r="D311" s="36"/>
      <c r="E311" s="27"/>
      <c r="F311" s="27"/>
      <c r="G311" s="44"/>
      <c r="H311" s="51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spans="1:19">
      <c r="A312" s="13"/>
      <c r="B312" s="12"/>
      <c r="C312" s="12"/>
      <c r="D312" s="36"/>
      <c r="E312" s="27"/>
      <c r="F312" s="27"/>
      <c r="G312" s="44"/>
      <c r="H312" s="51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spans="1:19">
      <c r="A313" s="54"/>
      <c r="B313" s="12"/>
      <c r="C313" s="12"/>
      <c r="D313" s="36"/>
      <c r="E313" s="27"/>
      <c r="F313" s="27"/>
      <c r="G313" s="44"/>
      <c r="H313" s="51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spans="1:19">
      <c r="A314" s="54"/>
      <c r="B314" s="12"/>
      <c r="C314" s="12"/>
      <c r="D314" s="36"/>
      <c r="E314" s="27"/>
      <c r="F314" s="27"/>
      <c r="G314" s="44"/>
      <c r="H314" s="51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spans="1:19">
      <c r="A315" s="54"/>
      <c r="B315" s="12"/>
      <c r="C315" s="12"/>
      <c r="D315" s="36"/>
      <c r="E315" s="27"/>
      <c r="F315" s="27"/>
      <c r="G315" s="44"/>
      <c r="H315" s="51"/>
      <c r="I315" s="12"/>
      <c r="J315" s="12"/>
      <c r="S315" s="12"/>
    </row>
    <row r="316" spans="1:19">
      <c r="A316" s="54"/>
      <c r="B316" s="12"/>
      <c r="C316" s="12"/>
      <c r="D316" s="36"/>
      <c r="E316" s="27"/>
      <c r="F316" s="27"/>
      <c r="G316" s="44"/>
      <c r="H316" s="51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9">
      <c r="A317" s="54"/>
      <c r="B317" s="12"/>
      <c r="C317" s="12"/>
      <c r="D317" s="36"/>
      <c r="E317" s="27"/>
      <c r="F317" s="27"/>
      <c r="G317" s="44"/>
      <c r="H317" s="51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1:19">
      <c r="A318" s="54"/>
      <c r="B318" s="12" t="s">
        <v>59</v>
      </c>
      <c r="C318" s="12" t="s">
        <v>60</v>
      </c>
      <c r="D318" s="36"/>
      <c r="E318" s="27"/>
      <c r="F318" s="27"/>
      <c r="G318" s="44"/>
      <c r="H318" s="51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1:19">
      <c r="A319" s="54" t="s">
        <v>87</v>
      </c>
      <c r="B319" s="12"/>
      <c r="C319" s="12"/>
      <c r="D319" s="35"/>
      <c r="E319" s="33"/>
      <c r="F319" s="33"/>
      <c r="G319" s="42"/>
      <c r="H319" s="49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spans="1:19">
      <c r="A320" s="54" t="s">
        <v>88</v>
      </c>
      <c r="B320" s="12"/>
      <c r="C320" s="12"/>
      <c r="D320" s="36"/>
      <c r="E320" s="27"/>
      <c r="F320" s="27"/>
      <c r="G320" s="44"/>
      <c r="H320" s="51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spans="1:19">
      <c r="A321" s="59" t="s">
        <v>89</v>
      </c>
      <c r="B321" s="12"/>
      <c r="C321" s="12"/>
      <c r="D321" s="36"/>
      <c r="E321" s="27"/>
      <c r="F321" s="27"/>
      <c r="G321" s="44"/>
      <c r="H321" s="51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spans="1:19">
      <c r="A322" s="54" t="s">
        <v>90</v>
      </c>
      <c r="B322" s="12"/>
      <c r="C322" s="12"/>
      <c r="D322" s="36"/>
      <c r="E322" s="27"/>
      <c r="F322" s="27"/>
      <c r="G322" s="44"/>
      <c r="H322" s="51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spans="1:19">
      <c r="A323" s="54" t="s">
        <v>91</v>
      </c>
      <c r="B323" s="12"/>
      <c r="C323" s="12"/>
      <c r="D323" s="36"/>
      <c r="E323" s="27"/>
      <c r="F323" s="27"/>
      <c r="G323" s="44"/>
      <c r="H323" s="51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1:19">
      <c r="A324" s="54" t="s">
        <v>92</v>
      </c>
      <c r="B324" s="12"/>
      <c r="C324" s="12"/>
      <c r="D324" s="36"/>
      <c r="E324" s="27"/>
      <c r="F324" s="27"/>
      <c r="G324" s="44"/>
      <c r="H324" s="51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spans="1:19">
      <c r="A325" s="54" t="s">
        <v>93</v>
      </c>
      <c r="B325" s="12"/>
      <c r="C325" s="12"/>
      <c r="D325" s="36"/>
      <c r="E325" s="27"/>
      <c r="F325" s="27"/>
      <c r="G325" s="44"/>
      <c r="H325" s="51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spans="1:19">
      <c r="A326" s="54" t="s">
        <v>94</v>
      </c>
      <c r="B326" s="12"/>
      <c r="C326" s="12"/>
      <c r="D326" s="36"/>
      <c r="E326" s="27"/>
      <c r="F326" s="27"/>
      <c r="G326" s="44"/>
      <c r="H326" s="51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spans="1:19">
      <c r="A327" s="11"/>
      <c r="B327" s="12"/>
      <c r="C327" s="12"/>
      <c r="D327" s="36"/>
      <c r="E327" s="27"/>
      <c r="F327" s="27"/>
      <c r="G327" s="44"/>
      <c r="H327" s="51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spans="1:19">
      <c r="A328" s="54"/>
      <c r="B328" s="12"/>
      <c r="C328" s="12"/>
      <c r="D328" s="36"/>
      <c r="E328" s="27"/>
      <c r="F328" s="27"/>
      <c r="G328" s="44"/>
      <c r="H328" s="51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spans="1:19">
      <c r="A329" s="54"/>
      <c r="B329" s="12"/>
      <c r="C329" s="12"/>
      <c r="D329" s="36"/>
      <c r="E329" s="27"/>
      <c r="F329" s="27"/>
      <c r="G329" s="44"/>
      <c r="H329" s="51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1:19">
      <c r="A330" s="54"/>
      <c r="B330" s="12"/>
      <c r="C330" s="12"/>
      <c r="D330" s="36"/>
      <c r="E330" s="27"/>
      <c r="F330" s="27"/>
      <c r="G330" s="44"/>
      <c r="H330" s="51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1:19">
      <c r="A331" s="54"/>
      <c r="B331" s="12"/>
      <c r="C331" s="12"/>
      <c r="D331" s="36"/>
      <c r="E331" s="27"/>
      <c r="F331" s="27"/>
      <c r="G331" s="44"/>
      <c r="H331" s="51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1:19">
      <c r="A332" s="54"/>
      <c r="B332" s="12"/>
      <c r="C332" s="12"/>
      <c r="D332" s="36"/>
      <c r="E332" s="27"/>
      <c r="F332" s="27"/>
      <c r="G332" s="44"/>
      <c r="H332" s="51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1:19">
      <c r="A333" s="54"/>
      <c r="B333" s="12" t="s">
        <v>64</v>
      </c>
      <c r="C333" s="12" t="s">
        <v>83</v>
      </c>
      <c r="D333" s="36"/>
      <c r="E333" s="27"/>
      <c r="F333" s="27"/>
      <c r="G333" s="44"/>
      <c r="H333" s="51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1:19">
      <c r="A334" s="54" t="s">
        <v>87</v>
      </c>
      <c r="B334" s="12"/>
      <c r="C334" s="12"/>
      <c r="D334" s="36"/>
      <c r="E334" s="27"/>
      <c r="F334" s="27"/>
      <c r="G334" s="44"/>
      <c r="H334" s="51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spans="1:19">
      <c r="A335" s="54" t="s">
        <v>88</v>
      </c>
      <c r="B335" s="12"/>
      <c r="C335" s="12"/>
      <c r="D335" s="36"/>
      <c r="E335" s="27"/>
      <c r="F335" s="27"/>
      <c r="G335" s="44"/>
      <c r="H335" s="51"/>
      <c r="I335" s="12"/>
      <c r="J335" s="12"/>
      <c r="K335" s="12"/>
      <c r="L335" s="12"/>
      <c r="M335" s="16"/>
      <c r="N335" s="12"/>
      <c r="O335" s="12"/>
      <c r="P335" s="12"/>
      <c r="Q335" s="12"/>
      <c r="R335" s="12"/>
      <c r="S335" s="12"/>
    </row>
    <row r="336" spans="1:19">
      <c r="A336" s="54" t="s">
        <v>89</v>
      </c>
      <c r="B336" s="12"/>
      <c r="C336" s="12"/>
      <c r="D336" s="36"/>
      <c r="E336" s="27"/>
      <c r="F336" s="27"/>
      <c r="G336" s="44"/>
      <c r="H336" s="51"/>
      <c r="I336" s="12"/>
      <c r="J336" s="12"/>
      <c r="K336" s="12"/>
      <c r="L336" s="12"/>
      <c r="M336" s="16"/>
      <c r="N336" s="12"/>
      <c r="O336" s="12"/>
      <c r="P336" s="12"/>
      <c r="Q336" s="12"/>
      <c r="R336" s="12"/>
      <c r="S336" s="12"/>
    </row>
    <row r="337" spans="1:19">
      <c r="A337" s="59" t="s">
        <v>90</v>
      </c>
      <c r="B337" s="12"/>
      <c r="C337" s="12"/>
      <c r="D337" s="36"/>
      <c r="E337" s="27"/>
      <c r="F337" s="27"/>
      <c r="G337" s="44"/>
      <c r="H337" s="51"/>
      <c r="I337" s="12"/>
      <c r="J337" s="12"/>
      <c r="K337" s="12"/>
      <c r="L337" s="12"/>
      <c r="M337" s="16"/>
      <c r="N337" s="12"/>
      <c r="O337" s="12"/>
      <c r="P337" s="12"/>
      <c r="Q337" s="12"/>
      <c r="R337" s="12"/>
      <c r="S337" s="12"/>
    </row>
    <row r="338" spans="1:19">
      <c r="A338" s="59" t="s">
        <v>91</v>
      </c>
      <c r="B338" s="12"/>
      <c r="C338" s="12"/>
      <c r="D338" s="36"/>
      <c r="E338" s="27"/>
      <c r="F338" s="27"/>
      <c r="G338" s="44"/>
      <c r="H338" s="51"/>
      <c r="I338" s="12"/>
      <c r="J338" s="12"/>
      <c r="K338" s="12"/>
      <c r="L338" s="12"/>
      <c r="M338" s="16"/>
      <c r="N338" s="12"/>
      <c r="O338" s="12"/>
      <c r="P338" s="12"/>
      <c r="Q338" s="12"/>
      <c r="R338" s="12"/>
      <c r="S338" s="12"/>
    </row>
    <row r="339" spans="1:19">
      <c r="A339" s="59" t="s">
        <v>92</v>
      </c>
      <c r="B339" s="12"/>
      <c r="C339" s="12"/>
      <c r="D339" s="36"/>
      <c r="E339" s="27"/>
      <c r="F339" s="27"/>
      <c r="G339" s="44"/>
      <c r="H339" s="51"/>
      <c r="I339" s="12"/>
      <c r="J339" s="12"/>
      <c r="K339" s="12"/>
      <c r="L339" s="12"/>
      <c r="M339" s="16"/>
      <c r="N339" s="12"/>
      <c r="O339" s="12"/>
      <c r="P339" s="12"/>
      <c r="Q339" s="12"/>
      <c r="R339" s="12"/>
      <c r="S339" s="12"/>
    </row>
    <row r="340" spans="1:19">
      <c r="A340" s="59" t="s">
        <v>93</v>
      </c>
      <c r="B340" s="12"/>
      <c r="C340" s="12"/>
      <c r="D340" s="36"/>
      <c r="E340" s="27"/>
      <c r="F340" s="27"/>
      <c r="G340" s="44"/>
      <c r="H340" s="51"/>
      <c r="I340" s="12"/>
      <c r="J340" s="12"/>
      <c r="K340" s="12"/>
      <c r="L340" s="12"/>
      <c r="M340" s="16"/>
      <c r="N340" s="12"/>
      <c r="O340" s="12"/>
      <c r="P340" s="12"/>
      <c r="Q340" s="12"/>
      <c r="R340" s="12"/>
      <c r="S340" s="12"/>
    </row>
    <row r="341" spans="1:19">
      <c r="A341" s="59" t="s">
        <v>94</v>
      </c>
      <c r="B341" s="12"/>
      <c r="C341" s="12"/>
      <c r="D341" s="36"/>
      <c r="E341" s="27"/>
      <c r="F341" s="27"/>
      <c r="G341" s="44"/>
      <c r="H341" s="51"/>
      <c r="I341" s="12"/>
      <c r="J341" s="12"/>
      <c r="K341" s="12"/>
      <c r="L341" s="12"/>
      <c r="M341" s="16"/>
      <c r="N341" s="12"/>
      <c r="O341" s="12"/>
      <c r="P341" s="12"/>
      <c r="Q341" s="12"/>
      <c r="R341" s="12"/>
      <c r="S341" s="12"/>
    </row>
    <row r="342" spans="1:19">
      <c r="A342" s="59"/>
      <c r="B342" s="12"/>
      <c r="C342" s="12"/>
      <c r="D342" s="36"/>
      <c r="E342" s="27"/>
      <c r="F342" s="27"/>
      <c r="G342" s="44"/>
      <c r="H342" s="51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spans="1:19">
      <c r="A343" s="59"/>
      <c r="B343" s="12"/>
      <c r="C343" s="12"/>
      <c r="D343" s="36"/>
      <c r="E343" s="27"/>
      <c r="F343" s="27"/>
      <c r="G343" s="44"/>
      <c r="H343" s="51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spans="1:19">
      <c r="A344" s="59"/>
      <c r="B344" s="12"/>
      <c r="C344" s="12"/>
      <c r="D344" s="36"/>
      <c r="E344" s="27"/>
      <c r="F344" s="27"/>
      <c r="G344" s="44"/>
      <c r="H344" s="51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spans="1:19">
      <c r="A345" s="59"/>
      <c r="B345" s="12"/>
      <c r="C345" s="12"/>
      <c r="D345" s="36"/>
      <c r="E345" s="27"/>
      <c r="F345" s="27"/>
      <c r="G345" s="44"/>
      <c r="H345" s="51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spans="1:19">
      <c r="A346" s="59"/>
      <c r="B346" s="12"/>
      <c r="C346" s="12"/>
      <c r="D346" s="36"/>
      <c r="E346" s="27"/>
      <c r="F346" s="27"/>
      <c r="G346" s="44"/>
      <c r="H346" s="51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spans="1:19">
      <c r="A347" s="59"/>
      <c r="B347" s="12"/>
      <c r="C347" s="12"/>
      <c r="D347" s="36"/>
      <c r="E347" s="27"/>
      <c r="F347" s="27"/>
      <c r="G347" s="44"/>
      <c r="H347" s="51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spans="1:19">
      <c r="A348" s="17"/>
      <c r="B348" s="12" t="s">
        <v>65</v>
      </c>
      <c r="C348" s="12" t="s">
        <v>83</v>
      </c>
      <c r="D348" s="36"/>
      <c r="E348" s="27"/>
      <c r="F348" s="27"/>
      <c r="G348" s="44"/>
      <c r="H348" s="51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spans="1:19">
      <c r="A349" s="54" t="s">
        <v>87</v>
      </c>
      <c r="B349" s="12"/>
      <c r="C349" s="12"/>
      <c r="D349" s="36"/>
      <c r="E349" s="27"/>
      <c r="F349" s="27"/>
      <c r="G349" s="44"/>
      <c r="H349" s="51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spans="1:19">
      <c r="A350" s="59" t="s">
        <v>88</v>
      </c>
      <c r="B350" s="12"/>
      <c r="C350" s="12"/>
      <c r="D350" s="36"/>
      <c r="E350" s="27"/>
      <c r="F350" s="27"/>
      <c r="G350" s="44"/>
      <c r="H350" s="51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1:19">
      <c r="A351" s="59" t="s">
        <v>89</v>
      </c>
      <c r="B351" s="12"/>
      <c r="C351" s="12"/>
      <c r="D351" s="36"/>
      <c r="E351" s="27"/>
      <c r="F351" s="27"/>
      <c r="G351" s="44"/>
      <c r="H351" s="51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1:19">
      <c r="A352" s="54" t="s">
        <v>90</v>
      </c>
      <c r="B352" s="12"/>
      <c r="C352" s="12"/>
      <c r="D352" s="36"/>
      <c r="E352" s="27"/>
      <c r="F352" s="27"/>
      <c r="G352" s="44"/>
      <c r="H352" s="51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1:19">
      <c r="A353" s="54" t="s">
        <v>91</v>
      </c>
      <c r="B353" s="12"/>
      <c r="C353" s="12"/>
      <c r="D353" s="36"/>
      <c r="E353" s="27"/>
      <c r="F353" s="27"/>
      <c r="G353" s="44"/>
      <c r="H353" s="51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spans="1:19">
      <c r="A354" s="54" t="s">
        <v>92</v>
      </c>
      <c r="B354" s="12"/>
      <c r="C354" s="12"/>
      <c r="D354" s="36"/>
      <c r="E354" s="27"/>
      <c r="F354" s="27"/>
      <c r="G354" s="44"/>
      <c r="H354" s="51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1:19">
      <c r="A355" s="54" t="s">
        <v>93</v>
      </c>
      <c r="B355" s="12"/>
      <c r="C355" s="12"/>
      <c r="D355" s="36"/>
      <c r="E355" s="27"/>
      <c r="F355" s="27"/>
      <c r="G355" s="44"/>
      <c r="H355" s="51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spans="1:19">
      <c r="A356" s="54" t="s">
        <v>94</v>
      </c>
      <c r="B356" s="12"/>
      <c r="C356" s="12"/>
      <c r="D356" s="36"/>
      <c r="E356" s="27"/>
      <c r="F356" s="27"/>
      <c r="G356" s="44"/>
      <c r="H356" s="51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spans="1:19">
      <c r="A357" s="54"/>
      <c r="B357" s="12"/>
      <c r="C357" s="12"/>
      <c r="D357" s="36"/>
      <c r="E357" s="27"/>
      <c r="F357" s="27"/>
      <c r="G357" s="44"/>
      <c r="H357" s="51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spans="1:19">
      <c r="A358" s="54"/>
      <c r="B358" s="12"/>
      <c r="C358" s="12"/>
      <c r="D358" s="36"/>
      <c r="E358" s="27"/>
      <c r="F358" s="27"/>
      <c r="G358" s="44"/>
      <c r="H358" s="51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spans="1:19">
      <c r="A359" s="54"/>
      <c r="B359" s="12"/>
      <c r="C359" s="12"/>
      <c r="D359" s="36"/>
      <c r="E359" s="27"/>
      <c r="F359" s="27"/>
      <c r="G359" s="44"/>
      <c r="H359" s="51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spans="1:19">
      <c r="A360" s="54"/>
      <c r="B360" s="12"/>
      <c r="C360" s="12"/>
      <c r="D360" s="36"/>
      <c r="E360" s="27"/>
      <c r="F360" s="27"/>
      <c r="G360" s="44"/>
      <c r="H360" s="51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spans="1:19">
      <c r="A361" s="54"/>
      <c r="B361" s="12"/>
      <c r="C361" s="12"/>
      <c r="D361" s="36"/>
      <c r="E361" s="27"/>
      <c r="F361" s="27"/>
      <c r="G361" s="44"/>
      <c r="H361" s="51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spans="1:19">
      <c r="A362" s="54"/>
      <c r="B362" s="12"/>
      <c r="C362" s="12"/>
      <c r="D362" s="36"/>
      <c r="E362" s="27"/>
      <c r="F362" s="27"/>
      <c r="G362" s="44"/>
      <c r="H362" s="51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1:19">
      <c r="A363" s="61"/>
      <c r="B363" s="12" t="s">
        <v>66</v>
      </c>
      <c r="C363" s="12" t="s">
        <v>67</v>
      </c>
      <c r="D363" s="36"/>
      <c r="E363" s="27"/>
      <c r="F363" s="27"/>
      <c r="G363" s="44"/>
      <c r="H363" s="51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spans="1:19">
      <c r="A364" s="54" t="s">
        <v>87</v>
      </c>
      <c r="B364" s="12"/>
      <c r="C364" s="12"/>
      <c r="D364" s="36"/>
      <c r="E364" s="27"/>
      <c r="F364" s="27"/>
      <c r="G364" s="44"/>
      <c r="H364" s="51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spans="1:19">
      <c r="A365" s="59" t="s">
        <v>88</v>
      </c>
      <c r="B365" s="12"/>
      <c r="C365" s="12"/>
      <c r="D365" s="36"/>
      <c r="E365" s="27"/>
      <c r="F365" s="27"/>
      <c r="G365" s="44"/>
      <c r="H365" s="51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spans="1:19">
      <c r="A366" s="59" t="s">
        <v>89</v>
      </c>
      <c r="B366" s="12"/>
      <c r="C366" s="12"/>
      <c r="D366" s="36"/>
      <c r="E366" s="27"/>
      <c r="F366" s="27"/>
      <c r="G366" s="44"/>
      <c r="H366" s="51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1:19">
      <c r="A367" s="54" t="s">
        <v>90</v>
      </c>
      <c r="B367" s="12"/>
      <c r="C367" s="12"/>
      <c r="D367" s="36"/>
      <c r="E367" s="27"/>
      <c r="F367" s="27"/>
      <c r="G367" s="44"/>
      <c r="H367" s="51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1:19">
      <c r="A368" s="54" t="s">
        <v>91</v>
      </c>
      <c r="B368" s="12"/>
      <c r="C368" s="12"/>
      <c r="D368" s="36"/>
      <c r="E368" s="27"/>
      <c r="F368" s="27"/>
      <c r="G368" s="44"/>
      <c r="H368" s="51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1:19">
      <c r="A369" s="54" t="s">
        <v>92</v>
      </c>
      <c r="B369" s="12"/>
      <c r="C369" s="12"/>
      <c r="D369" s="36"/>
      <c r="E369" s="27"/>
      <c r="F369" s="27"/>
      <c r="G369" s="44"/>
      <c r="H369" s="51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1:19">
      <c r="A370" s="54" t="s">
        <v>93</v>
      </c>
      <c r="B370" s="12"/>
      <c r="C370" s="12"/>
      <c r="D370" s="36"/>
      <c r="E370" s="27"/>
      <c r="F370" s="27"/>
      <c r="G370" s="44"/>
      <c r="H370" s="51"/>
      <c r="I370" s="12"/>
      <c r="J370" s="12"/>
      <c r="K370" s="12"/>
      <c r="L370" s="12" t="s">
        <v>70</v>
      </c>
      <c r="M370" s="12"/>
      <c r="N370" s="12"/>
      <c r="O370" s="12"/>
      <c r="P370" s="12"/>
      <c r="Q370" s="12"/>
      <c r="R370" s="12"/>
      <c r="S370" s="12"/>
    </row>
    <row r="371" spans="1:19">
      <c r="A371" s="54" t="s">
        <v>94</v>
      </c>
      <c r="B371" s="12"/>
      <c r="C371" s="12"/>
      <c r="D371" s="36"/>
      <c r="E371" s="27"/>
      <c r="F371" s="27"/>
      <c r="G371" s="44"/>
      <c r="H371" s="51"/>
      <c r="I371" s="12"/>
      <c r="J371" s="12"/>
      <c r="K371" s="12"/>
      <c r="L371" s="12" t="s">
        <v>70</v>
      </c>
      <c r="M371" s="12"/>
      <c r="N371" s="12"/>
      <c r="O371" s="12"/>
      <c r="P371" s="12"/>
      <c r="Q371" s="12"/>
      <c r="R371" s="12"/>
      <c r="S371" s="12"/>
    </row>
    <row r="372" spans="1:19">
      <c r="A372" s="54"/>
      <c r="B372" s="12"/>
      <c r="C372" s="12"/>
      <c r="D372" s="36"/>
      <c r="E372" s="27"/>
      <c r="F372" s="27"/>
      <c r="G372" s="44"/>
      <c r="H372" s="51"/>
      <c r="I372" s="12"/>
      <c r="J372" s="12"/>
      <c r="K372" s="12"/>
      <c r="L372" s="12" t="s">
        <v>70</v>
      </c>
      <c r="M372" s="12"/>
      <c r="N372" s="12"/>
      <c r="O372" s="12"/>
      <c r="P372" s="12"/>
      <c r="Q372" s="12"/>
      <c r="R372" s="12"/>
      <c r="S372" s="12"/>
    </row>
    <row r="373" spans="1:19">
      <c r="A373" s="54"/>
      <c r="B373" s="12"/>
      <c r="C373" s="12"/>
      <c r="D373" s="36"/>
      <c r="E373" s="27"/>
      <c r="F373" s="27"/>
      <c r="G373" s="44"/>
      <c r="H373" s="51"/>
      <c r="I373" s="12"/>
      <c r="J373" s="12"/>
      <c r="K373" s="12"/>
      <c r="L373" s="12" t="s">
        <v>70</v>
      </c>
      <c r="M373" s="12"/>
      <c r="N373" s="12"/>
      <c r="O373" s="12"/>
      <c r="P373" s="12"/>
      <c r="Q373" s="12"/>
      <c r="R373" s="12"/>
      <c r="S373" s="12"/>
    </row>
    <row r="374" spans="1:19">
      <c r="A374" s="54"/>
      <c r="B374" s="12"/>
      <c r="C374" s="12"/>
      <c r="D374" s="36"/>
      <c r="E374" s="27"/>
      <c r="F374" s="27"/>
      <c r="G374" s="44"/>
      <c r="H374" s="51"/>
      <c r="I374" s="12"/>
      <c r="J374" s="12"/>
      <c r="K374" s="12"/>
      <c r="L374" s="12" t="s">
        <v>70</v>
      </c>
      <c r="M374" s="12"/>
      <c r="N374" s="12"/>
      <c r="O374" s="12"/>
      <c r="P374" s="12"/>
      <c r="Q374" s="12"/>
      <c r="R374" s="12"/>
      <c r="S374" s="12"/>
    </row>
    <row r="375" spans="1:19"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spans="1:19"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spans="1:19"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spans="1:19"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spans="1:19"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spans="1:19"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spans="1:19"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spans="1:19"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spans="1:19"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spans="1:19"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spans="9:19"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9:19"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spans="9:19"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spans="9:19"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spans="9:19"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spans="9:19"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9:19"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9:19"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9:19"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9:19"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9:19"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spans="9:19"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spans="9:19"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spans="9:19"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spans="9:19"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spans="9:19"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9:19"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spans="9:19"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spans="9:19"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spans="9:19"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spans="9:19"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spans="9:19"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spans="9:19"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spans="9:19">
      <c r="S408" s="12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P857"/>
  <sheetViews>
    <sheetView tabSelected="1" topLeftCell="L1" workbookViewId="0">
      <pane ySplit="1" topLeftCell="A492" activePane="bottomLeft" state="frozen"/>
      <selection pane="bottomLeft" activeCell="AA517" sqref="AA517"/>
    </sheetView>
  </sheetViews>
  <sheetFormatPr baseColWidth="10" defaultColWidth="8.83203125" defaultRowHeight="13"/>
  <cols>
    <col min="1" max="1" width="10.33203125" customWidth="1"/>
    <col min="2" max="2" width="7.6640625" customWidth="1"/>
    <col min="3" max="3" width="7.1640625" style="35" customWidth="1"/>
    <col min="4" max="4" width="4.6640625" style="33" customWidth="1"/>
    <col min="5" max="5" width="9.1640625" style="49" customWidth="1"/>
    <col min="6" max="6" width="6.6640625" style="33" customWidth="1"/>
    <col min="7" max="15" width="7.1640625" style="42" customWidth="1"/>
    <col min="16" max="17" width="5.5" customWidth="1"/>
    <col min="18" max="18" width="7.5" customWidth="1"/>
    <col min="19" max="19" width="6.6640625" customWidth="1"/>
    <col min="23" max="23" width="9.33203125" customWidth="1"/>
    <col min="24" max="24" width="7.33203125" customWidth="1"/>
    <col min="26" max="27" width="8" customWidth="1"/>
    <col min="38" max="38" width="8.83203125" style="103"/>
  </cols>
  <sheetData>
    <row r="1" spans="1:42" s="4" customFormat="1" ht="16">
      <c r="A1" s="4" t="s">
        <v>61</v>
      </c>
      <c r="B1" s="4" t="s">
        <v>145</v>
      </c>
      <c r="C1" s="39" t="s">
        <v>11</v>
      </c>
      <c r="D1" s="30" t="s">
        <v>12</v>
      </c>
      <c r="E1" s="48" t="s">
        <v>68</v>
      </c>
      <c r="F1" s="30" t="s">
        <v>13</v>
      </c>
      <c r="G1" s="41" t="s">
        <v>14</v>
      </c>
      <c r="H1" s="41"/>
      <c r="I1" s="143" t="s">
        <v>125</v>
      </c>
      <c r="J1" s="144" t="s">
        <v>126</v>
      </c>
      <c r="K1" s="145" t="s">
        <v>127</v>
      </c>
      <c r="L1" s="144" t="s">
        <v>128</v>
      </c>
      <c r="M1" s="144"/>
      <c r="N1" s="144"/>
      <c r="O1" s="144"/>
      <c r="P1" s="4" t="s">
        <v>6</v>
      </c>
      <c r="R1" s="4" t="s">
        <v>7</v>
      </c>
      <c r="S1" s="4" t="s">
        <v>5</v>
      </c>
      <c r="T1" s="4" t="s">
        <v>8</v>
      </c>
      <c r="U1" s="4" t="s">
        <v>9</v>
      </c>
      <c r="V1" s="4" t="s">
        <v>146</v>
      </c>
      <c r="W1" s="4" t="s">
        <v>120</v>
      </c>
      <c r="X1" s="4" t="s">
        <v>10</v>
      </c>
      <c r="Z1" s="4" t="s">
        <v>147</v>
      </c>
      <c r="AA1" s="4" t="s">
        <v>148</v>
      </c>
      <c r="AB1" s="4" t="s">
        <v>150</v>
      </c>
      <c r="AC1" s="4" t="s">
        <v>148</v>
      </c>
      <c r="AI1" s="4" t="s">
        <v>102</v>
      </c>
      <c r="AK1" s="4" t="s">
        <v>103</v>
      </c>
      <c r="AL1" s="136" t="s">
        <v>11</v>
      </c>
      <c r="AM1" s="4" t="s">
        <v>12</v>
      </c>
      <c r="AN1" s="4" t="s">
        <v>13</v>
      </c>
      <c r="AO1" s="4" t="s">
        <v>14</v>
      </c>
      <c r="AP1" s="4" t="s">
        <v>104</v>
      </c>
    </row>
    <row r="2" spans="1:42">
      <c r="A2" s="1"/>
      <c r="B2" s="1"/>
      <c r="P2" s="2"/>
      <c r="Q2" s="2"/>
      <c r="R2" s="2"/>
      <c r="S2" s="2"/>
      <c r="T2" s="78" t="str">
        <f>IF(Z2&gt;0,IF(AA2="F",((Z2-32)*5/9),Z2),IF(Z2&lt;0,IF(AA2="F",((Z2-32)*5/9),Z2)," "))</f>
        <v xml:space="preserve"> </v>
      </c>
      <c r="U2" s="78" t="str">
        <f>IF(AB2&gt;0,IF(AC2="F",((AB2-32)*5/9),AB2),IF(AB2&lt;0,IF(AC2="F",((AB2-32)*5/9),AB2)," "))</f>
        <v xml:space="preserve"> </v>
      </c>
      <c r="V2" s="2"/>
      <c r="W2" s="2"/>
      <c r="X2" s="2"/>
      <c r="Z2" s="2"/>
      <c r="AA2" s="2"/>
      <c r="AB2" s="2"/>
      <c r="AC2" s="2"/>
    </row>
    <row r="3" spans="1:42">
      <c r="A3" s="11">
        <v>40260</v>
      </c>
      <c r="B3" s="17">
        <v>1</v>
      </c>
      <c r="C3" s="36"/>
      <c r="D3" s="31"/>
      <c r="E3" s="50"/>
      <c r="F3" s="31"/>
      <c r="G3" s="43"/>
      <c r="H3" s="43"/>
      <c r="I3"/>
      <c r="J3" s="33"/>
      <c r="K3"/>
      <c r="L3" s="33"/>
      <c r="M3" s="33"/>
      <c r="N3" s="33"/>
      <c r="O3" s="33"/>
      <c r="P3" s="18"/>
      <c r="Q3" s="18"/>
      <c r="R3" s="18"/>
      <c r="S3" s="18"/>
      <c r="T3" s="78" t="str">
        <f t="shared" ref="T3:T66" si="0">IF(Z3&gt;0,IF(AA3="F",((Z3-32)*5/9),Z3),IF(Z3&lt;0,IF(AA3="F",((Z3-32)*5/9),Z3)," "))</f>
        <v xml:space="preserve"> </v>
      </c>
      <c r="U3" s="78" t="str">
        <f t="shared" ref="U3:U66" si="1">IF(AB3&gt;0,IF(AC3="F",((AB3-32)*5/9),AB3),IF(AB3&lt;0,IF(AC3="F",((AB3-32)*5/9),AB3)," "))</f>
        <v xml:space="preserve"> </v>
      </c>
      <c r="V3" s="18"/>
      <c r="W3" s="18"/>
      <c r="X3" s="18"/>
      <c r="Z3" s="18"/>
      <c r="AA3" s="18"/>
      <c r="AB3" s="18"/>
      <c r="AC3" s="18"/>
      <c r="AK3">
        <v>1</v>
      </c>
    </row>
    <row r="4" spans="1:42">
      <c r="A4" s="11">
        <v>40274</v>
      </c>
      <c r="B4" s="17">
        <v>1</v>
      </c>
      <c r="C4" s="36"/>
      <c r="D4" s="31"/>
      <c r="E4" s="50"/>
      <c r="F4" s="31"/>
      <c r="G4" s="43"/>
      <c r="H4" s="43"/>
      <c r="I4"/>
      <c r="J4" s="33"/>
      <c r="K4"/>
      <c r="L4" s="33"/>
      <c r="M4" s="33"/>
      <c r="N4" s="33"/>
      <c r="O4" s="33"/>
      <c r="P4" s="18"/>
      <c r="Q4" s="18"/>
      <c r="R4" s="18"/>
      <c r="S4" s="18"/>
      <c r="T4" s="78" t="str">
        <f t="shared" si="0"/>
        <v xml:space="preserve"> </v>
      </c>
      <c r="U4" s="78" t="str">
        <f t="shared" si="1"/>
        <v xml:space="preserve"> </v>
      </c>
      <c r="V4" s="18"/>
      <c r="W4" s="18"/>
      <c r="X4" s="18"/>
      <c r="Z4" s="18"/>
      <c r="AA4" s="18"/>
      <c r="AB4" s="18"/>
      <c r="AC4" s="18"/>
      <c r="AK4" t="s">
        <v>87</v>
      </c>
      <c r="AM4" s="33"/>
      <c r="AN4" s="33"/>
      <c r="AO4" s="42"/>
      <c r="AP4" s="49"/>
    </row>
    <row r="5" spans="1:42">
      <c r="A5" s="11">
        <v>40288</v>
      </c>
      <c r="B5" s="17">
        <v>1</v>
      </c>
      <c r="C5" s="36"/>
      <c r="D5" s="31"/>
      <c r="E5" s="50"/>
      <c r="F5" s="31"/>
      <c r="G5" s="43"/>
      <c r="H5" s="43"/>
      <c r="I5">
        <v>46.3</v>
      </c>
      <c r="J5" s="33">
        <f>(I5*14.007)*(0.001)</f>
        <v>0.64852409999999994</v>
      </c>
      <c r="K5" s="33">
        <v>1.95</v>
      </c>
      <c r="L5" s="33">
        <f>(K5*30.97)*(0.001)</f>
        <v>6.0391499999999994E-2</v>
      </c>
      <c r="M5" s="33"/>
      <c r="N5" s="33"/>
      <c r="O5" s="33"/>
      <c r="P5" s="79"/>
      <c r="Q5" s="79"/>
      <c r="R5" s="79"/>
      <c r="S5" s="79"/>
      <c r="T5" s="78" t="str">
        <f t="shared" si="0"/>
        <v xml:space="preserve"> </v>
      </c>
      <c r="U5" s="78" t="str">
        <f t="shared" si="1"/>
        <v xml:space="preserve"> </v>
      </c>
      <c r="V5" s="78"/>
      <c r="W5" s="78"/>
      <c r="X5" s="18"/>
      <c r="Z5" s="78"/>
      <c r="AA5" s="78"/>
      <c r="AB5" s="78"/>
      <c r="AC5" s="78"/>
      <c r="AK5" t="s">
        <v>88</v>
      </c>
      <c r="AL5" s="137" t="e">
        <f>AVERAGE(C4:C5)</f>
        <v>#DIV/0!</v>
      </c>
      <c r="AM5" s="33" t="e">
        <f>AVERAGE(D4:D5)</f>
        <v>#DIV/0!</v>
      </c>
      <c r="AN5" s="33" t="e">
        <f>AVERAGE(F4:F5)</f>
        <v>#DIV/0!</v>
      </c>
      <c r="AO5" s="42" t="e">
        <f>AVERAGE(G4:G5)</f>
        <v>#DIV/0!</v>
      </c>
      <c r="AP5" s="49" t="e">
        <f>AVERAGE(E4:E5)</f>
        <v>#DIV/0!</v>
      </c>
    </row>
    <row r="6" spans="1:42" ht="13.5" customHeight="1">
      <c r="A6" s="11">
        <v>40302</v>
      </c>
      <c r="B6" s="17">
        <v>1</v>
      </c>
      <c r="C6" s="36">
        <v>7.0000000000000007E-2</v>
      </c>
      <c r="D6" s="31">
        <v>7.21</v>
      </c>
      <c r="E6" s="50">
        <v>51.5</v>
      </c>
      <c r="F6" s="31">
        <v>4.24</v>
      </c>
      <c r="G6" s="43">
        <v>0.33300000000000002</v>
      </c>
      <c r="H6" s="43"/>
      <c r="I6"/>
      <c r="J6" s="33"/>
      <c r="K6"/>
      <c r="L6" s="33"/>
      <c r="M6" s="33"/>
      <c r="N6" s="33"/>
      <c r="O6" s="33"/>
      <c r="P6" s="79">
        <v>2</v>
      </c>
      <c r="Q6" s="79"/>
      <c r="R6" s="79">
        <v>6</v>
      </c>
      <c r="S6" s="79">
        <v>2</v>
      </c>
      <c r="T6" s="78">
        <f t="shared" si="0"/>
        <v>26</v>
      </c>
      <c r="U6" s="78">
        <f t="shared" si="1"/>
        <v>22</v>
      </c>
      <c r="V6" s="78">
        <f>W6*0.0254</f>
        <v>0.86359999999999992</v>
      </c>
      <c r="W6" s="26">
        <v>34</v>
      </c>
      <c r="X6" s="18">
        <v>1</v>
      </c>
      <c r="Z6" s="78">
        <v>26</v>
      </c>
      <c r="AA6" s="78" t="s">
        <v>149</v>
      </c>
      <c r="AB6" s="78">
        <v>22</v>
      </c>
      <c r="AC6" s="78" t="s">
        <v>149</v>
      </c>
      <c r="AK6" t="s">
        <v>89</v>
      </c>
      <c r="AL6" s="137">
        <f>AVERAGE(C6:C7)</f>
        <v>5.5000000000000007E-2</v>
      </c>
      <c r="AM6" s="33">
        <f>AVERAGE(D6:D7)</f>
        <v>6.98</v>
      </c>
      <c r="AN6" s="33">
        <f>AVERAGE(F6:F7)</f>
        <v>4.2149999999999999</v>
      </c>
      <c r="AO6" s="42">
        <f>AVERAGE(G6:G7)</f>
        <v>0.74199999999999999</v>
      </c>
      <c r="AP6" s="49">
        <f>AVERAGE(E6:E7)</f>
        <v>36</v>
      </c>
    </row>
    <row r="7" spans="1:42">
      <c r="A7" s="11">
        <v>40316</v>
      </c>
      <c r="B7" s="17">
        <v>1</v>
      </c>
      <c r="C7" s="36">
        <v>0.04</v>
      </c>
      <c r="D7" s="31">
        <v>6.75</v>
      </c>
      <c r="E7" s="50">
        <v>20.5</v>
      </c>
      <c r="F7" s="31">
        <v>4.1900000000000004</v>
      </c>
      <c r="G7" s="43">
        <v>1.151</v>
      </c>
      <c r="H7" s="43"/>
      <c r="I7">
        <v>297</v>
      </c>
      <c r="J7" s="33">
        <f t="shared" ref="J7:J19" si="2">(I7*14.007)*(0.001)</f>
        <v>4.1600789999999996</v>
      </c>
      <c r="K7" s="33">
        <v>1.88</v>
      </c>
      <c r="L7" s="33">
        <f t="shared" ref="L7:L19" si="3">(K7*30.97)*(0.001)</f>
        <v>5.82236E-2</v>
      </c>
      <c r="M7" s="33"/>
      <c r="N7" s="33"/>
      <c r="O7" s="33"/>
      <c r="P7" s="79">
        <v>2</v>
      </c>
      <c r="Q7" s="79"/>
      <c r="R7" s="79">
        <v>6</v>
      </c>
      <c r="S7" s="79">
        <v>4</v>
      </c>
      <c r="T7" s="78">
        <f t="shared" si="0"/>
        <v>14</v>
      </c>
      <c r="U7" s="78">
        <f t="shared" si="1"/>
        <v>16</v>
      </c>
      <c r="V7" s="78">
        <f>W7*0.0254</f>
        <v>1.0668</v>
      </c>
      <c r="W7" s="26">
        <v>42</v>
      </c>
      <c r="X7" s="18">
        <v>1</v>
      </c>
      <c r="Z7" s="78">
        <v>14</v>
      </c>
      <c r="AA7" s="78" t="s">
        <v>149</v>
      </c>
      <c r="AB7" s="78">
        <v>16</v>
      </c>
      <c r="AC7" s="78" t="s">
        <v>149</v>
      </c>
      <c r="AK7" t="s">
        <v>90</v>
      </c>
      <c r="AL7" s="137" t="e">
        <f>AVERAGE(C8:C10)</f>
        <v>#DIV/0!</v>
      </c>
      <c r="AM7" s="33" t="e">
        <f>AVERAGE(D8:D10)</f>
        <v>#DIV/0!</v>
      </c>
      <c r="AN7" s="33" t="e">
        <f>AVERAGE(F8:F10)</f>
        <v>#DIV/0!</v>
      </c>
      <c r="AO7" s="42" t="e">
        <f>AVERAGE(G8:G10)</f>
        <v>#DIV/0!</v>
      </c>
      <c r="AP7" s="49" t="e">
        <f>AVERAGE(E8:E10)</f>
        <v>#DIV/0!</v>
      </c>
    </row>
    <row r="8" spans="1:42">
      <c r="A8" s="11">
        <v>40330</v>
      </c>
      <c r="B8" s="17">
        <v>1</v>
      </c>
      <c r="C8" s="36"/>
      <c r="D8" s="31"/>
      <c r="E8" s="50"/>
      <c r="F8" s="31"/>
      <c r="G8" s="43"/>
      <c r="H8" s="43"/>
      <c r="I8"/>
      <c r="J8" s="33"/>
      <c r="K8"/>
      <c r="L8" s="33"/>
      <c r="M8" s="33"/>
      <c r="N8" s="33"/>
      <c r="O8" s="33"/>
      <c r="P8" s="18"/>
      <c r="Q8" s="18"/>
      <c r="R8" s="18"/>
      <c r="S8" s="18"/>
      <c r="T8" s="78" t="str">
        <f t="shared" si="0"/>
        <v xml:space="preserve"> </v>
      </c>
      <c r="U8" s="78" t="str">
        <f t="shared" si="1"/>
        <v xml:space="preserve"> </v>
      </c>
      <c r="V8" s="78">
        <f t="shared" ref="V8:V71" si="4">W8*0.0254</f>
        <v>0</v>
      </c>
      <c r="W8" s="18"/>
      <c r="X8" s="18"/>
      <c r="Z8" s="18"/>
      <c r="AA8" s="18"/>
      <c r="AB8" s="18"/>
      <c r="AC8" s="18"/>
      <c r="AK8" t="s">
        <v>91</v>
      </c>
      <c r="AL8" s="137">
        <f>AVERAGE(C11:C12)</f>
        <v>7.0000000000000007E-2</v>
      </c>
      <c r="AM8" s="33">
        <f>AVERAGE(D11:D12)</f>
        <v>8.01</v>
      </c>
      <c r="AN8" s="33">
        <f>AVERAGE(F11:F12)</f>
        <v>3.05</v>
      </c>
      <c r="AO8" s="42">
        <f>AVERAGE(G11:G12)</f>
        <v>0.23300000000000001</v>
      </c>
      <c r="AP8" s="49">
        <f>AVERAGE(E11:E12)</f>
        <v>35.799999999999997</v>
      </c>
    </row>
    <row r="9" spans="1:42">
      <c r="A9" s="11">
        <v>40344</v>
      </c>
      <c r="B9" s="17">
        <v>1</v>
      </c>
      <c r="C9" s="36"/>
      <c r="D9" s="31"/>
      <c r="E9" s="50"/>
      <c r="F9" s="31"/>
      <c r="G9" s="43"/>
      <c r="H9" s="43"/>
      <c r="I9"/>
      <c r="J9" s="33"/>
      <c r="K9" s="33"/>
      <c r="L9" s="33"/>
      <c r="M9" s="33"/>
      <c r="N9" s="33"/>
      <c r="O9" s="33"/>
      <c r="P9" s="79"/>
      <c r="Q9" s="79"/>
      <c r="R9" s="18"/>
      <c r="S9" s="79"/>
      <c r="T9" s="78" t="str">
        <f t="shared" si="0"/>
        <v xml:space="preserve"> </v>
      </c>
      <c r="U9" s="78" t="str">
        <f t="shared" si="1"/>
        <v xml:space="preserve"> </v>
      </c>
      <c r="V9" s="78">
        <f t="shared" si="4"/>
        <v>0</v>
      </c>
      <c r="W9" s="78"/>
      <c r="X9" s="18"/>
      <c r="Z9" s="78"/>
      <c r="AA9" s="78"/>
      <c r="AB9" s="78"/>
      <c r="AC9" s="78"/>
      <c r="AK9" t="s">
        <v>92</v>
      </c>
      <c r="AL9" s="137" t="e">
        <f>AVERAGE(C13:C14)</f>
        <v>#DIV/0!</v>
      </c>
      <c r="AM9" s="33" t="e">
        <f>AVERAGE(D13:D14)</f>
        <v>#DIV/0!</v>
      </c>
      <c r="AN9" s="33" t="e">
        <f>AVERAGE(F13:F14)</f>
        <v>#DIV/0!</v>
      </c>
      <c r="AO9" s="42" t="e">
        <f>AVERAGE(G13:G14)</f>
        <v>#DIV/0!</v>
      </c>
      <c r="AP9" s="49" t="e">
        <f>AVERAGE(E13:E14)</f>
        <v>#DIV/0!</v>
      </c>
    </row>
    <row r="10" spans="1:42">
      <c r="A10" s="11">
        <v>40358</v>
      </c>
      <c r="B10" s="17">
        <v>1</v>
      </c>
      <c r="C10" s="36"/>
      <c r="D10" s="31"/>
      <c r="E10" s="50"/>
      <c r="F10" s="31"/>
      <c r="G10" s="43"/>
      <c r="H10" s="43"/>
      <c r="I10"/>
      <c r="J10" s="33"/>
      <c r="K10"/>
      <c r="L10" s="33"/>
      <c r="M10" s="33"/>
      <c r="N10" s="33"/>
      <c r="O10" s="33"/>
      <c r="P10" s="18"/>
      <c r="Q10" s="18"/>
      <c r="R10" s="18"/>
      <c r="S10" s="18"/>
      <c r="T10" s="78" t="str">
        <f t="shared" si="0"/>
        <v xml:space="preserve"> </v>
      </c>
      <c r="U10" s="78" t="str">
        <f t="shared" si="1"/>
        <v xml:space="preserve"> </v>
      </c>
      <c r="V10" s="78">
        <f t="shared" si="4"/>
        <v>0</v>
      </c>
      <c r="W10" s="18"/>
      <c r="X10" s="18"/>
      <c r="Z10" s="18"/>
      <c r="AA10" s="18"/>
      <c r="AB10" s="18"/>
      <c r="AC10" s="18"/>
      <c r="AK10" t="s">
        <v>93</v>
      </c>
      <c r="AL10" s="137">
        <f>AVERAGE(C15:C16)</f>
        <v>0.04</v>
      </c>
      <c r="AM10" s="33">
        <f>AVERAGE(D15:D16)</f>
        <v>7.82</v>
      </c>
      <c r="AN10" s="33">
        <f>AVERAGE(F15:F16)</f>
        <v>2.88</v>
      </c>
      <c r="AO10" s="42">
        <f>AVERAGE(G15:G16)</f>
        <v>0.10299999999999999</v>
      </c>
      <c r="AP10" s="49">
        <f>AVERAGE(E15:E16)</f>
        <v>26.4</v>
      </c>
    </row>
    <row r="11" spans="1:42">
      <c r="A11" s="11">
        <v>40372</v>
      </c>
      <c r="B11" s="17">
        <v>1</v>
      </c>
      <c r="C11" s="36">
        <v>7.0000000000000007E-2</v>
      </c>
      <c r="D11" s="27">
        <v>8.01</v>
      </c>
      <c r="E11" s="51">
        <v>35.799999999999997</v>
      </c>
      <c r="F11" s="27">
        <v>3.05</v>
      </c>
      <c r="G11" s="44">
        <v>0.23300000000000001</v>
      </c>
      <c r="H11" s="44"/>
      <c r="I11"/>
      <c r="J11" s="33"/>
      <c r="K11"/>
      <c r="L11" s="33"/>
      <c r="M11" s="33"/>
      <c r="N11" s="33"/>
      <c r="O11" s="33"/>
      <c r="P11" s="81">
        <v>2</v>
      </c>
      <c r="Q11" s="81"/>
      <c r="R11">
        <v>4</v>
      </c>
      <c r="S11" s="12">
        <v>4</v>
      </c>
      <c r="T11" s="78">
        <f t="shared" si="0"/>
        <v>27</v>
      </c>
      <c r="U11" s="78">
        <f t="shared" si="1"/>
        <v>26</v>
      </c>
      <c r="V11" s="78">
        <f t="shared" si="4"/>
        <v>0.63500000000000001</v>
      </c>
      <c r="W11">
        <v>25</v>
      </c>
      <c r="X11" s="12">
        <v>2</v>
      </c>
      <c r="Z11">
        <v>27</v>
      </c>
      <c r="AA11" t="s">
        <v>149</v>
      </c>
      <c r="AB11">
        <v>26</v>
      </c>
      <c r="AC11" t="s">
        <v>149</v>
      </c>
      <c r="AK11" t="s">
        <v>94</v>
      </c>
      <c r="AL11" s="137">
        <f>AVERAGE(C17:C18)</f>
        <v>7.0000000000000007E-2</v>
      </c>
      <c r="AM11" s="137">
        <f>AVERAGE(D17:D18)</f>
        <v>6.88</v>
      </c>
      <c r="AN11" s="137" t="e">
        <f>AVERAGE(F17:F18)</f>
        <v>#DIV/0!</v>
      </c>
      <c r="AO11" s="137">
        <f>AVERAGE(G17:G18)</f>
        <v>0.216</v>
      </c>
      <c r="AP11" s="137">
        <f>AVERAGE(E17:E18)</f>
        <v>11.9</v>
      </c>
    </row>
    <row r="12" spans="1:42">
      <c r="A12" s="11">
        <v>40386</v>
      </c>
      <c r="B12" s="17">
        <v>1</v>
      </c>
      <c r="C12" s="36"/>
      <c r="D12" s="27"/>
      <c r="E12" s="51"/>
      <c r="F12" s="27"/>
      <c r="G12" s="44"/>
      <c r="H12" s="44"/>
      <c r="I12"/>
      <c r="J12" s="33"/>
      <c r="K12"/>
      <c r="L12" s="33"/>
      <c r="M12" s="33"/>
      <c r="N12" s="33"/>
      <c r="O12" s="33"/>
      <c r="T12" s="78" t="str">
        <f t="shared" si="0"/>
        <v xml:space="preserve"> </v>
      </c>
      <c r="U12" s="78" t="str">
        <f t="shared" si="1"/>
        <v xml:space="preserve"> </v>
      </c>
      <c r="V12" s="78">
        <f t="shared" si="4"/>
        <v>0</v>
      </c>
      <c r="W12" s="18"/>
      <c r="X12" s="18"/>
      <c r="AK12" t="s">
        <v>105</v>
      </c>
      <c r="AL12" s="137">
        <f>AVERAGE(C19:C20)</f>
        <v>0.09</v>
      </c>
      <c r="AM12" s="33">
        <f>AVERAGE(D19:D20)</f>
        <v>7.21</v>
      </c>
      <c r="AN12" s="33">
        <f>AVERAGE(F19:F20)</f>
        <v>3.57</v>
      </c>
      <c r="AO12" s="42">
        <f>AVERAGE(G19:G20)</f>
        <v>0.38900000000000001</v>
      </c>
      <c r="AP12" s="49">
        <f>AVERAGE(E19:E20)</f>
        <v>23.8</v>
      </c>
    </row>
    <row r="13" spans="1:42">
      <c r="A13" s="11">
        <v>40400</v>
      </c>
      <c r="B13" s="17">
        <v>1</v>
      </c>
      <c r="C13" s="36"/>
      <c r="D13" s="27"/>
      <c r="E13" s="51"/>
      <c r="F13" s="27"/>
      <c r="G13" s="44"/>
      <c r="H13" s="44"/>
      <c r="I13"/>
      <c r="J13" s="33"/>
      <c r="K13"/>
      <c r="L13" s="33"/>
      <c r="M13" s="33"/>
      <c r="N13" s="33"/>
      <c r="O13" s="33"/>
      <c r="P13" s="79"/>
      <c r="Q13" s="79"/>
      <c r="R13" s="18"/>
      <c r="S13" s="79"/>
      <c r="T13" s="78" t="str">
        <f t="shared" si="0"/>
        <v xml:space="preserve"> </v>
      </c>
      <c r="U13" s="78" t="str">
        <f t="shared" si="1"/>
        <v xml:space="preserve"> </v>
      </c>
      <c r="V13" s="78">
        <f t="shared" si="4"/>
        <v>0</v>
      </c>
      <c r="W13" s="78"/>
      <c r="X13" s="18"/>
      <c r="Z13" s="78"/>
      <c r="AA13" s="78"/>
      <c r="AB13" s="78"/>
      <c r="AC13" s="78"/>
      <c r="AI13" s="23"/>
    </row>
    <row r="14" spans="1:42">
      <c r="A14" s="11">
        <v>40414</v>
      </c>
      <c r="B14" s="17">
        <v>1</v>
      </c>
      <c r="C14" s="36"/>
      <c r="D14" s="27"/>
      <c r="E14" s="51"/>
      <c r="F14" s="27"/>
      <c r="G14" s="44"/>
      <c r="H14" s="44"/>
      <c r="I14"/>
      <c r="J14" s="33"/>
      <c r="K14"/>
      <c r="L14" s="33"/>
      <c r="M14" s="33"/>
      <c r="N14" s="33"/>
      <c r="O14" s="33"/>
      <c r="P14" s="18"/>
      <c r="Q14" s="18"/>
      <c r="R14" s="18"/>
      <c r="S14" s="18"/>
      <c r="T14" s="78" t="str">
        <f t="shared" si="0"/>
        <v xml:space="preserve"> </v>
      </c>
      <c r="U14" s="78" t="str">
        <f t="shared" si="1"/>
        <v xml:space="preserve"> </v>
      </c>
      <c r="V14" s="78">
        <f t="shared" si="4"/>
        <v>0</v>
      </c>
      <c r="W14" s="18"/>
      <c r="X14" s="18"/>
      <c r="Z14" s="18"/>
      <c r="AA14" s="18"/>
      <c r="AB14" s="18"/>
      <c r="AC14" s="18"/>
    </row>
    <row r="15" spans="1:42">
      <c r="A15" s="11">
        <v>40428</v>
      </c>
      <c r="B15" s="17">
        <v>1</v>
      </c>
      <c r="C15" s="36">
        <v>0.04</v>
      </c>
      <c r="D15" s="27">
        <v>7.82</v>
      </c>
      <c r="E15" s="51">
        <v>26.4</v>
      </c>
      <c r="F15" s="27">
        <v>2.88</v>
      </c>
      <c r="G15" s="44">
        <v>0.10299999999999999</v>
      </c>
      <c r="H15" s="44"/>
      <c r="I15">
        <v>191</v>
      </c>
      <c r="J15" s="33">
        <f t="shared" si="2"/>
        <v>2.6753369999999999</v>
      </c>
      <c r="K15">
        <v>3.25</v>
      </c>
      <c r="L15" s="33">
        <f t="shared" si="3"/>
        <v>0.10065250000000001</v>
      </c>
      <c r="M15" s="33"/>
      <c r="N15" s="33"/>
      <c r="O15" s="33"/>
      <c r="P15" s="79">
        <v>2</v>
      </c>
      <c r="Q15" s="79"/>
      <c r="R15" s="79">
        <v>4</v>
      </c>
      <c r="S15" s="79">
        <v>1</v>
      </c>
      <c r="T15" s="78">
        <f t="shared" si="0"/>
        <v>27</v>
      </c>
      <c r="U15" s="78">
        <f t="shared" si="1"/>
        <v>26</v>
      </c>
      <c r="V15" s="78">
        <f t="shared" si="4"/>
        <v>0.76200000000000001</v>
      </c>
      <c r="W15" s="78">
        <v>30</v>
      </c>
      <c r="X15" s="18">
        <v>1</v>
      </c>
      <c r="Z15" s="78">
        <v>27</v>
      </c>
      <c r="AA15" s="78" t="s">
        <v>149</v>
      </c>
      <c r="AB15" s="78">
        <v>26</v>
      </c>
      <c r="AC15" s="78" t="s">
        <v>149</v>
      </c>
    </row>
    <row r="16" spans="1:42">
      <c r="A16" s="11">
        <v>40442</v>
      </c>
      <c r="B16" s="17">
        <v>1</v>
      </c>
      <c r="C16" s="36"/>
      <c r="D16" s="27"/>
      <c r="E16" s="51"/>
      <c r="F16" s="27"/>
      <c r="G16" s="44"/>
      <c r="H16" s="44"/>
      <c r="I16"/>
      <c r="J16" s="33"/>
      <c r="K16"/>
      <c r="L16" s="33"/>
      <c r="M16" s="33"/>
      <c r="N16" s="33"/>
      <c r="O16" s="33"/>
      <c r="P16" s="18"/>
      <c r="Q16" s="18"/>
      <c r="R16" s="18"/>
      <c r="S16" s="18"/>
      <c r="T16" s="78" t="str">
        <f t="shared" si="0"/>
        <v xml:space="preserve"> </v>
      </c>
      <c r="U16" s="78" t="str">
        <f t="shared" si="1"/>
        <v xml:space="preserve"> </v>
      </c>
      <c r="V16" s="78">
        <f t="shared" si="4"/>
        <v>0</v>
      </c>
      <c r="W16" s="18"/>
      <c r="X16" s="18"/>
      <c r="Z16" s="18"/>
      <c r="AA16" s="18"/>
      <c r="AB16" s="18"/>
      <c r="AC16" s="18"/>
    </row>
    <row r="17" spans="1:42">
      <c r="A17" s="11">
        <v>40456</v>
      </c>
      <c r="B17" s="17">
        <v>1</v>
      </c>
      <c r="C17" s="36">
        <v>7.0000000000000007E-2</v>
      </c>
      <c r="D17" s="31">
        <v>6.88</v>
      </c>
      <c r="E17" s="51">
        <v>11.9</v>
      </c>
      <c r="F17" s="31"/>
      <c r="G17" s="43">
        <v>0.216</v>
      </c>
      <c r="H17" s="43"/>
      <c r="I17">
        <v>122</v>
      </c>
      <c r="J17" s="33">
        <f t="shared" si="2"/>
        <v>1.7088540000000001</v>
      </c>
      <c r="K17">
        <v>2.2200000000000002</v>
      </c>
      <c r="L17" s="33">
        <f t="shared" si="3"/>
        <v>6.8753400000000006E-2</v>
      </c>
      <c r="M17" s="33"/>
      <c r="N17" s="33"/>
      <c r="O17" s="33"/>
      <c r="P17" s="79">
        <v>1</v>
      </c>
      <c r="Q17" s="79"/>
      <c r="R17" s="18"/>
      <c r="S17" s="79">
        <v>4</v>
      </c>
      <c r="T17" s="78">
        <f t="shared" si="0"/>
        <v>13</v>
      </c>
      <c r="U17" s="78">
        <f t="shared" si="1"/>
        <v>16</v>
      </c>
      <c r="V17" s="78">
        <f t="shared" si="4"/>
        <v>0.76200000000000001</v>
      </c>
      <c r="W17" s="78">
        <v>30</v>
      </c>
      <c r="Z17" s="78">
        <v>13</v>
      </c>
      <c r="AA17" s="78" t="s">
        <v>149</v>
      </c>
      <c r="AB17" s="78">
        <v>16</v>
      </c>
      <c r="AC17" s="78" t="s">
        <v>149</v>
      </c>
    </row>
    <row r="18" spans="1:42">
      <c r="A18" s="11">
        <v>40470</v>
      </c>
      <c r="B18" s="17">
        <v>1</v>
      </c>
      <c r="C18" s="36"/>
      <c r="D18" s="31"/>
      <c r="E18" s="51"/>
      <c r="F18" s="31"/>
      <c r="G18" s="43"/>
      <c r="H18" s="43"/>
      <c r="I18"/>
      <c r="J18" s="33"/>
      <c r="K18"/>
      <c r="L18" s="33"/>
      <c r="M18" s="33"/>
      <c r="N18" s="33"/>
      <c r="O18" s="33"/>
      <c r="P18" s="18"/>
      <c r="Q18" s="18"/>
      <c r="R18" s="18"/>
      <c r="S18" s="18"/>
      <c r="T18" s="78" t="str">
        <f t="shared" si="0"/>
        <v xml:space="preserve"> </v>
      </c>
      <c r="U18" s="78" t="str">
        <f t="shared" si="1"/>
        <v xml:space="preserve"> </v>
      </c>
      <c r="V18" s="78">
        <f t="shared" si="4"/>
        <v>0</v>
      </c>
      <c r="W18" s="18"/>
      <c r="X18" s="18"/>
      <c r="Z18" s="18"/>
      <c r="AA18" s="18"/>
      <c r="AB18" s="18"/>
      <c r="AC18" s="18"/>
    </row>
    <row r="19" spans="1:42">
      <c r="A19" s="13">
        <v>40484</v>
      </c>
      <c r="B19" s="17">
        <v>1</v>
      </c>
      <c r="C19" s="36">
        <v>0.09</v>
      </c>
      <c r="D19" s="31">
        <v>7.21</v>
      </c>
      <c r="E19" s="51">
        <v>23.8</v>
      </c>
      <c r="F19" s="31">
        <v>3.57</v>
      </c>
      <c r="G19" s="43">
        <v>0.38900000000000001</v>
      </c>
      <c r="H19" s="43"/>
      <c r="I19">
        <v>222</v>
      </c>
      <c r="J19" s="33">
        <f t="shared" si="2"/>
        <v>3.1095540000000002</v>
      </c>
      <c r="K19">
        <v>1.37</v>
      </c>
      <c r="L19" s="33">
        <f t="shared" si="3"/>
        <v>4.2428899999999999E-2</v>
      </c>
      <c r="M19" s="33"/>
      <c r="N19" s="33"/>
      <c r="O19" s="33"/>
      <c r="P19" s="18">
        <v>1</v>
      </c>
      <c r="Q19" s="18"/>
      <c r="R19" s="18"/>
      <c r="S19" s="18">
        <v>1</v>
      </c>
      <c r="T19" s="78">
        <f t="shared" si="0"/>
        <v>8</v>
      </c>
      <c r="U19" s="78">
        <f t="shared" si="1"/>
        <v>12</v>
      </c>
      <c r="V19" s="78">
        <f t="shared" si="4"/>
        <v>0.83819999999999995</v>
      </c>
      <c r="W19" s="18">
        <v>33</v>
      </c>
      <c r="X19" s="18"/>
      <c r="Z19" s="18">
        <v>8</v>
      </c>
      <c r="AA19" s="18" t="s">
        <v>149</v>
      </c>
      <c r="AB19" s="18">
        <v>12</v>
      </c>
      <c r="AC19" s="18" t="s">
        <v>149</v>
      </c>
    </row>
    <row r="20" spans="1:42">
      <c r="A20" s="13">
        <v>40498</v>
      </c>
      <c r="B20" s="17">
        <v>1</v>
      </c>
      <c r="C20" s="36"/>
      <c r="D20" s="31"/>
      <c r="E20" s="51"/>
      <c r="F20" s="31"/>
      <c r="G20" s="43"/>
      <c r="H20" s="43"/>
      <c r="I20"/>
      <c r="J20" s="33"/>
      <c r="K20"/>
      <c r="L20" s="33"/>
      <c r="M20" s="33"/>
      <c r="N20" s="33"/>
      <c r="O20" s="33"/>
      <c r="P20" s="18"/>
      <c r="Q20" s="18"/>
      <c r="R20" s="18"/>
      <c r="S20" s="18"/>
      <c r="T20" s="78" t="str">
        <f t="shared" si="0"/>
        <v xml:space="preserve"> </v>
      </c>
      <c r="U20" s="78" t="str">
        <f t="shared" si="1"/>
        <v xml:space="preserve"> </v>
      </c>
      <c r="V20" s="78">
        <f t="shared" si="4"/>
        <v>0</v>
      </c>
      <c r="W20" s="18"/>
      <c r="X20" s="18"/>
      <c r="Z20" s="18"/>
      <c r="AA20" s="18"/>
      <c r="AB20" s="18"/>
      <c r="AC20" s="18"/>
    </row>
    <row r="21" spans="1:42">
      <c r="A21" s="11"/>
      <c r="B21" s="11"/>
      <c r="C21" s="36"/>
      <c r="D21" s="31"/>
      <c r="E21" s="51"/>
      <c r="F21" s="31"/>
      <c r="G21" s="43"/>
      <c r="H21" s="43"/>
      <c r="I21"/>
      <c r="J21" s="33"/>
      <c r="K21"/>
      <c r="L21" s="33"/>
      <c r="M21" s="33"/>
      <c r="N21" s="33"/>
      <c r="O21" s="33"/>
      <c r="P21" s="18"/>
      <c r="Q21" s="18"/>
      <c r="R21" s="18"/>
      <c r="S21" s="18"/>
      <c r="T21" s="78" t="str">
        <f t="shared" si="0"/>
        <v xml:space="preserve"> </v>
      </c>
      <c r="U21" s="78" t="str">
        <f t="shared" si="1"/>
        <v xml:space="preserve"> </v>
      </c>
      <c r="V21" s="78">
        <f t="shared" si="4"/>
        <v>0</v>
      </c>
      <c r="W21" s="18"/>
      <c r="X21" s="18"/>
      <c r="Z21" s="18"/>
      <c r="AA21" s="18"/>
      <c r="AB21" s="18"/>
      <c r="AC21" s="18"/>
    </row>
    <row r="22" spans="1:42" s="23" customFormat="1">
      <c r="A22" s="24"/>
      <c r="B22" s="24"/>
      <c r="C22" s="37"/>
      <c r="D22" s="40"/>
      <c r="E22" s="52"/>
      <c r="F22" s="40"/>
      <c r="G22" s="45"/>
      <c r="H22" s="45"/>
      <c r="I22"/>
      <c r="J22" s="33"/>
      <c r="K22"/>
      <c r="L22" s="33"/>
      <c r="M22" s="33"/>
      <c r="N22" s="33"/>
      <c r="O22" s="33"/>
      <c r="P22" s="26"/>
      <c r="Q22" s="26"/>
      <c r="R22" s="26"/>
      <c r="S22" s="26"/>
      <c r="T22" s="78" t="str">
        <f t="shared" si="0"/>
        <v xml:space="preserve"> </v>
      </c>
      <c r="U22" s="78" t="str">
        <f t="shared" si="1"/>
        <v xml:space="preserve"> </v>
      </c>
      <c r="V22" s="78">
        <f t="shared" si="4"/>
        <v>0</v>
      </c>
      <c r="W22" s="26"/>
      <c r="X22" s="26"/>
      <c r="Z22" s="26"/>
      <c r="AA22" s="26"/>
      <c r="AB22" s="26"/>
      <c r="AC22" s="26"/>
      <c r="AL22" s="138"/>
    </row>
    <row r="23" spans="1:42">
      <c r="A23" s="11"/>
      <c r="B23" s="11"/>
      <c r="C23" s="36"/>
      <c r="D23" s="27"/>
      <c r="E23" s="51"/>
      <c r="F23" s="27"/>
      <c r="G23" s="44"/>
      <c r="H23" s="44"/>
      <c r="I23"/>
      <c r="J23" s="33"/>
      <c r="K23"/>
      <c r="L23" s="33"/>
      <c r="M23" s="33"/>
      <c r="N23" s="33"/>
      <c r="O23" s="33"/>
      <c r="P23" s="18"/>
      <c r="Q23" s="18"/>
      <c r="R23" s="18"/>
      <c r="S23" s="18"/>
      <c r="T23" s="78" t="str">
        <f t="shared" si="0"/>
        <v xml:space="preserve"> </v>
      </c>
      <c r="U23" s="78" t="str">
        <f t="shared" si="1"/>
        <v xml:space="preserve"> </v>
      </c>
      <c r="V23" s="78">
        <f t="shared" si="4"/>
        <v>0</v>
      </c>
      <c r="W23" s="18"/>
      <c r="X23" s="18"/>
      <c r="Z23" s="18"/>
      <c r="AA23" s="18"/>
      <c r="AB23" s="18"/>
      <c r="AC23" s="18"/>
    </row>
    <row r="24" spans="1:42" s="23" customFormat="1">
      <c r="A24" s="24"/>
      <c r="B24" s="25"/>
      <c r="C24" s="37"/>
      <c r="D24" s="32"/>
      <c r="E24" s="52"/>
      <c r="F24" s="32"/>
      <c r="G24" s="46"/>
      <c r="H24" s="46"/>
      <c r="I24"/>
      <c r="J24" s="33"/>
      <c r="K24"/>
      <c r="L24" s="33"/>
      <c r="M24" s="33"/>
      <c r="N24" s="33"/>
      <c r="O24" s="33"/>
      <c r="P24" s="26"/>
      <c r="Q24" s="26"/>
      <c r="R24" s="26"/>
      <c r="S24" s="26"/>
      <c r="T24" s="78" t="str">
        <f t="shared" si="0"/>
        <v xml:space="preserve"> </v>
      </c>
      <c r="U24" s="78" t="str">
        <f t="shared" si="1"/>
        <v xml:space="preserve"> </v>
      </c>
      <c r="V24" s="78">
        <f t="shared" si="4"/>
        <v>0</v>
      </c>
      <c r="W24" s="26"/>
      <c r="X24" s="26"/>
      <c r="Z24" s="26"/>
      <c r="AA24" s="26"/>
      <c r="AB24" s="26"/>
      <c r="AC24" s="26"/>
      <c r="AL24" s="138"/>
    </row>
    <row r="25" spans="1:42">
      <c r="A25" s="12"/>
      <c r="B25" s="12"/>
      <c r="C25" s="36"/>
      <c r="D25" s="27"/>
      <c r="E25" s="51"/>
      <c r="F25" s="27"/>
      <c r="G25" s="44"/>
      <c r="H25" s="44"/>
      <c r="I25"/>
      <c r="J25" s="33"/>
      <c r="K25"/>
      <c r="L25" s="33"/>
      <c r="M25" s="33"/>
      <c r="N25" s="33"/>
      <c r="O25" s="33"/>
      <c r="P25" s="12"/>
      <c r="Q25" s="12"/>
      <c r="R25" s="12"/>
      <c r="S25" s="12"/>
      <c r="T25" s="78" t="str">
        <f t="shared" si="0"/>
        <v xml:space="preserve"> </v>
      </c>
      <c r="U25" s="78" t="str">
        <f t="shared" si="1"/>
        <v xml:space="preserve"> </v>
      </c>
      <c r="V25" s="78">
        <f t="shared" si="4"/>
        <v>0</v>
      </c>
      <c r="W25" s="12"/>
      <c r="X25" s="12"/>
      <c r="Z25" s="12"/>
      <c r="AA25" s="12"/>
      <c r="AB25" s="12"/>
      <c r="AC25" s="12"/>
    </row>
    <row r="26" spans="1:42">
      <c r="A26" s="11">
        <v>40260</v>
      </c>
      <c r="B26" s="12">
        <v>3</v>
      </c>
      <c r="C26" s="36"/>
      <c r="D26" s="27"/>
      <c r="E26" s="51"/>
      <c r="F26" s="27"/>
      <c r="G26" s="44"/>
      <c r="H26" s="44"/>
      <c r="I26">
        <v>307.5</v>
      </c>
      <c r="J26" s="33">
        <f>(I26*14.007)*(0.001)</f>
        <v>4.3071524999999999</v>
      </c>
      <c r="K26" s="33">
        <v>0.89</v>
      </c>
      <c r="L26" s="33">
        <f>(K26*30.97)*(0.001)</f>
        <v>2.7563299999999999E-2</v>
      </c>
      <c r="M26" s="33"/>
      <c r="N26" s="33"/>
      <c r="O26" s="33"/>
      <c r="P26" s="81"/>
      <c r="Q26" s="81"/>
      <c r="R26" s="81"/>
      <c r="S26" s="81"/>
      <c r="T26" s="78" t="str">
        <f t="shared" si="0"/>
        <v xml:space="preserve"> </v>
      </c>
      <c r="U26" s="78" t="str">
        <f t="shared" si="1"/>
        <v xml:space="preserve"> </v>
      </c>
      <c r="V26" s="78">
        <f t="shared" si="4"/>
        <v>0</v>
      </c>
      <c r="X26" s="12"/>
      <c r="AK26">
        <v>3</v>
      </c>
    </row>
    <row r="27" spans="1:42">
      <c r="A27" s="11">
        <v>40274</v>
      </c>
      <c r="B27" s="12">
        <v>3</v>
      </c>
      <c r="C27" s="36"/>
      <c r="D27" s="27"/>
      <c r="E27" s="51"/>
      <c r="F27" s="27"/>
      <c r="G27" s="44"/>
      <c r="H27" s="44"/>
      <c r="I27"/>
      <c r="J27" s="33"/>
      <c r="K27" s="33"/>
      <c r="L27" s="33"/>
      <c r="M27" s="33"/>
      <c r="N27" s="33"/>
      <c r="O27" s="33"/>
      <c r="P27" s="81"/>
      <c r="Q27" s="81"/>
      <c r="R27" s="81"/>
      <c r="S27" s="81"/>
      <c r="T27" s="78" t="str">
        <f t="shared" si="0"/>
        <v xml:space="preserve"> </v>
      </c>
      <c r="U27" s="78" t="str">
        <f t="shared" si="1"/>
        <v xml:space="preserve"> </v>
      </c>
      <c r="V27" s="78">
        <f t="shared" si="4"/>
        <v>0</v>
      </c>
      <c r="X27" s="12"/>
      <c r="AK27" t="s">
        <v>87</v>
      </c>
      <c r="AM27" s="33"/>
      <c r="AN27" s="33"/>
      <c r="AO27" s="42"/>
      <c r="AP27" s="49"/>
    </row>
    <row r="28" spans="1:42">
      <c r="A28" s="11">
        <v>40288</v>
      </c>
      <c r="B28" s="12">
        <v>3</v>
      </c>
      <c r="C28" s="36">
        <v>7.0000000000000007E-2</v>
      </c>
      <c r="D28" s="27">
        <v>6.85</v>
      </c>
      <c r="E28" s="51">
        <v>14</v>
      </c>
      <c r="F28" s="27">
        <v>5.59</v>
      </c>
      <c r="G28" s="44">
        <f>4.13/5</f>
        <v>0.82599999999999996</v>
      </c>
      <c r="H28" s="44"/>
      <c r="I28">
        <v>321</v>
      </c>
      <c r="J28" s="33">
        <f t="shared" ref="J28:J42" si="5">(I28*14.007)*(0.001)</f>
        <v>4.4962470000000003</v>
      </c>
      <c r="K28" s="33">
        <v>1.57</v>
      </c>
      <c r="L28" s="33">
        <f t="shared" ref="L28:L42" si="6">(K28*30.97)*(0.001)</f>
        <v>4.8622900000000004E-2</v>
      </c>
      <c r="M28" s="33"/>
      <c r="N28" s="33"/>
      <c r="O28" s="33"/>
      <c r="P28" s="81">
        <v>1</v>
      </c>
      <c r="Q28" s="81"/>
      <c r="R28" s="81"/>
      <c r="S28" s="81">
        <v>1</v>
      </c>
      <c r="T28" s="78">
        <f t="shared" si="0"/>
        <v>13</v>
      </c>
      <c r="U28" s="78">
        <f t="shared" si="1"/>
        <v>14</v>
      </c>
      <c r="V28" s="78">
        <f t="shared" si="4"/>
        <v>0.99059999999999993</v>
      </c>
      <c r="W28">
        <v>39</v>
      </c>
      <c r="X28" s="12">
        <v>1</v>
      </c>
      <c r="Z28">
        <v>13</v>
      </c>
      <c r="AA28" t="s">
        <v>149</v>
      </c>
      <c r="AB28">
        <v>14</v>
      </c>
      <c r="AC28" t="s">
        <v>149</v>
      </c>
      <c r="AK28" t="s">
        <v>88</v>
      </c>
      <c r="AL28" s="137">
        <f>AVERAGE(C27:C28)</f>
        <v>7.0000000000000007E-2</v>
      </c>
      <c r="AM28" s="33">
        <f>AVERAGE(D27:D28)</f>
        <v>6.85</v>
      </c>
      <c r="AN28" s="33">
        <f>AVERAGE(F27:F28)</f>
        <v>5.59</v>
      </c>
      <c r="AO28" s="42">
        <f>AVERAGE(G27:G28)</f>
        <v>0.82599999999999996</v>
      </c>
      <c r="AP28" s="49">
        <f>AVERAGE(E27:E28)</f>
        <v>14</v>
      </c>
    </row>
    <row r="29" spans="1:42">
      <c r="A29" s="11">
        <v>40302</v>
      </c>
      <c r="B29" s="12">
        <v>3</v>
      </c>
      <c r="C29" s="36"/>
      <c r="D29" s="27"/>
      <c r="E29" s="51"/>
      <c r="F29" s="27"/>
      <c r="G29" s="44"/>
      <c r="H29" s="44"/>
      <c r="I29"/>
      <c r="J29" s="33"/>
      <c r="K29"/>
      <c r="L29" s="33"/>
      <c r="M29" s="33"/>
      <c r="N29" s="33"/>
      <c r="O29" s="33"/>
      <c r="P29" s="18"/>
      <c r="Q29" s="18"/>
      <c r="R29" s="18"/>
      <c r="S29" s="18"/>
      <c r="T29" s="78" t="str">
        <f t="shared" si="0"/>
        <v xml:space="preserve"> </v>
      </c>
      <c r="U29" s="78" t="str">
        <f t="shared" si="1"/>
        <v xml:space="preserve"> </v>
      </c>
      <c r="V29" s="78">
        <f t="shared" si="4"/>
        <v>0</v>
      </c>
      <c r="W29" s="18"/>
      <c r="X29" s="18"/>
      <c r="Z29" s="18"/>
      <c r="AA29" s="18"/>
      <c r="AB29" s="18"/>
      <c r="AC29" s="18"/>
      <c r="AK29" t="s">
        <v>89</v>
      </c>
      <c r="AL29" s="137">
        <f>AVERAGE(C29:C30)</f>
        <v>7.0000000000000007E-2</v>
      </c>
      <c r="AM29" s="33">
        <f>AVERAGE(D29:D30)</f>
        <v>5.77</v>
      </c>
      <c r="AN29" s="33">
        <f>AVERAGE(F29:F30)</f>
        <v>3.87</v>
      </c>
      <c r="AO29" s="42">
        <f>AVERAGE(G29:G30)</f>
        <v>1.359</v>
      </c>
      <c r="AP29" s="49">
        <f>AVERAGE(E29:E30)</f>
        <v>11.1</v>
      </c>
    </row>
    <row r="30" spans="1:42">
      <c r="A30" s="11">
        <v>40316</v>
      </c>
      <c r="B30" s="12">
        <v>3</v>
      </c>
      <c r="C30" s="36">
        <v>7.0000000000000007E-2</v>
      </c>
      <c r="D30" s="27">
        <v>5.77</v>
      </c>
      <c r="E30" s="51">
        <v>11.1</v>
      </c>
      <c r="F30" s="27">
        <v>3.87</v>
      </c>
      <c r="G30" s="44">
        <f>6.795/5</f>
        <v>1.359</v>
      </c>
      <c r="H30" s="44"/>
      <c r="I30">
        <v>283</v>
      </c>
      <c r="J30" s="33">
        <f t="shared" si="5"/>
        <v>3.963981</v>
      </c>
      <c r="K30" s="33">
        <v>1.77</v>
      </c>
      <c r="L30" s="33">
        <f t="shared" si="6"/>
        <v>5.4816899999999995E-2</v>
      </c>
      <c r="M30" s="33"/>
      <c r="N30" s="33"/>
      <c r="O30" s="33"/>
      <c r="P30" s="79">
        <v>2</v>
      </c>
      <c r="Q30" s="79"/>
      <c r="R30" s="79">
        <v>8</v>
      </c>
      <c r="S30" s="79">
        <v>4</v>
      </c>
      <c r="T30" s="78">
        <f t="shared" si="0"/>
        <v>13</v>
      </c>
      <c r="U30" s="78">
        <f t="shared" si="1"/>
        <v>16</v>
      </c>
      <c r="V30" s="78">
        <f t="shared" si="4"/>
        <v>0.99059999999999993</v>
      </c>
      <c r="W30" s="78">
        <v>39</v>
      </c>
      <c r="X30" s="12"/>
      <c r="Z30" s="78">
        <v>13</v>
      </c>
      <c r="AA30" s="78" t="s">
        <v>149</v>
      </c>
      <c r="AB30" s="78">
        <v>16</v>
      </c>
      <c r="AC30" s="78" t="s">
        <v>149</v>
      </c>
      <c r="AK30" t="s">
        <v>90</v>
      </c>
      <c r="AL30" s="137" t="e">
        <f>AVERAGE(C31:C33)</f>
        <v>#DIV/0!</v>
      </c>
      <c r="AM30" s="33" t="e">
        <f>AVERAGE(D31:D33)</f>
        <v>#DIV/0!</v>
      </c>
      <c r="AN30" s="33" t="e">
        <f>AVERAGE(F31:F33)</f>
        <v>#DIV/0!</v>
      </c>
      <c r="AO30" s="42" t="e">
        <f>AVERAGE(G31:G33)</f>
        <v>#DIV/0!</v>
      </c>
      <c r="AP30" s="49" t="e">
        <f>AVERAGE(E31:E33)</f>
        <v>#DIV/0!</v>
      </c>
    </row>
    <row r="31" spans="1:42">
      <c r="A31" s="11">
        <v>40330</v>
      </c>
      <c r="B31" s="12">
        <v>3</v>
      </c>
      <c r="C31" s="36"/>
      <c r="D31" s="27"/>
      <c r="E31" s="51"/>
      <c r="F31" s="27"/>
      <c r="G31" s="44"/>
      <c r="H31" s="44"/>
      <c r="I31"/>
      <c r="J31" s="33"/>
      <c r="K31"/>
      <c r="L31" s="33"/>
      <c r="M31" s="33"/>
      <c r="N31" s="33"/>
      <c r="O31" s="33"/>
      <c r="P31" s="12"/>
      <c r="Q31" s="12"/>
      <c r="R31" s="12"/>
      <c r="S31" s="12"/>
      <c r="T31" s="78" t="str">
        <f t="shared" si="0"/>
        <v xml:space="preserve"> </v>
      </c>
      <c r="U31" s="78" t="str">
        <f t="shared" si="1"/>
        <v xml:space="preserve"> </v>
      </c>
      <c r="V31" s="78">
        <f t="shared" si="4"/>
        <v>0</v>
      </c>
      <c r="W31" s="12"/>
      <c r="X31" s="12"/>
      <c r="Z31" s="12"/>
      <c r="AA31" s="12"/>
      <c r="AB31" s="12"/>
      <c r="AC31" s="12"/>
      <c r="AK31" t="s">
        <v>91</v>
      </c>
      <c r="AL31" s="137">
        <f>AVERAGE(C34:C35)</f>
        <v>0.08</v>
      </c>
      <c r="AM31" s="33">
        <f>AVERAGE(D34:D35)</f>
        <v>7.46</v>
      </c>
      <c r="AN31" s="33">
        <f>AVERAGE(F34:F35)</f>
        <v>3.08</v>
      </c>
      <c r="AO31" s="42">
        <f>AVERAGE(G34:G35)</f>
        <v>0.49199999999999999</v>
      </c>
      <c r="AP31" s="49">
        <f>AVERAGE(E34:E35)</f>
        <v>34.5</v>
      </c>
    </row>
    <row r="32" spans="1:42">
      <c r="A32" s="11">
        <v>40344</v>
      </c>
      <c r="B32" s="12">
        <v>3</v>
      </c>
      <c r="C32" s="36"/>
      <c r="D32" s="27"/>
      <c r="E32" s="51"/>
      <c r="F32" s="27"/>
      <c r="G32" s="44"/>
      <c r="H32" s="44"/>
      <c r="I32"/>
      <c r="J32" s="33"/>
      <c r="K32"/>
      <c r="L32" s="33"/>
      <c r="M32" s="33"/>
      <c r="N32" s="33"/>
      <c r="O32" s="33"/>
      <c r="P32" s="12"/>
      <c r="Q32" s="12"/>
      <c r="R32" s="12"/>
      <c r="S32" s="12"/>
      <c r="T32" s="78" t="str">
        <f t="shared" si="0"/>
        <v xml:space="preserve"> </v>
      </c>
      <c r="U32" s="78" t="str">
        <f t="shared" si="1"/>
        <v xml:space="preserve"> </v>
      </c>
      <c r="V32" s="78">
        <f t="shared" si="4"/>
        <v>0</v>
      </c>
      <c r="W32" s="12"/>
      <c r="X32" s="12"/>
      <c r="Z32" s="12"/>
      <c r="AA32" s="12"/>
      <c r="AB32" s="12"/>
      <c r="AC32" s="12"/>
      <c r="AK32" t="s">
        <v>92</v>
      </c>
      <c r="AL32" s="137">
        <f>AVERAGE(C36:C37)</f>
        <v>0.08</v>
      </c>
      <c r="AM32" s="33">
        <f>AVERAGE(D36:D37)</f>
        <v>7.25</v>
      </c>
      <c r="AN32" s="33">
        <f>AVERAGE(F36:F37)</f>
        <v>2.2799999999999998</v>
      </c>
      <c r="AO32" s="42">
        <f>AVERAGE(G36:G37)</f>
        <v>0.39500000000000002</v>
      </c>
      <c r="AP32" s="49">
        <f>AVERAGE(E36:E37)</f>
        <v>43.6</v>
      </c>
    </row>
    <row r="33" spans="1:42">
      <c r="A33" s="11">
        <v>40358</v>
      </c>
      <c r="B33" s="12">
        <v>3</v>
      </c>
      <c r="I33"/>
      <c r="J33" s="33"/>
      <c r="K33"/>
      <c r="L33" s="33"/>
      <c r="M33" s="33"/>
      <c r="N33" s="33"/>
      <c r="O33" s="33"/>
      <c r="T33" s="78" t="str">
        <f t="shared" si="0"/>
        <v xml:space="preserve"> </v>
      </c>
      <c r="U33" s="78" t="str">
        <f t="shared" si="1"/>
        <v xml:space="preserve"> </v>
      </c>
      <c r="V33" s="78">
        <f t="shared" si="4"/>
        <v>0</v>
      </c>
      <c r="AK33" t="s">
        <v>93</v>
      </c>
      <c r="AL33" s="137" t="e">
        <f>AVERAGE(C38:C39)</f>
        <v>#DIV/0!</v>
      </c>
      <c r="AM33" s="33" t="e">
        <f>AVERAGE(D38:D39)</f>
        <v>#DIV/0!</v>
      </c>
      <c r="AN33" s="33" t="e">
        <f>AVERAGE(F38:F39)</f>
        <v>#DIV/0!</v>
      </c>
      <c r="AO33" s="42" t="e">
        <f>AVERAGE(G38:G39)</f>
        <v>#DIV/0!</v>
      </c>
      <c r="AP33" s="49" t="e">
        <f>AVERAGE(E38:E39)</f>
        <v>#DIV/0!</v>
      </c>
    </row>
    <row r="34" spans="1:42">
      <c r="A34" s="11">
        <v>40372</v>
      </c>
      <c r="B34" s="12">
        <v>3</v>
      </c>
      <c r="C34" s="36">
        <v>0.08</v>
      </c>
      <c r="D34" s="27">
        <v>7.46</v>
      </c>
      <c r="E34" s="51">
        <v>34.5</v>
      </c>
      <c r="F34" s="27">
        <v>3.08</v>
      </c>
      <c r="G34" s="44">
        <v>0.49199999999999999</v>
      </c>
      <c r="H34" s="44"/>
      <c r="I34">
        <v>194</v>
      </c>
      <c r="J34" s="33">
        <f t="shared" si="5"/>
        <v>2.7173579999999999</v>
      </c>
      <c r="K34">
        <v>1.72</v>
      </c>
      <c r="L34" s="33">
        <f t="shared" si="6"/>
        <v>5.32684E-2</v>
      </c>
      <c r="M34" s="33"/>
      <c r="N34" s="33"/>
      <c r="O34" s="33"/>
      <c r="P34" s="81">
        <v>2</v>
      </c>
      <c r="Q34" s="81"/>
      <c r="R34" s="81">
        <v>6</v>
      </c>
      <c r="S34" s="81">
        <v>5</v>
      </c>
      <c r="T34" s="78">
        <f t="shared" si="0"/>
        <v>29</v>
      </c>
      <c r="U34" s="78">
        <f t="shared" si="1"/>
        <v>27</v>
      </c>
      <c r="V34" s="78">
        <f t="shared" si="4"/>
        <v>0.68579999999999997</v>
      </c>
      <c r="W34">
        <v>27</v>
      </c>
      <c r="X34" s="12">
        <v>1</v>
      </c>
      <c r="Z34">
        <v>29</v>
      </c>
      <c r="AA34" t="s">
        <v>149</v>
      </c>
      <c r="AB34">
        <v>27</v>
      </c>
      <c r="AC34" t="s">
        <v>149</v>
      </c>
      <c r="AK34" t="s">
        <v>94</v>
      </c>
      <c r="AL34" s="137">
        <f>AVERAGE(C40:C41)</f>
        <v>0.09</v>
      </c>
      <c r="AM34" s="33">
        <f>AVERAGE(D40:D41)</f>
        <v>7.3</v>
      </c>
      <c r="AN34" s="33">
        <f>AVERAGE(F40:F41)</f>
        <v>2.4900000000000002</v>
      </c>
      <c r="AO34" s="42">
        <f>AVERAGE(G40:G41)</f>
        <v>0.36</v>
      </c>
      <c r="AP34" s="49">
        <f>AVERAGE(E40:E41)</f>
        <v>53.1</v>
      </c>
    </row>
    <row r="35" spans="1:42">
      <c r="A35" s="11">
        <v>40386</v>
      </c>
      <c r="B35" s="12">
        <v>3</v>
      </c>
      <c r="C35" s="36"/>
      <c r="D35" s="27"/>
      <c r="E35" s="51"/>
      <c r="F35" s="27"/>
      <c r="G35" s="44"/>
      <c r="H35" s="44"/>
      <c r="I35"/>
      <c r="J35" s="33"/>
      <c r="K35"/>
      <c r="L35" s="33"/>
      <c r="M35" s="33"/>
      <c r="N35" s="33"/>
      <c r="O35" s="33"/>
      <c r="P35" s="12"/>
      <c r="Q35" s="12"/>
      <c r="R35" s="12"/>
      <c r="S35" s="12"/>
      <c r="T35" s="78" t="str">
        <f t="shared" si="0"/>
        <v xml:space="preserve"> </v>
      </c>
      <c r="U35" s="78" t="str">
        <f t="shared" si="1"/>
        <v xml:space="preserve"> </v>
      </c>
      <c r="V35" s="78">
        <f t="shared" si="4"/>
        <v>0</v>
      </c>
      <c r="W35" s="12"/>
      <c r="X35" s="12"/>
      <c r="Z35" s="12"/>
      <c r="AA35" s="12"/>
      <c r="AB35" s="12"/>
      <c r="AC35" s="12"/>
      <c r="AK35" t="s">
        <v>105</v>
      </c>
      <c r="AL35" s="137">
        <f>AVERAGE(C42:C43)</f>
        <v>0.09</v>
      </c>
      <c r="AM35" s="33">
        <f>AVERAGE(D42:D43)</f>
        <v>6.76</v>
      </c>
      <c r="AN35" s="33">
        <f>AVERAGE(F42:F43)</f>
        <v>3.87</v>
      </c>
      <c r="AO35" s="42">
        <f>AVERAGE(G42:G43)</f>
        <v>0.39400000000000002</v>
      </c>
      <c r="AP35" s="49">
        <f>AVERAGE(E42:E43)</f>
        <v>23.7</v>
      </c>
    </row>
    <row r="36" spans="1:42">
      <c r="A36" s="11">
        <v>40400</v>
      </c>
      <c r="B36" s="12">
        <v>3</v>
      </c>
      <c r="C36" s="36">
        <v>0.08</v>
      </c>
      <c r="D36" s="27">
        <v>7.25</v>
      </c>
      <c r="E36" s="51">
        <v>43.6</v>
      </c>
      <c r="F36" s="27">
        <v>2.2799999999999998</v>
      </c>
      <c r="G36" s="44">
        <v>0.39500000000000002</v>
      </c>
      <c r="H36" s="44"/>
      <c r="I36">
        <v>158</v>
      </c>
      <c r="J36" s="33">
        <f t="shared" si="5"/>
        <v>2.2131059999999998</v>
      </c>
      <c r="K36">
        <v>2.73</v>
      </c>
      <c r="L36" s="33">
        <f t="shared" si="6"/>
        <v>8.4548099999999987E-2</v>
      </c>
      <c r="M36" s="33"/>
      <c r="N36" s="33"/>
      <c r="O36" s="33"/>
      <c r="P36" s="81">
        <v>2</v>
      </c>
      <c r="Q36" s="81"/>
      <c r="R36" s="81">
        <v>5</v>
      </c>
      <c r="S36" s="81">
        <v>1</v>
      </c>
      <c r="T36" s="78">
        <f t="shared" si="0"/>
        <v>23</v>
      </c>
      <c r="U36" s="78">
        <f t="shared" si="1"/>
        <v>27</v>
      </c>
      <c r="V36" s="78">
        <f t="shared" si="4"/>
        <v>0.53339999999999999</v>
      </c>
      <c r="W36">
        <v>21</v>
      </c>
      <c r="X36" s="12">
        <v>1</v>
      </c>
      <c r="Z36">
        <v>23</v>
      </c>
      <c r="AA36" t="s">
        <v>149</v>
      </c>
      <c r="AB36">
        <v>27</v>
      </c>
      <c r="AC36" t="s">
        <v>149</v>
      </c>
    </row>
    <row r="37" spans="1:42">
      <c r="A37" s="11">
        <v>40414</v>
      </c>
      <c r="B37" s="12">
        <v>3</v>
      </c>
      <c r="C37" s="36"/>
      <c r="D37" s="27"/>
      <c r="E37" s="51"/>
      <c r="F37" s="27"/>
      <c r="G37" s="44"/>
      <c r="H37" s="44"/>
      <c r="I37"/>
      <c r="J37" s="33"/>
      <c r="K37"/>
      <c r="L37" s="33"/>
      <c r="M37" s="33"/>
      <c r="N37" s="33"/>
      <c r="O37" s="33"/>
      <c r="P37" s="12"/>
      <c r="Q37" s="12"/>
      <c r="R37" s="12"/>
      <c r="S37" s="12"/>
      <c r="T37" s="78" t="str">
        <f t="shared" si="0"/>
        <v xml:space="preserve"> </v>
      </c>
      <c r="U37" s="78" t="str">
        <f t="shared" si="1"/>
        <v xml:space="preserve"> </v>
      </c>
      <c r="V37" s="78">
        <f t="shared" si="4"/>
        <v>0</v>
      </c>
      <c r="W37" s="12"/>
      <c r="X37" s="12"/>
      <c r="Z37" s="12"/>
      <c r="AA37" s="12"/>
      <c r="AB37" s="12"/>
      <c r="AC37" s="12"/>
    </row>
    <row r="38" spans="1:42">
      <c r="A38" s="11">
        <v>40428</v>
      </c>
      <c r="B38" s="12">
        <v>3</v>
      </c>
      <c r="C38" s="36"/>
      <c r="D38" s="27"/>
      <c r="E38" s="51"/>
      <c r="F38" s="27"/>
      <c r="G38" s="44"/>
      <c r="H38" s="44"/>
      <c r="I38"/>
      <c r="J38" s="33"/>
      <c r="K38"/>
      <c r="L38" s="33"/>
      <c r="M38" s="33"/>
      <c r="N38" s="33"/>
      <c r="O38" s="33"/>
      <c r="P38" s="81"/>
      <c r="Q38" s="81"/>
      <c r="R38" s="81"/>
      <c r="S38" s="81"/>
      <c r="T38" s="78" t="str">
        <f t="shared" si="0"/>
        <v xml:space="preserve"> </v>
      </c>
      <c r="U38" s="78" t="str">
        <f t="shared" si="1"/>
        <v xml:space="preserve"> </v>
      </c>
      <c r="V38" s="78">
        <f t="shared" si="4"/>
        <v>0</v>
      </c>
      <c r="X38" s="12"/>
    </row>
    <row r="39" spans="1:42">
      <c r="A39" s="11">
        <v>40442</v>
      </c>
      <c r="B39" s="12">
        <v>3</v>
      </c>
      <c r="C39" s="36"/>
      <c r="D39" s="27"/>
      <c r="E39" s="51"/>
      <c r="F39" s="27"/>
      <c r="G39" s="44"/>
      <c r="H39" s="44"/>
      <c r="I39"/>
      <c r="J39" s="33"/>
      <c r="K39"/>
      <c r="L39" s="33"/>
      <c r="M39" s="33"/>
      <c r="N39" s="33"/>
      <c r="O39" s="33"/>
      <c r="P39" s="12"/>
      <c r="Q39" s="12"/>
      <c r="R39" s="12"/>
      <c r="S39" s="12"/>
      <c r="T39" s="78" t="str">
        <f t="shared" si="0"/>
        <v xml:space="preserve"> </v>
      </c>
      <c r="U39" s="78" t="str">
        <f t="shared" si="1"/>
        <v xml:space="preserve"> </v>
      </c>
      <c r="V39" s="78">
        <f t="shared" si="4"/>
        <v>0</v>
      </c>
      <c r="W39" s="12"/>
      <c r="X39" s="12"/>
      <c r="Z39" s="12"/>
      <c r="AA39" s="12"/>
      <c r="AB39" s="12"/>
      <c r="AC39" s="12"/>
    </row>
    <row r="40" spans="1:42">
      <c r="A40" s="11">
        <v>40456</v>
      </c>
      <c r="B40" s="12">
        <v>3</v>
      </c>
      <c r="C40" s="36"/>
      <c r="D40" s="27"/>
      <c r="E40" s="51"/>
      <c r="F40" s="27"/>
      <c r="G40" s="44"/>
      <c r="H40" s="44"/>
      <c r="I40"/>
      <c r="J40" s="33"/>
      <c r="K40"/>
      <c r="L40" s="33"/>
      <c r="M40" s="33"/>
      <c r="N40" s="33"/>
      <c r="O40" s="33"/>
      <c r="P40" s="12"/>
      <c r="Q40" s="12"/>
      <c r="R40" s="12"/>
      <c r="S40" s="12"/>
      <c r="T40" s="78" t="str">
        <f t="shared" si="0"/>
        <v xml:space="preserve"> </v>
      </c>
      <c r="U40" s="78" t="str">
        <f t="shared" si="1"/>
        <v xml:space="preserve"> </v>
      </c>
      <c r="V40" s="78">
        <f t="shared" si="4"/>
        <v>0</v>
      </c>
      <c r="W40" s="12"/>
      <c r="X40" s="12"/>
      <c r="Z40" s="12"/>
      <c r="AA40" s="12"/>
      <c r="AB40" s="12"/>
      <c r="AC40" s="12"/>
    </row>
    <row r="41" spans="1:42">
      <c r="A41" s="11">
        <v>40470</v>
      </c>
      <c r="B41" s="12">
        <v>3</v>
      </c>
      <c r="C41" s="36">
        <v>0.09</v>
      </c>
      <c r="D41" s="27">
        <v>7.3</v>
      </c>
      <c r="E41" s="51">
        <v>53.1</v>
      </c>
      <c r="F41" s="27">
        <v>2.4900000000000002</v>
      </c>
      <c r="G41" s="44">
        <v>0.36</v>
      </c>
      <c r="H41" s="44"/>
      <c r="I41">
        <v>208</v>
      </c>
      <c r="J41" s="33">
        <f t="shared" si="5"/>
        <v>2.913456</v>
      </c>
      <c r="K41">
        <v>1.97</v>
      </c>
      <c r="L41" s="33">
        <f t="shared" si="6"/>
        <v>6.10109E-2</v>
      </c>
      <c r="M41" s="33"/>
      <c r="N41" s="33"/>
      <c r="O41" s="33"/>
      <c r="P41" s="12">
        <v>2</v>
      </c>
      <c r="Q41" s="12"/>
      <c r="R41" s="12">
        <v>3</v>
      </c>
      <c r="S41" s="12">
        <v>4</v>
      </c>
      <c r="T41" s="78">
        <f t="shared" si="0"/>
        <v>17</v>
      </c>
      <c r="U41" s="78">
        <f t="shared" si="1"/>
        <v>13</v>
      </c>
      <c r="V41" s="78">
        <f t="shared" si="4"/>
        <v>0.68579999999999997</v>
      </c>
      <c r="W41" s="12">
        <v>27</v>
      </c>
      <c r="X41" s="12">
        <v>1</v>
      </c>
      <c r="Z41" s="12">
        <v>17</v>
      </c>
      <c r="AA41" s="12" t="s">
        <v>149</v>
      </c>
      <c r="AB41" s="12">
        <v>13</v>
      </c>
      <c r="AC41" s="12" t="s">
        <v>149</v>
      </c>
    </row>
    <row r="42" spans="1:42">
      <c r="A42" s="13">
        <v>40484</v>
      </c>
      <c r="B42" s="12">
        <v>3</v>
      </c>
      <c r="C42" s="36">
        <v>0.09</v>
      </c>
      <c r="D42" s="27">
        <v>6.76</v>
      </c>
      <c r="E42" s="51">
        <v>23.7</v>
      </c>
      <c r="F42" s="27">
        <v>3.87</v>
      </c>
      <c r="G42" s="44">
        <v>0.39400000000000002</v>
      </c>
      <c r="H42" s="44"/>
      <c r="I42">
        <v>228</v>
      </c>
      <c r="J42" s="33">
        <f t="shared" si="5"/>
        <v>3.1935959999999999</v>
      </c>
      <c r="K42" s="33">
        <v>1.5</v>
      </c>
      <c r="L42" s="33">
        <f t="shared" si="6"/>
        <v>4.6454999999999996E-2</v>
      </c>
      <c r="M42" s="33"/>
      <c r="N42" s="33"/>
      <c r="O42" s="33"/>
      <c r="P42" s="12">
        <v>1</v>
      </c>
      <c r="Q42" s="12"/>
      <c r="R42" s="12">
        <v>8</v>
      </c>
      <c r="S42" s="12">
        <v>1</v>
      </c>
      <c r="T42" s="78">
        <f t="shared" si="0"/>
        <v>11</v>
      </c>
      <c r="U42" s="78">
        <f t="shared" si="1"/>
        <v>12</v>
      </c>
      <c r="V42" s="78">
        <f t="shared" si="4"/>
        <v>0.60959999999999992</v>
      </c>
      <c r="W42" s="12">
        <v>24</v>
      </c>
      <c r="X42" s="12">
        <v>1</v>
      </c>
      <c r="Z42" s="12">
        <v>11</v>
      </c>
      <c r="AA42" s="12" t="s">
        <v>149</v>
      </c>
      <c r="AB42" s="12">
        <v>12</v>
      </c>
      <c r="AC42" s="12" t="s">
        <v>149</v>
      </c>
    </row>
    <row r="43" spans="1:42">
      <c r="A43" s="13">
        <v>40498</v>
      </c>
      <c r="B43" s="12">
        <v>3</v>
      </c>
      <c r="C43" s="36"/>
      <c r="D43" s="27"/>
      <c r="E43" s="51"/>
      <c r="F43" s="27"/>
      <c r="G43" s="44"/>
      <c r="H43" s="44"/>
      <c r="I43"/>
      <c r="J43" s="33"/>
      <c r="K43"/>
      <c r="L43" s="33"/>
      <c r="M43" s="33"/>
      <c r="N43" s="33"/>
      <c r="O43" s="33"/>
      <c r="P43" s="12"/>
      <c r="Q43" s="12"/>
      <c r="R43" s="12"/>
      <c r="S43" s="12"/>
      <c r="T43" s="78" t="str">
        <f t="shared" si="0"/>
        <v xml:space="preserve"> </v>
      </c>
      <c r="U43" s="78" t="str">
        <f t="shared" si="1"/>
        <v xml:space="preserve"> </v>
      </c>
      <c r="V43" s="78">
        <f t="shared" si="4"/>
        <v>0</v>
      </c>
      <c r="W43" s="12"/>
      <c r="X43" s="12"/>
      <c r="Z43" s="12"/>
      <c r="AA43" s="12"/>
      <c r="AB43" s="12"/>
      <c r="AC43" s="12"/>
    </row>
    <row r="44" spans="1:42">
      <c r="A44" s="13"/>
      <c r="B44" s="12"/>
      <c r="C44" s="36"/>
      <c r="D44" s="27"/>
      <c r="E44" s="51"/>
      <c r="F44" s="27"/>
      <c r="G44" s="44"/>
      <c r="H44" s="44"/>
      <c r="I44"/>
      <c r="J44" s="33"/>
      <c r="K44"/>
      <c r="L44" s="33"/>
      <c r="M44" s="33"/>
      <c r="N44" s="33"/>
      <c r="O44" s="33"/>
      <c r="P44" s="12"/>
      <c r="Q44" s="12"/>
      <c r="R44" s="12"/>
      <c r="S44" s="12"/>
      <c r="T44" s="78" t="str">
        <f t="shared" si="0"/>
        <v xml:space="preserve"> </v>
      </c>
      <c r="U44" s="78" t="str">
        <f t="shared" si="1"/>
        <v xml:space="preserve"> </v>
      </c>
      <c r="V44" s="78">
        <f t="shared" si="4"/>
        <v>0</v>
      </c>
      <c r="W44" s="12"/>
      <c r="X44" s="12"/>
      <c r="Z44" s="12"/>
      <c r="AA44" s="12"/>
      <c r="AB44" s="12"/>
      <c r="AC44" s="12"/>
    </row>
    <row r="45" spans="1:42">
      <c r="A45" s="13"/>
      <c r="B45" s="12"/>
      <c r="C45" s="36"/>
      <c r="D45" s="27"/>
      <c r="E45" s="51"/>
      <c r="F45" s="27"/>
      <c r="G45" s="44"/>
      <c r="H45" s="44"/>
      <c r="I45"/>
      <c r="J45" s="33"/>
      <c r="K45"/>
      <c r="L45" s="33"/>
      <c r="M45" s="33"/>
      <c r="N45" s="33"/>
      <c r="O45" s="33"/>
      <c r="P45" s="12"/>
      <c r="Q45" s="12"/>
      <c r="R45" s="12"/>
      <c r="S45" s="12"/>
      <c r="T45" s="78" t="str">
        <f t="shared" si="0"/>
        <v xml:space="preserve"> </v>
      </c>
      <c r="U45" s="78" t="str">
        <f t="shared" si="1"/>
        <v xml:space="preserve"> </v>
      </c>
      <c r="V45" s="78">
        <f t="shared" si="4"/>
        <v>0</v>
      </c>
      <c r="W45" s="12"/>
      <c r="X45" s="12"/>
      <c r="Z45" s="12"/>
      <c r="AA45" s="12"/>
      <c r="AB45" s="12"/>
      <c r="AC45" s="12"/>
    </row>
    <row r="46" spans="1:42">
      <c r="A46" s="13"/>
      <c r="B46" s="12"/>
      <c r="C46" s="36"/>
      <c r="D46" s="27"/>
      <c r="E46" s="51"/>
      <c r="F46" s="27"/>
      <c r="G46" s="44"/>
      <c r="H46" s="44"/>
      <c r="I46"/>
      <c r="J46" s="33"/>
      <c r="K46"/>
      <c r="L46" s="33"/>
      <c r="M46" s="33"/>
      <c r="N46" s="33"/>
      <c r="O46" s="33"/>
      <c r="P46" s="12"/>
      <c r="Q46" s="12"/>
      <c r="R46" s="12"/>
      <c r="S46" s="12"/>
      <c r="T46" s="78" t="str">
        <f t="shared" si="0"/>
        <v xml:space="preserve"> </v>
      </c>
      <c r="U46" s="78" t="str">
        <f t="shared" si="1"/>
        <v xml:space="preserve"> </v>
      </c>
      <c r="V46" s="78">
        <f t="shared" si="4"/>
        <v>0</v>
      </c>
      <c r="W46" s="12"/>
      <c r="X46" s="12"/>
      <c r="Z46" s="12"/>
      <c r="AA46" s="12"/>
      <c r="AB46" s="12"/>
      <c r="AC46" s="12"/>
    </row>
    <row r="47" spans="1:42">
      <c r="A47" s="12"/>
      <c r="B47" s="12"/>
      <c r="C47" s="36"/>
      <c r="D47" s="27"/>
      <c r="E47" s="51"/>
      <c r="F47" s="27"/>
      <c r="G47" s="44"/>
      <c r="H47" s="44"/>
      <c r="I47"/>
      <c r="J47" s="33"/>
      <c r="K47"/>
      <c r="L47" s="33"/>
      <c r="M47" s="33"/>
      <c r="N47" s="33"/>
      <c r="O47" s="33"/>
      <c r="P47" s="12"/>
      <c r="Q47" s="12"/>
      <c r="R47" s="12"/>
      <c r="S47" s="12"/>
      <c r="T47" s="78" t="str">
        <f t="shared" si="0"/>
        <v xml:space="preserve"> </v>
      </c>
      <c r="U47" s="78" t="str">
        <f t="shared" si="1"/>
        <v xml:space="preserve"> </v>
      </c>
      <c r="V47" s="78">
        <f t="shared" si="4"/>
        <v>0</v>
      </c>
      <c r="W47" s="12"/>
      <c r="X47" s="12"/>
      <c r="Z47" s="12"/>
      <c r="AA47" s="12"/>
      <c r="AB47" s="12"/>
      <c r="AC47" s="12"/>
    </row>
    <row r="48" spans="1:42">
      <c r="A48" s="11">
        <v>40260</v>
      </c>
      <c r="B48" s="12">
        <v>4</v>
      </c>
      <c r="C48" s="36"/>
      <c r="D48" s="27"/>
      <c r="E48" s="51"/>
      <c r="F48" s="27"/>
      <c r="G48" s="44"/>
      <c r="H48" s="44"/>
      <c r="I48"/>
      <c r="J48" s="33"/>
      <c r="K48"/>
      <c r="L48" s="33"/>
      <c r="M48" s="33"/>
      <c r="N48" s="33"/>
      <c r="O48" s="33"/>
      <c r="P48" s="12"/>
      <c r="Q48" s="12"/>
      <c r="R48" s="12"/>
      <c r="S48" s="12"/>
      <c r="T48" s="78" t="str">
        <f t="shared" si="0"/>
        <v xml:space="preserve"> </v>
      </c>
      <c r="U48" s="78" t="str">
        <f t="shared" si="1"/>
        <v xml:space="preserve"> </v>
      </c>
      <c r="V48" s="78">
        <f t="shared" si="4"/>
        <v>0</v>
      </c>
      <c r="W48" s="12"/>
      <c r="X48" s="12"/>
      <c r="Z48" s="12"/>
      <c r="AA48" s="12"/>
      <c r="AB48" s="12"/>
      <c r="AC48" s="12"/>
      <c r="AL48" s="103">
        <v>4</v>
      </c>
    </row>
    <row r="49" spans="1:42">
      <c r="A49" s="11">
        <v>40274</v>
      </c>
      <c r="B49" s="12">
        <v>4</v>
      </c>
      <c r="C49" s="36"/>
      <c r="D49" s="27"/>
      <c r="E49" s="51"/>
      <c r="F49" s="27"/>
      <c r="G49" s="44"/>
      <c r="H49" s="44"/>
      <c r="I49">
        <v>224</v>
      </c>
      <c r="J49" s="33">
        <f>(I49*14.007)*(0.001)</f>
        <v>3.1375679999999999</v>
      </c>
      <c r="K49" s="33">
        <v>1.1599999999999999</v>
      </c>
      <c r="L49" s="33">
        <f>(K49*30.97)*(0.001)</f>
        <v>3.5925199999999997E-2</v>
      </c>
      <c r="M49" s="33"/>
      <c r="N49" s="33"/>
      <c r="O49" s="33"/>
      <c r="P49" s="81"/>
      <c r="Q49" s="81"/>
      <c r="R49" s="81"/>
      <c r="S49" s="81"/>
      <c r="T49" s="78" t="str">
        <f t="shared" si="0"/>
        <v xml:space="preserve"> </v>
      </c>
      <c r="U49" s="78" t="str">
        <f t="shared" si="1"/>
        <v xml:space="preserve"> </v>
      </c>
      <c r="V49" s="78">
        <f t="shared" si="4"/>
        <v>0</v>
      </c>
      <c r="X49" s="12"/>
      <c r="AK49" t="s">
        <v>87</v>
      </c>
      <c r="AM49" s="33"/>
      <c r="AN49" s="33"/>
      <c r="AO49" s="42"/>
      <c r="AP49" s="49"/>
    </row>
    <row r="50" spans="1:42">
      <c r="A50" s="11">
        <v>40288</v>
      </c>
      <c r="B50" s="12">
        <v>4</v>
      </c>
      <c r="C50" s="36">
        <v>0.08</v>
      </c>
      <c r="D50" s="27">
        <v>6.62</v>
      </c>
      <c r="E50" s="51">
        <v>21.4</v>
      </c>
      <c r="F50" s="27">
        <v>2.76</v>
      </c>
      <c r="G50" s="44">
        <v>0.151</v>
      </c>
      <c r="H50" s="44"/>
      <c r="I50">
        <v>291</v>
      </c>
      <c r="J50" s="33">
        <f t="shared" ref="J50:J118" si="7">(I50*14.007)*(0.001)</f>
        <v>4.0760369999999995</v>
      </c>
      <c r="K50" s="33">
        <v>1.62</v>
      </c>
      <c r="L50" s="33">
        <f t="shared" ref="L50:L118" si="8">(K50*30.97)*(0.001)</f>
        <v>5.0171399999999998E-2</v>
      </c>
      <c r="M50" s="33"/>
      <c r="N50" s="33"/>
      <c r="O50" s="33"/>
      <c r="P50" t="s">
        <v>118</v>
      </c>
      <c r="R50" s="81"/>
      <c r="S50" s="81"/>
      <c r="T50" s="78" t="str">
        <f t="shared" si="0"/>
        <v xml:space="preserve"> </v>
      </c>
      <c r="U50" s="78" t="str">
        <f t="shared" si="1"/>
        <v xml:space="preserve"> </v>
      </c>
      <c r="V50" s="78">
        <f t="shared" si="4"/>
        <v>0</v>
      </c>
      <c r="X50" s="12"/>
      <c r="AK50" t="s">
        <v>88</v>
      </c>
      <c r="AL50" s="137">
        <f>AVERAGE(C49:C50)</f>
        <v>0.08</v>
      </c>
      <c r="AM50" s="33">
        <f>AVERAGE(D49:D50)</f>
        <v>6.62</v>
      </c>
      <c r="AN50" s="33">
        <f>AVERAGE(F49:F50)</f>
        <v>2.76</v>
      </c>
      <c r="AO50" s="42">
        <f>AVERAGE(G49:G50)</f>
        <v>0.151</v>
      </c>
      <c r="AP50" s="49">
        <f>AVERAGE(E49:E50)</f>
        <v>21.4</v>
      </c>
    </row>
    <row r="51" spans="1:42">
      <c r="A51" s="11">
        <v>40302</v>
      </c>
      <c r="B51" s="12">
        <v>4</v>
      </c>
      <c r="C51" s="36">
        <v>0.09</v>
      </c>
      <c r="D51" s="27">
        <v>6.91</v>
      </c>
      <c r="E51" s="51">
        <v>46.1</v>
      </c>
      <c r="F51" s="27">
        <v>4.12</v>
      </c>
      <c r="G51" s="44">
        <v>0.28399999999999997</v>
      </c>
      <c r="H51" s="44"/>
      <c r="I51">
        <v>312</v>
      </c>
      <c r="J51" s="33">
        <f t="shared" si="7"/>
        <v>4.3701840000000001</v>
      </c>
      <c r="K51" s="33">
        <v>2.2599999999999998</v>
      </c>
      <c r="L51" s="33">
        <f t="shared" si="8"/>
        <v>6.9992200000000004E-2</v>
      </c>
      <c r="M51" s="33"/>
      <c r="N51" s="33"/>
      <c r="O51" s="33"/>
      <c r="P51" s="81">
        <v>2</v>
      </c>
      <c r="Q51" s="81"/>
      <c r="R51" s="81">
        <v>6</v>
      </c>
      <c r="S51" s="81">
        <v>2</v>
      </c>
      <c r="T51" s="78">
        <f t="shared" si="0"/>
        <v>26</v>
      </c>
      <c r="U51" s="78">
        <f t="shared" si="1"/>
        <v>22</v>
      </c>
      <c r="V51" s="78">
        <f t="shared" si="4"/>
        <v>0.33019999999999999</v>
      </c>
      <c r="W51" s="23">
        <v>13</v>
      </c>
      <c r="X51" s="12">
        <v>1</v>
      </c>
      <c r="Z51" s="23">
        <v>26</v>
      </c>
      <c r="AA51" s="23" t="s">
        <v>149</v>
      </c>
      <c r="AB51" s="23">
        <v>22</v>
      </c>
      <c r="AC51" s="23" t="s">
        <v>149</v>
      </c>
      <c r="AK51" t="s">
        <v>89</v>
      </c>
      <c r="AL51" s="137">
        <f>AVERAGE(C51:C52)</f>
        <v>6.5000000000000002E-2</v>
      </c>
      <c r="AM51" s="33">
        <f>AVERAGE(D51:D52)</f>
        <v>6.71</v>
      </c>
      <c r="AN51" s="33">
        <f>AVERAGE(F51:F52)</f>
        <v>3.9450000000000003</v>
      </c>
      <c r="AO51" s="42">
        <f>AVERAGE(G51:G52)</f>
        <v>0.38300000000000001</v>
      </c>
      <c r="AP51" s="49">
        <f>AVERAGE(E51:E52)</f>
        <v>47.05</v>
      </c>
    </row>
    <row r="52" spans="1:42">
      <c r="A52" s="11">
        <v>40316</v>
      </c>
      <c r="B52" s="12">
        <v>4</v>
      </c>
      <c r="C52" s="36">
        <v>0.04</v>
      </c>
      <c r="D52" s="27">
        <v>6.51</v>
      </c>
      <c r="E52" s="51">
        <v>48</v>
      </c>
      <c r="F52" s="27">
        <v>3.77</v>
      </c>
      <c r="G52" s="44">
        <v>0.48199999999999998</v>
      </c>
      <c r="H52" s="44"/>
      <c r="I52">
        <v>275</v>
      </c>
      <c r="J52" s="33">
        <f t="shared" si="7"/>
        <v>3.8519249999999996</v>
      </c>
      <c r="K52" s="33">
        <v>3.9</v>
      </c>
      <c r="L52" s="33">
        <f t="shared" si="8"/>
        <v>0.12078299999999999</v>
      </c>
      <c r="M52" s="33"/>
      <c r="N52" s="33"/>
      <c r="O52" s="33"/>
      <c r="P52" s="81">
        <v>3</v>
      </c>
      <c r="Q52" s="81"/>
      <c r="R52" s="81">
        <v>6</v>
      </c>
      <c r="S52" s="81">
        <v>4</v>
      </c>
      <c r="T52" s="78">
        <f t="shared" si="0"/>
        <v>15</v>
      </c>
      <c r="U52" s="78">
        <f t="shared" si="1"/>
        <v>18</v>
      </c>
      <c r="V52" s="78">
        <f t="shared" si="4"/>
        <v>0.73659999999999992</v>
      </c>
      <c r="W52" s="23">
        <v>29</v>
      </c>
      <c r="X52" s="81">
        <v>1</v>
      </c>
      <c r="Z52" s="23">
        <v>15</v>
      </c>
      <c r="AA52" s="23" t="s">
        <v>149</v>
      </c>
      <c r="AB52" s="23">
        <v>18</v>
      </c>
      <c r="AC52" s="23" t="s">
        <v>149</v>
      </c>
      <c r="AK52" t="s">
        <v>90</v>
      </c>
      <c r="AL52" s="137">
        <f>AVERAGE(C53:C55)</f>
        <v>0.06</v>
      </c>
      <c r="AM52" s="33">
        <f>AVERAGE(D53:D55)</f>
        <v>7.3</v>
      </c>
      <c r="AN52" s="33">
        <f>AVERAGE(F53:F55)</f>
        <v>4.8</v>
      </c>
      <c r="AO52" s="42">
        <f>AVERAGE(G53:G55)</f>
        <v>7.4999999999999997E-2</v>
      </c>
      <c r="AP52" s="49">
        <f>AVERAGE(E53:E55)</f>
        <v>45.1</v>
      </c>
    </row>
    <row r="53" spans="1:42">
      <c r="A53" s="11">
        <v>40330</v>
      </c>
      <c r="B53" s="12">
        <v>4</v>
      </c>
      <c r="C53" s="36"/>
      <c r="D53" s="27"/>
      <c r="E53" s="51"/>
      <c r="F53" s="27"/>
      <c r="G53" s="44"/>
      <c r="H53" s="44"/>
      <c r="I53"/>
      <c r="J53" s="33"/>
      <c r="K53"/>
      <c r="L53" s="33"/>
      <c r="M53" s="33"/>
      <c r="N53" s="33"/>
      <c r="O53" s="33"/>
      <c r="P53" s="12"/>
      <c r="Q53" s="12"/>
      <c r="R53" s="12"/>
      <c r="S53" s="12"/>
      <c r="T53" s="78" t="str">
        <f t="shared" si="0"/>
        <v xml:space="preserve"> </v>
      </c>
      <c r="U53" s="78" t="str">
        <f t="shared" si="1"/>
        <v xml:space="preserve"> </v>
      </c>
      <c r="V53" s="78">
        <f t="shared" si="4"/>
        <v>0</v>
      </c>
      <c r="W53" s="12"/>
      <c r="X53" s="12"/>
      <c r="Z53" s="12"/>
      <c r="AA53" s="12"/>
      <c r="AB53" s="12"/>
      <c r="AC53" s="12"/>
      <c r="AK53" t="s">
        <v>91</v>
      </c>
      <c r="AL53" s="137">
        <f>AVERAGE(C56:C57)</f>
        <v>0.12</v>
      </c>
      <c r="AM53" s="33">
        <f>AVERAGE(D56:D57)</f>
        <v>7.79</v>
      </c>
      <c r="AN53" s="33">
        <f>AVERAGE(F56:F57)</f>
        <v>2.4500000000000002</v>
      </c>
      <c r="AO53" s="42">
        <f>AVERAGE(G56:G57)</f>
        <v>0.29699999999999999</v>
      </c>
      <c r="AP53" s="49">
        <f>AVERAGE(E56:E57)</f>
        <v>12.7</v>
      </c>
    </row>
    <row r="54" spans="1:42">
      <c r="A54" s="11">
        <v>40344</v>
      </c>
      <c r="B54" s="12">
        <v>4</v>
      </c>
      <c r="C54" s="36"/>
      <c r="D54" s="27"/>
      <c r="E54" s="51"/>
      <c r="F54" s="27"/>
      <c r="G54" s="44"/>
      <c r="H54" s="44"/>
      <c r="I54"/>
      <c r="J54" s="33"/>
      <c r="K54" s="33"/>
      <c r="L54" s="33"/>
      <c r="M54" s="33"/>
      <c r="N54" s="33"/>
      <c r="O54" s="33"/>
      <c r="P54" s="81"/>
      <c r="Q54" s="81"/>
      <c r="R54" s="81"/>
      <c r="S54" s="81"/>
      <c r="T54" s="78" t="str">
        <f t="shared" si="0"/>
        <v xml:space="preserve"> </v>
      </c>
      <c r="U54" s="78" t="str">
        <f t="shared" si="1"/>
        <v xml:space="preserve"> </v>
      </c>
      <c r="V54" s="78">
        <f t="shared" si="4"/>
        <v>0</v>
      </c>
      <c r="W54" s="81"/>
      <c r="X54" s="81"/>
      <c r="Z54" s="81"/>
      <c r="AA54" s="81"/>
      <c r="AB54" s="81"/>
      <c r="AC54" s="81"/>
      <c r="AK54" t="s">
        <v>92</v>
      </c>
      <c r="AL54" s="137">
        <f>AVERAGE(C58:C59)</f>
        <v>0.09</v>
      </c>
      <c r="AM54" s="33">
        <f>AVERAGE(D58:D59)</f>
        <v>7.22</v>
      </c>
      <c r="AN54" s="33">
        <f>AVERAGE(F58:F59)</f>
        <v>1.97</v>
      </c>
      <c r="AO54" s="42">
        <f>AVERAGE(G58:G59)</f>
        <v>0.24099999999999999</v>
      </c>
      <c r="AP54" s="49">
        <f>AVERAGE(E58:E59)</f>
        <v>23</v>
      </c>
    </row>
    <row r="55" spans="1:42">
      <c r="A55" s="11">
        <v>40358</v>
      </c>
      <c r="B55" s="12">
        <v>4</v>
      </c>
      <c r="C55" s="35">
        <v>0.06</v>
      </c>
      <c r="D55" s="33">
        <v>7.3</v>
      </c>
      <c r="E55" s="49">
        <v>45.1</v>
      </c>
      <c r="F55" s="33">
        <v>4.8</v>
      </c>
      <c r="G55" s="42">
        <v>7.4999999999999997E-2</v>
      </c>
      <c r="I55">
        <v>192</v>
      </c>
      <c r="J55" s="33">
        <f t="shared" si="7"/>
        <v>2.6893440000000002</v>
      </c>
      <c r="K55" s="33">
        <v>3.92</v>
      </c>
      <c r="L55" s="33">
        <f t="shared" si="8"/>
        <v>0.12140240000000001</v>
      </c>
      <c r="M55" s="33"/>
      <c r="N55" s="33"/>
      <c r="O55" s="33"/>
      <c r="P55">
        <v>2</v>
      </c>
      <c r="R55">
        <v>2</v>
      </c>
      <c r="S55">
        <v>4</v>
      </c>
      <c r="T55" s="78">
        <f t="shared" si="0"/>
        <v>26</v>
      </c>
      <c r="U55" s="78">
        <f t="shared" si="1"/>
        <v>28</v>
      </c>
      <c r="V55" s="78">
        <f t="shared" si="4"/>
        <v>0.91439999999999999</v>
      </c>
      <c r="W55">
        <v>36</v>
      </c>
      <c r="X55">
        <v>2</v>
      </c>
      <c r="Z55">
        <v>26</v>
      </c>
      <c r="AA55" t="s">
        <v>149</v>
      </c>
      <c r="AB55">
        <v>28</v>
      </c>
      <c r="AC55" t="s">
        <v>149</v>
      </c>
      <c r="AK55" t="s">
        <v>93</v>
      </c>
      <c r="AL55" s="137">
        <f>AVERAGE(C60:C61)</f>
        <v>0.115</v>
      </c>
      <c r="AM55" s="33">
        <f>AVERAGE(D60:D61)</f>
        <v>7.23</v>
      </c>
      <c r="AN55" s="33">
        <f>AVERAGE(F60:F61)</f>
        <v>3.26</v>
      </c>
      <c r="AO55" s="42">
        <f>AVERAGE(G60:G61)</f>
        <v>0.36</v>
      </c>
      <c r="AP55" s="49">
        <f>AVERAGE(E60:E61)</f>
        <v>30.900000000000002</v>
      </c>
    </row>
    <row r="56" spans="1:42">
      <c r="A56" s="11">
        <v>40372</v>
      </c>
      <c r="B56" s="12">
        <v>4</v>
      </c>
      <c r="C56" s="36">
        <v>0.12</v>
      </c>
      <c r="D56" s="27">
        <v>7.79</v>
      </c>
      <c r="E56" s="51">
        <v>12.7</v>
      </c>
      <c r="F56" s="27">
        <v>2.4500000000000002</v>
      </c>
      <c r="G56" s="44">
        <v>0.29699999999999999</v>
      </c>
      <c r="H56" s="44"/>
      <c r="I56">
        <v>225</v>
      </c>
      <c r="J56" s="33">
        <f t="shared" si="7"/>
        <v>3.1515749999999998</v>
      </c>
      <c r="K56" s="33">
        <v>4.43</v>
      </c>
      <c r="L56" s="33">
        <f t="shared" si="8"/>
        <v>0.13719709999999999</v>
      </c>
      <c r="M56" s="33"/>
      <c r="N56" s="33"/>
      <c r="O56" s="33"/>
      <c r="P56">
        <v>2</v>
      </c>
      <c r="R56" s="81">
        <v>4</v>
      </c>
      <c r="S56" s="81">
        <v>4</v>
      </c>
      <c r="T56" s="78">
        <f t="shared" si="0"/>
        <v>28</v>
      </c>
      <c r="U56" s="78">
        <f t="shared" si="1"/>
        <v>27</v>
      </c>
      <c r="V56" s="78">
        <f t="shared" si="4"/>
        <v>0.33019999999999999</v>
      </c>
      <c r="W56">
        <v>13</v>
      </c>
      <c r="X56" s="81">
        <v>2</v>
      </c>
      <c r="Z56">
        <v>28</v>
      </c>
      <c r="AA56" t="s">
        <v>149</v>
      </c>
      <c r="AB56">
        <v>27</v>
      </c>
      <c r="AC56" t="s">
        <v>149</v>
      </c>
      <c r="AK56" t="s">
        <v>94</v>
      </c>
      <c r="AL56" s="137">
        <f>AVERAGE(C62:C63)</f>
        <v>0.12</v>
      </c>
      <c r="AM56" s="33">
        <f>AVERAGE(D62:D63)</f>
        <v>7.03</v>
      </c>
      <c r="AN56" s="33">
        <f>AVERAGE(F62:F63)</f>
        <v>2.1850000000000001</v>
      </c>
      <c r="AO56" s="42">
        <f>AVERAGE(G62:G63)</f>
        <v>0.31950000000000001</v>
      </c>
      <c r="AP56" s="49">
        <f>AVERAGE(E62:E63)</f>
        <v>8.65</v>
      </c>
    </row>
    <row r="57" spans="1:42">
      <c r="A57" s="11">
        <v>40386</v>
      </c>
      <c r="B57" s="12">
        <v>4</v>
      </c>
      <c r="C57" s="36"/>
      <c r="D57" s="27"/>
      <c r="E57" s="51"/>
      <c r="F57" s="27"/>
      <c r="G57" s="44"/>
      <c r="H57" s="44"/>
      <c r="I57"/>
      <c r="J57" s="33"/>
      <c r="K57"/>
      <c r="L57" s="33"/>
      <c r="M57" s="33"/>
      <c r="N57" s="33"/>
      <c r="O57" s="33"/>
      <c r="P57" s="12"/>
      <c r="Q57" s="12"/>
      <c r="R57" s="12"/>
      <c r="S57" s="12"/>
      <c r="T57" s="78" t="str">
        <f t="shared" si="0"/>
        <v xml:space="preserve"> </v>
      </c>
      <c r="U57" s="78" t="str">
        <f t="shared" si="1"/>
        <v xml:space="preserve"> </v>
      </c>
      <c r="V57" s="78">
        <f t="shared" si="4"/>
        <v>0</v>
      </c>
      <c r="W57" s="12"/>
      <c r="X57" s="12"/>
      <c r="Z57" s="12"/>
      <c r="AA57" s="12"/>
      <c r="AB57" s="12"/>
      <c r="AC57" s="12"/>
      <c r="AK57" t="s">
        <v>105</v>
      </c>
      <c r="AL57" s="137">
        <f>AVERAGE(C64:C65)</f>
        <v>0.12000000000000001</v>
      </c>
      <c r="AM57" s="33">
        <f>AVERAGE(D64:D65)</f>
        <v>6.75</v>
      </c>
      <c r="AN57" s="33">
        <f>AVERAGE(F64:F65)</f>
        <v>3.5750000000000002</v>
      </c>
      <c r="AO57" s="42">
        <f>AVERAGE(G64:G65)</f>
        <v>0.38400000000000001</v>
      </c>
      <c r="AP57" s="33">
        <f>AVERAGE(E64:E65)</f>
        <v>9.9499999999999993</v>
      </c>
    </row>
    <row r="58" spans="1:42">
      <c r="A58" s="11">
        <v>40400</v>
      </c>
      <c r="B58" s="12">
        <v>4</v>
      </c>
      <c r="C58" s="36"/>
      <c r="D58" s="27"/>
      <c r="E58" s="51"/>
      <c r="F58" s="27"/>
      <c r="G58" s="44"/>
      <c r="H58" s="44"/>
      <c r="I58"/>
      <c r="J58" s="33"/>
      <c r="K58"/>
      <c r="L58" s="33"/>
      <c r="M58" s="33"/>
      <c r="N58" s="33"/>
      <c r="O58" s="33"/>
      <c r="P58" s="81"/>
      <c r="Q58" s="81"/>
      <c r="R58" s="81"/>
      <c r="S58" s="81"/>
      <c r="T58" s="78" t="str">
        <f t="shared" si="0"/>
        <v xml:space="preserve"> </v>
      </c>
      <c r="U58" s="78" t="str">
        <f t="shared" si="1"/>
        <v xml:space="preserve"> </v>
      </c>
      <c r="V58" s="78">
        <f t="shared" si="4"/>
        <v>0</v>
      </c>
      <c r="X58" s="12"/>
    </row>
    <row r="59" spans="1:42">
      <c r="A59" s="11">
        <v>40414</v>
      </c>
      <c r="B59" s="12">
        <v>4</v>
      </c>
      <c r="C59" s="36">
        <v>0.09</v>
      </c>
      <c r="D59" s="27">
        <v>7.22</v>
      </c>
      <c r="E59" s="51">
        <v>23</v>
      </c>
      <c r="F59" s="27">
        <v>1.97</v>
      </c>
      <c r="G59" s="44">
        <v>0.24099999999999999</v>
      </c>
      <c r="H59" s="44"/>
      <c r="I59">
        <v>147</v>
      </c>
      <c r="J59" s="33">
        <f t="shared" si="7"/>
        <v>2.0590290000000002</v>
      </c>
      <c r="K59">
        <v>2.73</v>
      </c>
      <c r="L59" s="33">
        <f t="shared" si="8"/>
        <v>8.4548099999999987E-2</v>
      </c>
      <c r="M59" s="33"/>
      <c r="N59" s="33"/>
      <c r="O59" s="33"/>
      <c r="P59" s="81">
        <v>2</v>
      </c>
      <c r="Q59" s="81"/>
      <c r="R59" s="81">
        <v>1</v>
      </c>
      <c r="S59" s="81">
        <v>3</v>
      </c>
      <c r="T59" s="78">
        <f t="shared" si="0"/>
        <v>22</v>
      </c>
      <c r="U59" s="78">
        <f t="shared" si="1"/>
        <v>24</v>
      </c>
      <c r="V59" s="78">
        <f t="shared" si="4"/>
        <v>0.4572</v>
      </c>
      <c r="W59">
        <v>18</v>
      </c>
      <c r="X59" s="12">
        <v>1</v>
      </c>
      <c r="Z59">
        <v>22</v>
      </c>
      <c r="AA59" t="s">
        <v>149</v>
      </c>
      <c r="AB59">
        <v>24</v>
      </c>
      <c r="AC59" t="s">
        <v>149</v>
      </c>
    </row>
    <row r="60" spans="1:42">
      <c r="A60" s="11">
        <v>40428</v>
      </c>
      <c r="B60" s="12">
        <v>4</v>
      </c>
      <c r="C60" s="36">
        <v>7.0000000000000007E-2</v>
      </c>
      <c r="D60" s="27">
        <v>7.62</v>
      </c>
      <c r="E60" s="51">
        <v>49.7</v>
      </c>
      <c r="F60" s="27">
        <v>3.53</v>
      </c>
      <c r="G60" s="44">
        <v>0.106</v>
      </c>
      <c r="H60" s="44"/>
      <c r="I60">
        <v>212</v>
      </c>
      <c r="J60" s="33">
        <f t="shared" si="7"/>
        <v>2.969484</v>
      </c>
      <c r="K60">
        <v>3.71</v>
      </c>
      <c r="L60" s="33">
        <f t="shared" si="8"/>
        <v>0.11489869999999999</v>
      </c>
      <c r="M60" s="33"/>
      <c r="N60" s="33"/>
      <c r="O60" s="33"/>
      <c r="P60" s="81">
        <v>2</v>
      </c>
      <c r="Q60" s="81"/>
      <c r="R60" s="81"/>
      <c r="S60" s="81">
        <v>1</v>
      </c>
      <c r="T60" s="78">
        <f t="shared" si="0"/>
        <v>27</v>
      </c>
      <c r="U60" s="78">
        <f t="shared" si="1"/>
        <v>23</v>
      </c>
      <c r="V60" s="78">
        <f t="shared" si="4"/>
        <v>0.60959999999999992</v>
      </c>
      <c r="W60">
        <v>24</v>
      </c>
      <c r="X60" s="81">
        <v>1</v>
      </c>
      <c r="Z60">
        <v>27</v>
      </c>
      <c r="AA60" t="s">
        <v>149</v>
      </c>
      <c r="AB60">
        <v>23</v>
      </c>
      <c r="AC60" t="s">
        <v>149</v>
      </c>
    </row>
    <row r="61" spans="1:42">
      <c r="A61" s="11">
        <v>40442</v>
      </c>
      <c r="B61" s="12">
        <v>4</v>
      </c>
      <c r="C61" s="36">
        <v>0.16</v>
      </c>
      <c r="D61" s="27">
        <v>6.84</v>
      </c>
      <c r="E61" s="51">
        <v>12.1</v>
      </c>
      <c r="F61" s="27">
        <v>2.99</v>
      </c>
      <c r="G61" s="44">
        <v>0.61399999999999999</v>
      </c>
      <c r="H61" s="44"/>
      <c r="I61">
        <v>207</v>
      </c>
      <c r="J61" s="33">
        <f t="shared" si="7"/>
        <v>2.8994490000000002</v>
      </c>
      <c r="K61">
        <v>2.6</v>
      </c>
      <c r="L61" s="33">
        <f t="shared" si="8"/>
        <v>8.052200000000001E-2</v>
      </c>
      <c r="M61" s="33"/>
      <c r="N61" s="33"/>
      <c r="O61" s="33"/>
      <c r="P61" s="81">
        <v>3</v>
      </c>
      <c r="Q61" s="81"/>
      <c r="R61" s="81">
        <v>6</v>
      </c>
      <c r="S61" s="81">
        <v>1</v>
      </c>
      <c r="T61" s="78">
        <f t="shared" si="0"/>
        <v>25</v>
      </c>
      <c r="U61" s="78">
        <f t="shared" si="1"/>
        <v>22</v>
      </c>
      <c r="V61" s="78">
        <f t="shared" si="4"/>
        <v>0.73659999999999992</v>
      </c>
      <c r="W61">
        <v>29</v>
      </c>
      <c r="X61" s="81">
        <v>1</v>
      </c>
      <c r="Z61">
        <v>25</v>
      </c>
      <c r="AA61" t="s">
        <v>149</v>
      </c>
      <c r="AB61">
        <v>22</v>
      </c>
      <c r="AC61" t="s">
        <v>149</v>
      </c>
    </row>
    <row r="62" spans="1:42">
      <c r="A62" s="11">
        <v>40456</v>
      </c>
      <c r="B62" s="12">
        <v>4</v>
      </c>
      <c r="C62" s="36">
        <v>0.09</v>
      </c>
      <c r="D62" s="27">
        <v>6.95</v>
      </c>
      <c r="E62" s="51">
        <v>11.5</v>
      </c>
      <c r="F62" s="27">
        <v>1.35</v>
      </c>
      <c r="G62" s="44">
        <v>0.314</v>
      </c>
      <c r="H62" s="44"/>
      <c r="I62">
        <v>143</v>
      </c>
      <c r="J62" s="33">
        <f t="shared" si="7"/>
        <v>2.0030009999999998</v>
      </c>
      <c r="K62">
        <v>1.81</v>
      </c>
      <c r="L62" s="33">
        <f t="shared" si="8"/>
        <v>5.60557E-2</v>
      </c>
      <c r="M62" s="33"/>
      <c r="N62" s="33"/>
      <c r="O62" s="33"/>
      <c r="P62" s="81">
        <v>2</v>
      </c>
      <c r="Q62" s="81"/>
      <c r="R62" s="81">
        <v>8</v>
      </c>
      <c r="S62" s="81">
        <v>4</v>
      </c>
      <c r="T62" s="78">
        <f t="shared" si="0"/>
        <v>17</v>
      </c>
      <c r="U62" s="78">
        <f t="shared" si="1"/>
        <v>17</v>
      </c>
      <c r="V62" s="78">
        <f t="shared" si="4"/>
        <v>0.83819999999999995</v>
      </c>
      <c r="W62">
        <v>33</v>
      </c>
      <c r="X62" s="81">
        <v>1</v>
      </c>
      <c r="Z62">
        <v>17</v>
      </c>
      <c r="AA62" t="s">
        <v>149</v>
      </c>
      <c r="AB62">
        <v>17</v>
      </c>
      <c r="AC62" t="s">
        <v>149</v>
      </c>
    </row>
    <row r="63" spans="1:42">
      <c r="A63" s="11">
        <v>40470</v>
      </c>
      <c r="B63" s="12">
        <v>4</v>
      </c>
      <c r="C63" s="36">
        <v>0.15</v>
      </c>
      <c r="D63" s="27">
        <v>7.11</v>
      </c>
      <c r="E63" s="51">
        <v>5.8</v>
      </c>
      <c r="F63" s="27">
        <v>3.02</v>
      </c>
      <c r="G63" s="44">
        <v>0.32500000000000001</v>
      </c>
      <c r="H63" s="44"/>
      <c r="I63">
        <v>217</v>
      </c>
      <c r="J63" s="33">
        <f t="shared" si="7"/>
        <v>3.0395189999999999</v>
      </c>
      <c r="K63">
        <v>1.94</v>
      </c>
      <c r="L63" s="33">
        <f t="shared" si="8"/>
        <v>6.0081799999999998E-2</v>
      </c>
      <c r="M63" s="33"/>
      <c r="N63" s="33"/>
      <c r="O63" s="33"/>
      <c r="P63" s="81">
        <v>2</v>
      </c>
      <c r="Q63" s="81"/>
      <c r="R63" s="81">
        <v>1</v>
      </c>
      <c r="S63" s="81">
        <v>2</v>
      </c>
      <c r="T63" s="78">
        <f t="shared" si="0"/>
        <v>18</v>
      </c>
      <c r="U63" s="78">
        <f t="shared" si="1"/>
        <v>15</v>
      </c>
      <c r="V63" s="78">
        <f t="shared" si="4"/>
        <v>0.99059999999999993</v>
      </c>
      <c r="W63" s="12">
        <v>39</v>
      </c>
      <c r="X63" s="81">
        <v>1</v>
      </c>
      <c r="Z63" s="12">
        <v>18</v>
      </c>
      <c r="AA63" s="12" t="s">
        <v>149</v>
      </c>
      <c r="AB63" s="12">
        <v>15</v>
      </c>
      <c r="AC63" s="12" t="s">
        <v>149</v>
      </c>
    </row>
    <row r="64" spans="1:42">
      <c r="A64" s="13">
        <v>40484</v>
      </c>
      <c r="B64" s="12">
        <v>4</v>
      </c>
      <c r="C64" s="36">
        <v>0.1</v>
      </c>
      <c r="D64" s="27">
        <v>6.76</v>
      </c>
      <c r="E64" s="51">
        <v>10.9</v>
      </c>
      <c r="F64" s="27">
        <v>3.49</v>
      </c>
      <c r="G64" s="44">
        <v>0.30199999999999999</v>
      </c>
      <c r="H64" s="44"/>
      <c r="I64">
        <v>210</v>
      </c>
      <c r="J64" s="33">
        <f t="shared" si="7"/>
        <v>2.9414699999999998</v>
      </c>
      <c r="K64">
        <v>1.58</v>
      </c>
      <c r="L64" s="33">
        <f>(K64*30.97)*(0.001)</f>
        <v>4.89326E-2</v>
      </c>
      <c r="M64" s="33"/>
      <c r="N64" s="33"/>
      <c r="O64" s="33"/>
      <c r="P64" s="81">
        <v>1</v>
      </c>
      <c r="Q64" s="81"/>
      <c r="R64" s="12"/>
      <c r="S64" s="81">
        <v>1</v>
      </c>
      <c r="T64" s="78">
        <f t="shared" si="0"/>
        <v>15</v>
      </c>
      <c r="U64" s="78">
        <f t="shared" si="1"/>
        <v>13</v>
      </c>
      <c r="V64" s="78">
        <f t="shared" si="4"/>
        <v>1.0668</v>
      </c>
      <c r="W64" s="12">
        <v>42</v>
      </c>
      <c r="X64" s="81">
        <v>2</v>
      </c>
      <c r="Z64" s="12">
        <v>15</v>
      </c>
      <c r="AA64" s="12" t="s">
        <v>149</v>
      </c>
      <c r="AB64" s="12">
        <v>13</v>
      </c>
      <c r="AC64" s="12" t="s">
        <v>149</v>
      </c>
    </row>
    <row r="65" spans="1:42">
      <c r="A65" s="13">
        <v>40498</v>
      </c>
      <c r="B65" s="12">
        <v>4</v>
      </c>
      <c r="C65" s="36">
        <v>0.14000000000000001</v>
      </c>
      <c r="D65" s="27">
        <v>6.74</v>
      </c>
      <c r="E65" s="51">
        <v>9</v>
      </c>
      <c r="F65" s="27">
        <v>3.66</v>
      </c>
      <c r="G65" s="130">
        <v>0.46600000000000003</v>
      </c>
      <c r="H65" s="130"/>
      <c r="I65">
        <v>246</v>
      </c>
      <c r="J65" s="33">
        <f t="shared" si="7"/>
        <v>3.445722</v>
      </c>
      <c r="K65">
        <v>1.24</v>
      </c>
      <c r="L65" s="33">
        <f>(K65*30.97)*(0.001)</f>
        <v>3.8402800000000001E-2</v>
      </c>
      <c r="M65" s="33"/>
      <c r="N65" s="33"/>
      <c r="O65" s="33"/>
      <c r="P65" s="81">
        <v>3</v>
      </c>
      <c r="Q65" s="81"/>
      <c r="R65" s="81">
        <v>4</v>
      </c>
      <c r="S65" s="81">
        <v>4</v>
      </c>
      <c r="T65" s="78">
        <f t="shared" si="0"/>
        <v>16</v>
      </c>
      <c r="U65" s="78">
        <f t="shared" si="1"/>
        <v>10</v>
      </c>
      <c r="V65" s="78">
        <f t="shared" si="4"/>
        <v>0.76200000000000001</v>
      </c>
      <c r="W65" s="12">
        <v>30</v>
      </c>
      <c r="X65" s="81">
        <v>1</v>
      </c>
      <c r="Z65" s="12">
        <v>16</v>
      </c>
      <c r="AA65" s="12" t="s">
        <v>149</v>
      </c>
      <c r="AB65" s="12">
        <v>10</v>
      </c>
      <c r="AC65" s="12" t="s">
        <v>149</v>
      </c>
    </row>
    <row r="66" spans="1:42">
      <c r="A66" s="13"/>
      <c r="B66" s="12"/>
      <c r="C66" s="36"/>
      <c r="D66" s="27"/>
      <c r="E66" s="51"/>
      <c r="F66" s="27"/>
      <c r="G66" s="44"/>
      <c r="H66" s="44"/>
      <c r="I66"/>
      <c r="J66" s="33"/>
      <c r="K66"/>
      <c r="L66" s="33"/>
      <c r="M66" s="33"/>
      <c r="N66" s="33"/>
      <c r="O66" s="33"/>
      <c r="P66" s="12"/>
      <c r="Q66" s="12"/>
      <c r="R66" s="12"/>
      <c r="S66" s="12"/>
      <c r="T66" s="78" t="str">
        <f t="shared" si="0"/>
        <v xml:space="preserve"> </v>
      </c>
      <c r="U66" s="78" t="str">
        <f t="shared" si="1"/>
        <v xml:space="preserve"> </v>
      </c>
      <c r="V66" s="78">
        <f t="shared" si="4"/>
        <v>0</v>
      </c>
      <c r="W66" s="12"/>
      <c r="X66" s="12"/>
      <c r="Z66" s="12"/>
      <c r="AA66" s="12"/>
      <c r="AB66" s="12"/>
      <c r="AC66" s="12"/>
    </row>
    <row r="67" spans="1:42">
      <c r="A67" s="13"/>
      <c r="B67" s="12"/>
      <c r="C67" s="36"/>
      <c r="D67" s="27"/>
      <c r="E67" s="51"/>
      <c r="F67" s="27"/>
      <c r="G67" s="44"/>
      <c r="H67" s="44"/>
      <c r="I67"/>
      <c r="J67" s="33"/>
      <c r="K67"/>
      <c r="L67" s="33"/>
      <c r="M67" s="33"/>
      <c r="N67" s="33"/>
      <c r="O67" s="33"/>
      <c r="P67" s="12"/>
      <c r="Q67" s="12"/>
      <c r="R67" s="12"/>
      <c r="S67" s="12"/>
      <c r="T67" s="78" t="str">
        <f t="shared" ref="T67:T130" si="9">IF(Z67&gt;0,IF(AA67="F",((Z67-32)*5/9),Z67),IF(Z67&lt;0,IF(AA67="F",((Z67-32)*5/9),Z67)," "))</f>
        <v xml:space="preserve"> </v>
      </c>
      <c r="U67" s="78" t="str">
        <f t="shared" ref="U67:U130" si="10">IF(AB67&gt;0,IF(AC67="F",((AB67-32)*5/9),AB67),IF(AB67&lt;0,IF(AC67="F",((AB67-32)*5/9),AB67)," "))</f>
        <v xml:space="preserve"> </v>
      </c>
      <c r="V67" s="78">
        <f t="shared" si="4"/>
        <v>0</v>
      </c>
      <c r="W67" s="12"/>
      <c r="X67" s="12"/>
      <c r="Z67" s="12"/>
      <c r="AA67" s="12"/>
      <c r="AB67" s="12"/>
      <c r="AC67" s="12"/>
    </row>
    <row r="68" spans="1:42">
      <c r="A68" s="13"/>
      <c r="B68" s="12"/>
      <c r="C68" s="36"/>
      <c r="D68" s="27"/>
      <c r="E68" s="51"/>
      <c r="F68" s="27"/>
      <c r="G68" s="44"/>
      <c r="H68" s="44"/>
      <c r="I68"/>
      <c r="J68" s="33"/>
      <c r="K68"/>
      <c r="L68" s="33"/>
      <c r="M68" s="33"/>
      <c r="N68" s="33"/>
      <c r="O68" s="33"/>
      <c r="P68" s="12"/>
      <c r="Q68" s="12"/>
      <c r="R68" s="12"/>
      <c r="S68" s="12"/>
      <c r="T68" s="78" t="str">
        <f t="shared" si="9"/>
        <v xml:space="preserve"> </v>
      </c>
      <c r="U68" s="78" t="str">
        <f t="shared" si="10"/>
        <v xml:space="preserve"> </v>
      </c>
      <c r="V68" s="78">
        <f t="shared" si="4"/>
        <v>0</v>
      </c>
      <c r="W68" s="12"/>
      <c r="X68" s="12"/>
      <c r="Z68" s="12"/>
      <c r="AA68" s="12"/>
      <c r="AB68" s="12"/>
      <c r="AC68" s="12"/>
    </row>
    <row r="69" spans="1:42">
      <c r="A69" s="12"/>
      <c r="B69" s="12"/>
      <c r="C69" s="36"/>
      <c r="D69" s="27"/>
      <c r="E69" s="51"/>
      <c r="F69" s="27"/>
      <c r="G69" s="44"/>
      <c r="H69" s="44"/>
      <c r="I69"/>
      <c r="J69" s="33"/>
      <c r="K69"/>
      <c r="L69" s="33"/>
      <c r="M69" s="33"/>
      <c r="N69" s="33"/>
      <c r="O69" s="33"/>
      <c r="P69" s="12"/>
      <c r="Q69" s="12"/>
      <c r="R69" s="12"/>
      <c r="S69" s="12"/>
      <c r="T69" s="78" t="str">
        <f t="shared" si="9"/>
        <v xml:space="preserve"> </v>
      </c>
      <c r="U69" s="78" t="str">
        <f t="shared" si="10"/>
        <v xml:space="preserve"> </v>
      </c>
      <c r="V69" s="78">
        <f t="shared" si="4"/>
        <v>0</v>
      </c>
      <c r="W69" s="12"/>
      <c r="X69" s="12"/>
      <c r="Z69" s="12"/>
      <c r="AA69" s="12"/>
      <c r="AB69" s="12"/>
      <c r="AC69" s="12"/>
    </row>
    <row r="70" spans="1:42">
      <c r="A70" s="11">
        <v>40260</v>
      </c>
      <c r="B70" s="12">
        <v>5</v>
      </c>
      <c r="C70" s="36">
        <v>0.06</v>
      </c>
      <c r="D70" s="27">
        <v>7.31</v>
      </c>
      <c r="E70" s="51">
        <v>5.3</v>
      </c>
      <c r="F70" s="27">
        <v>2.1800000000000002</v>
      </c>
      <c r="G70" s="44">
        <v>0.15</v>
      </c>
      <c r="H70" s="44"/>
      <c r="I70">
        <v>268</v>
      </c>
      <c r="J70" s="33">
        <f t="shared" si="7"/>
        <v>3.753876</v>
      </c>
      <c r="K70">
        <v>1.89</v>
      </c>
      <c r="L70" s="33">
        <f t="shared" si="8"/>
        <v>5.8533299999999996E-2</v>
      </c>
      <c r="M70" s="33"/>
      <c r="N70" s="33"/>
      <c r="O70" s="33"/>
      <c r="P70" s="81">
        <v>3</v>
      </c>
      <c r="Q70" s="81"/>
      <c r="R70" s="81">
        <v>6</v>
      </c>
      <c r="S70" s="81">
        <v>4</v>
      </c>
      <c r="T70" s="78">
        <f t="shared" si="9"/>
        <v>11</v>
      </c>
      <c r="U70" s="78">
        <f t="shared" si="10"/>
        <v>11</v>
      </c>
      <c r="V70" s="78">
        <f t="shared" si="4"/>
        <v>1.2191999999999998</v>
      </c>
      <c r="W70" s="23">
        <v>48</v>
      </c>
      <c r="X70" s="12">
        <v>1</v>
      </c>
      <c r="Z70">
        <v>11</v>
      </c>
      <c r="AA70" t="s">
        <v>149</v>
      </c>
      <c r="AB70">
        <v>11</v>
      </c>
      <c r="AC70" t="s">
        <v>149</v>
      </c>
      <c r="AL70" s="103">
        <v>5</v>
      </c>
    </row>
    <row r="71" spans="1:42">
      <c r="A71" s="11">
        <v>40274</v>
      </c>
      <c r="B71" s="12">
        <v>5</v>
      </c>
      <c r="C71" s="36"/>
      <c r="D71" s="27"/>
      <c r="E71" s="51"/>
      <c r="F71" s="27"/>
      <c r="G71" s="44"/>
      <c r="H71" s="44"/>
      <c r="I71"/>
      <c r="J71" s="33"/>
      <c r="K71"/>
      <c r="L71" s="33"/>
      <c r="M71" s="33"/>
      <c r="N71" s="33"/>
      <c r="O71" s="33"/>
      <c r="P71" s="12"/>
      <c r="Q71" s="12"/>
      <c r="R71" s="12"/>
      <c r="S71" s="12"/>
      <c r="T71" s="78" t="str">
        <f t="shared" si="9"/>
        <v xml:space="preserve"> </v>
      </c>
      <c r="U71" s="78" t="str">
        <f t="shared" si="10"/>
        <v xml:space="preserve"> </v>
      </c>
      <c r="V71" s="78">
        <f t="shared" si="4"/>
        <v>0</v>
      </c>
      <c r="W71" s="12"/>
      <c r="X71" s="12"/>
      <c r="Z71" s="12"/>
      <c r="AA71" s="12"/>
      <c r="AB71" s="12"/>
      <c r="AC71" s="12"/>
      <c r="AK71" t="s">
        <v>87</v>
      </c>
      <c r="AL71" s="137">
        <f>C70</f>
        <v>0.06</v>
      </c>
      <c r="AM71" s="33">
        <f>D70</f>
        <v>7.31</v>
      </c>
      <c r="AN71" s="33">
        <f>F70</f>
        <v>2.1800000000000002</v>
      </c>
      <c r="AO71" s="42">
        <f>G70</f>
        <v>0.15</v>
      </c>
      <c r="AP71" s="49">
        <f>E70</f>
        <v>5.3</v>
      </c>
    </row>
    <row r="72" spans="1:42">
      <c r="A72" s="11">
        <v>40288</v>
      </c>
      <c r="B72" s="12">
        <v>5</v>
      </c>
      <c r="C72" s="36">
        <v>0.06</v>
      </c>
      <c r="D72" s="27">
        <v>6.87</v>
      </c>
      <c r="E72" s="51">
        <v>5.6</v>
      </c>
      <c r="F72" s="27">
        <v>4.33</v>
      </c>
      <c r="G72" s="44">
        <v>0.248</v>
      </c>
      <c r="H72" s="44"/>
      <c r="I72">
        <v>258</v>
      </c>
      <c r="J72" s="33">
        <f t="shared" si="7"/>
        <v>3.6138060000000003</v>
      </c>
      <c r="K72" s="33">
        <v>1.03</v>
      </c>
      <c r="L72" s="33">
        <f t="shared" si="8"/>
        <v>3.18991E-2</v>
      </c>
      <c r="M72" s="33"/>
      <c r="N72" s="33"/>
      <c r="O72" s="33"/>
      <c r="P72" s="81">
        <v>2</v>
      </c>
      <c r="Q72" s="81"/>
      <c r="R72" s="81">
        <v>8</v>
      </c>
      <c r="S72" s="81">
        <v>3</v>
      </c>
      <c r="T72" s="78">
        <f t="shared" si="9"/>
        <v>18</v>
      </c>
      <c r="U72" s="78">
        <f t="shared" si="10"/>
        <v>16</v>
      </c>
      <c r="V72" s="78">
        <f t="shared" ref="V72:V135" si="11">W72*0.0254</f>
        <v>1.2191999999999998</v>
      </c>
      <c r="W72" s="23">
        <v>48</v>
      </c>
      <c r="X72" s="12">
        <v>1</v>
      </c>
      <c r="Z72">
        <v>18</v>
      </c>
      <c r="AA72" t="s">
        <v>149</v>
      </c>
      <c r="AB72">
        <v>16</v>
      </c>
      <c r="AC72" t="s">
        <v>149</v>
      </c>
      <c r="AK72" t="s">
        <v>88</v>
      </c>
      <c r="AL72" s="137">
        <f>AVERAGE(C71:C72)</f>
        <v>0.06</v>
      </c>
      <c r="AM72" s="33">
        <f>AVERAGE(D71:D72)</f>
        <v>6.87</v>
      </c>
      <c r="AN72" s="33">
        <f>AVERAGE(F71:F72)</f>
        <v>4.33</v>
      </c>
      <c r="AO72" s="42">
        <f>AVERAGE(G71:G72)</f>
        <v>0.248</v>
      </c>
      <c r="AP72" s="49">
        <f>AVERAGE(E71:E72)</f>
        <v>5.6</v>
      </c>
    </row>
    <row r="73" spans="1:42">
      <c r="A73" s="11">
        <v>40302</v>
      </c>
      <c r="B73" s="12">
        <v>5</v>
      </c>
      <c r="C73" s="36"/>
      <c r="D73" s="27"/>
      <c r="E73" s="51"/>
      <c r="F73" s="27"/>
      <c r="G73" s="44"/>
      <c r="H73" s="44"/>
      <c r="I73"/>
      <c r="J73" s="33"/>
      <c r="K73"/>
      <c r="L73" s="33"/>
      <c r="M73" s="33"/>
      <c r="N73" s="33"/>
      <c r="O73" s="33"/>
      <c r="P73" s="18"/>
      <c r="Q73" s="18"/>
      <c r="R73" s="18"/>
      <c r="S73" s="18"/>
      <c r="T73" s="78" t="str">
        <f t="shared" si="9"/>
        <v xml:space="preserve"> </v>
      </c>
      <c r="U73" s="78" t="str">
        <f t="shared" si="10"/>
        <v xml:space="preserve"> </v>
      </c>
      <c r="V73" s="78">
        <f t="shared" si="11"/>
        <v>0</v>
      </c>
      <c r="W73" s="18"/>
      <c r="X73" s="18"/>
      <c r="Z73" s="18"/>
      <c r="AA73" s="18"/>
      <c r="AB73" s="18"/>
      <c r="AC73" s="18"/>
      <c r="AK73" t="s">
        <v>89</v>
      </c>
      <c r="AL73" s="137">
        <f>AVERAGE(C73:C74)</f>
        <v>0.06</v>
      </c>
      <c r="AM73" s="33">
        <f>AVERAGE(D73:D74)</f>
        <v>6</v>
      </c>
      <c r="AN73" s="33">
        <f>AVERAGE(F73:F74)</f>
        <v>4.29</v>
      </c>
      <c r="AO73" s="42">
        <f>AVERAGE(G73:G74)</f>
        <v>1.123</v>
      </c>
      <c r="AP73" s="49" t="e">
        <f>AVERAGE(E73:E74)</f>
        <v>#DIV/0!</v>
      </c>
    </row>
    <row r="74" spans="1:42">
      <c r="A74" s="11">
        <v>40316</v>
      </c>
      <c r="B74" s="12">
        <v>5</v>
      </c>
      <c r="C74" s="36">
        <v>0.06</v>
      </c>
      <c r="D74" s="27">
        <v>6</v>
      </c>
      <c r="E74" s="51"/>
      <c r="F74" s="27">
        <v>4.29</v>
      </c>
      <c r="G74" s="44">
        <v>1.123</v>
      </c>
      <c r="H74" s="44"/>
      <c r="I74">
        <v>298</v>
      </c>
      <c r="J74" s="33">
        <f t="shared" si="7"/>
        <v>4.174086</v>
      </c>
      <c r="K74" s="33">
        <v>1.4</v>
      </c>
      <c r="L74" s="33">
        <f t="shared" si="8"/>
        <v>4.3358000000000001E-2</v>
      </c>
      <c r="M74" s="33"/>
      <c r="N74" s="33"/>
      <c r="O74" s="33"/>
      <c r="P74" s="81">
        <v>1</v>
      </c>
      <c r="Q74" s="81"/>
      <c r="R74" s="81">
        <v>8</v>
      </c>
      <c r="S74" s="81">
        <v>4</v>
      </c>
      <c r="T74" s="78">
        <f t="shared" si="9"/>
        <v>15</v>
      </c>
      <c r="U74" s="78">
        <f t="shared" si="10"/>
        <v>13</v>
      </c>
      <c r="V74" s="78">
        <f t="shared" si="11"/>
        <v>1.0668</v>
      </c>
      <c r="W74" s="23">
        <v>42</v>
      </c>
      <c r="X74" s="12"/>
      <c r="Z74">
        <v>15</v>
      </c>
      <c r="AA74" t="s">
        <v>149</v>
      </c>
      <c r="AB74">
        <v>13</v>
      </c>
      <c r="AC74" t="s">
        <v>149</v>
      </c>
      <c r="AK74" t="s">
        <v>90</v>
      </c>
      <c r="AL74" s="137" t="e">
        <f>AVERAGE(C75:C77)</f>
        <v>#DIV/0!</v>
      </c>
      <c r="AM74" s="33">
        <f>AVERAGE(D75:D77)</f>
        <v>7.81</v>
      </c>
      <c r="AN74" s="33">
        <f>AVERAGE(F75:F77)</f>
        <v>0.67900000000000005</v>
      </c>
      <c r="AO74" s="42">
        <f>AVERAGE(G75:G77)</f>
        <v>0.26100000000000001</v>
      </c>
      <c r="AP74" s="49" t="e">
        <f>AVERAGE(E75:E77)</f>
        <v>#DIV/0!</v>
      </c>
    </row>
    <row r="75" spans="1:42">
      <c r="A75" s="11">
        <v>40330</v>
      </c>
      <c r="B75" s="12">
        <v>5</v>
      </c>
      <c r="C75" s="36"/>
      <c r="D75" s="27"/>
      <c r="E75" s="51"/>
      <c r="F75" s="27"/>
      <c r="I75"/>
      <c r="J75" s="33"/>
      <c r="K75"/>
      <c r="L75" s="33"/>
      <c r="M75" s="33"/>
      <c r="N75" s="33"/>
      <c r="O75" s="33"/>
      <c r="P75" s="12"/>
      <c r="Q75" s="12"/>
      <c r="R75" s="12"/>
      <c r="S75" s="12"/>
      <c r="T75" s="78" t="str">
        <f t="shared" si="9"/>
        <v xml:space="preserve"> </v>
      </c>
      <c r="U75" s="78" t="str">
        <f t="shared" si="10"/>
        <v xml:space="preserve"> </v>
      </c>
      <c r="V75" s="78">
        <f t="shared" si="11"/>
        <v>0</v>
      </c>
      <c r="W75" s="12"/>
      <c r="X75" s="12"/>
      <c r="Z75" s="12"/>
      <c r="AA75" s="12"/>
      <c r="AB75" s="12"/>
      <c r="AC75" s="12"/>
      <c r="AK75" t="s">
        <v>91</v>
      </c>
      <c r="AL75" s="137">
        <f>AVERAGE(C78:C79)</f>
        <v>7.0000000000000007E-2</v>
      </c>
      <c r="AM75" s="33">
        <f>AVERAGE(D78:D79)</f>
        <v>7.66</v>
      </c>
      <c r="AN75" s="33">
        <f>AVERAGE(F78:F79)</f>
        <v>0.61599999999999999</v>
      </c>
      <c r="AO75" s="42">
        <f>AVERAGE(G78:G79)</f>
        <v>0.14599999999999999</v>
      </c>
      <c r="AP75" s="49">
        <f>AVERAGE(E78:E79)</f>
        <v>16.5</v>
      </c>
    </row>
    <row r="76" spans="1:42">
      <c r="A76" s="11">
        <v>40344</v>
      </c>
      <c r="B76" s="12">
        <v>5</v>
      </c>
      <c r="C76" s="36"/>
      <c r="D76" s="27">
        <v>7.81</v>
      </c>
      <c r="E76" s="51"/>
      <c r="F76" s="44">
        <v>0.67900000000000005</v>
      </c>
      <c r="G76" s="44">
        <v>0.26100000000000001</v>
      </c>
      <c r="H76" s="44"/>
      <c r="I76">
        <v>55.9</v>
      </c>
      <c r="J76" s="33">
        <f t="shared" si="7"/>
        <v>0.78299129999999995</v>
      </c>
      <c r="K76">
        <v>3.04</v>
      </c>
      <c r="L76" s="33">
        <f t="shared" si="8"/>
        <v>9.4148799999999991E-2</v>
      </c>
      <c r="M76" s="33"/>
      <c r="N76" s="33"/>
      <c r="O76" s="33"/>
      <c r="P76" s="23">
        <v>2</v>
      </c>
      <c r="Q76" s="23"/>
      <c r="R76" s="23">
        <v>3</v>
      </c>
      <c r="S76" s="23">
        <v>3</v>
      </c>
      <c r="T76" s="78" t="str">
        <f t="shared" si="9"/>
        <v xml:space="preserve"> </v>
      </c>
      <c r="U76" s="78" t="str">
        <f t="shared" si="10"/>
        <v xml:space="preserve"> </v>
      </c>
      <c r="V76" s="78">
        <f t="shared" si="11"/>
        <v>0</v>
      </c>
      <c r="W76" s="12"/>
      <c r="X76" s="12"/>
      <c r="AB76" s="12"/>
      <c r="AC76" s="12"/>
      <c r="AK76" t="s">
        <v>92</v>
      </c>
      <c r="AL76" s="137">
        <f>AVERAGE(C80:C81)</f>
        <v>0.08</v>
      </c>
      <c r="AM76" s="33">
        <f>AVERAGE(D80:D81)</f>
        <v>7.41</v>
      </c>
      <c r="AN76" s="33">
        <f>AVERAGE(F80:F81)</f>
        <v>0.442</v>
      </c>
      <c r="AO76" s="42">
        <f>AVERAGE(G80:G81)</f>
        <v>0.29299999999999998</v>
      </c>
      <c r="AP76" s="49">
        <f>AVERAGE(E80:E81)</f>
        <v>15.4</v>
      </c>
    </row>
    <row r="77" spans="1:42">
      <c r="A77" s="11">
        <v>40358</v>
      </c>
      <c r="B77" s="12">
        <v>5</v>
      </c>
      <c r="I77"/>
      <c r="J77" s="33"/>
      <c r="K77"/>
      <c r="L77" s="33"/>
      <c r="M77" s="33"/>
      <c r="N77" s="33"/>
      <c r="O77" s="33"/>
      <c r="T77" s="78" t="str">
        <f t="shared" si="9"/>
        <v xml:space="preserve"> </v>
      </c>
      <c r="U77" s="78" t="str">
        <f t="shared" si="10"/>
        <v xml:space="preserve"> </v>
      </c>
      <c r="V77" s="78">
        <f t="shared" si="11"/>
        <v>0</v>
      </c>
      <c r="AK77" t="s">
        <v>93</v>
      </c>
      <c r="AL77" s="137">
        <f>AVERAGE(C82:C83)</f>
        <v>0.03</v>
      </c>
      <c r="AM77" s="33">
        <f>AVERAGE(D82:D83)</f>
        <v>6.49</v>
      </c>
      <c r="AN77" s="33">
        <f>AVERAGE(F82:F83)</f>
        <v>0.74</v>
      </c>
      <c r="AO77" s="42">
        <f>AVERAGE(G82:G83)</f>
        <v>0.224</v>
      </c>
      <c r="AP77" s="49">
        <f>AVERAGE(E82:E83)</f>
        <v>3.1</v>
      </c>
    </row>
    <row r="78" spans="1:42">
      <c r="A78" s="11">
        <v>40372</v>
      </c>
      <c r="B78" s="12">
        <v>5</v>
      </c>
      <c r="C78" s="36">
        <v>7.0000000000000007E-2</v>
      </c>
      <c r="D78" s="33">
        <v>7.66</v>
      </c>
      <c r="E78" s="51">
        <v>16.5</v>
      </c>
      <c r="F78" s="33">
        <v>0.61599999999999999</v>
      </c>
      <c r="G78" s="42">
        <v>0.14599999999999999</v>
      </c>
      <c r="I78">
        <v>36.4</v>
      </c>
      <c r="J78" s="33">
        <f t="shared" si="7"/>
        <v>0.50985479999999994</v>
      </c>
      <c r="K78">
        <v>3.08</v>
      </c>
      <c r="L78" s="33">
        <f t="shared" si="8"/>
        <v>9.5387599999999989E-2</v>
      </c>
      <c r="M78" s="33"/>
      <c r="N78" s="33"/>
      <c r="O78" s="33"/>
      <c r="P78" s="81">
        <v>2</v>
      </c>
      <c r="Q78" s="81"/>
      <c r="R78" s="81">
        <v>5</v>
      </c>
      <c r="S78" s="81">
        <v>3</v>
      </c>
      <c r="T78" s="78">
        <f t="shared" si="9"/>
        <v>28</v>
      </c>
      <c r="U78" s="78">
        <f t="shared" si="10"/>
        <v>27</v>
      </c>
      <c r="V78" s="78">
        <f t="shared" si="11"/>
        <v>0.99059999999999993</v>
      </c>
      <c r="W78" s="23">
        <v>39</v>
      </c>
      <c r="X78" s="12">
        <v>1</v>
      </c>
      <c r="Z78">
        <v>28</v>
      </c>
      <c r="AA78" t="s">
        <v>149</v>
      </c>
      <c r="AB78">
        <v>27</v>
      </c>
      <c r="AC78" t="s">
        <v>149</v>
      </c>
      <c r="AK78" t="s">
        <v>94</v>
      </c>
      <c r="AL78" s="137">
        <f>AVERAGE(C84:C85)</f>
        <v>0.08</v>
      </c>
      <c r="AM78" s="33">
        <f>AVERAGE(D84:D85)</f>
        <v>6.76</v>
      </c>
      <c r="AN78" s="33">
        <f>AVERAGE(F84:F85)</f>
        <v>1.18</v>
      </c>
      <c r="AO78" s="42">
        <f>AVERAGE(G84:G85)</f>
        <v>0.40100000000000002</v>
      </c>
      <c r="AP78" s="49">
        <f>AVERAGE(E84:E85)</f>
        <v>5.8</v>
      </c>
    </row>
    <row r="79" spans="1:42">
      <c r="A79" s="11">
        <v>40386</v>
      </c>
      <c r="B79" s="12">
        <v>5</v>
      </c>
      <c r="C79" s="36"/>
      <c r="D79" s="27"/>
      <c r="E79" s="51"/>
      <c r="F79" s="27"/>
      <c r="G79" s="44"/>
      <c r="H79" s="44"/>
      <c r="I79"/>
      <c r="J79" s="33"/>
      <c r="K79"/>
      <c r="L79" s="33"/>
      <c r="M79" s="33"/>
      <c r="N79" s="33"/>
      <c r="O79" s="33"/>
      <c r="P79" s="12"/>
      <c r="Q79" s="12"/>
      <c r="R79" s="12"/>
      <c r="S79" s="12"/>
      <c r="T79" s="78" t="str">
        <f t="shared" si="9"/>
        <v xml:space="preserve"> </v>
      </c>
      <c r="U79" s="78" t="str">
        <f t="shared" si="10"/>
        <v xml:space="preserve"> </v>
      </c>
      <c r="V79" s="78">
        <f t="shared" si="11"/>
        <v>0</v>
      </c>
      <c r="W79" s="12"/>
      <c r="X79" s="12"/>
      <c r="Z79" s="12"/>
      <c r="AA79" s="12"/>
      <c r="AB79" s="12"/>
      <c r="AC79" s="12"/>
      <c r="AK79" t="s">
        <v>105</v>
      </c>
      <c r="AL79" s="137">
        <f>AVERAGE(C86:C87)</f>
        <v>0.08</v>
      </c>
      <c r="AM79" s="33">
        <f>AVERAGE(D86:D87)</f>
        <v>6.96</v>
      </c>
      <c r="AN79" s="33">
        <f>AVERAGE(F86:F87)</f>
        <v>1.86</v>
      </c>
      <c r="AO79" s="42">
        <f>AVERAGE(G86:G87)</f>
        <v>0.35</v>
      </c>
      <c r="AP79" s="49">
        <f>AVERAGE(E86:E87)</f>
        <v>5.7</v>
      </c>
    </row>
    <row r="80" spans="1:42">
      <c r="A80" s="11">
        <v>40400</v>
      </c>
      <c r="B80" s="12">
        <v>5</v>
      </c>
      <c r="C80" s="36">
        <v>0.08</v>
      </c>
      <c r="D80" s="27">
        <v>7.41</v>
      </c>
      <c r="E80" s="51">
        <v>15.4</v>
      </c>
      <c r="F80" s="27">
        <v>0.442</v>
      </c>
      <c r="G80" s="44">
        <v>0.29299999999999998</v>
      </c>
      <c r="H80" s="44"/>
      <c r="I80">
        <v>40.200000000000003</v>
      </c>
      <c r="J80" s="33">
        <f t="shared" si="7"/>
        <v>0.56308140000000007</v>
      </c>
      <c r="K80">
        <v>2.36</v>
      </c>
      <c r="L80" s="33">
        <f t="shared" si="8"/>
        <v>7.3089199999999993E-2</v>
      </c>
      <c r="M80" s="33"/>
      <c r="N80" s="33"/>
      <c r="O80" s="33"/>
      <c r="P80" s="81">
        <v>2</v>
      </c>
      <c r="Q80" s="81"/>
      <c r="R80" s="81">
        <v>6</v>
      </c>
      <c r="S80" s="81">
        <v>2</v>
      </c>
      <c r="T80" s="78">
        <f t="shared" si="9"/>
        <v>36</v>
      </c>
      <c r="U80" s="78">
        <f t="shared" si="10"/>
        <v>28</v>
      </c>
      <c r="V80" s="78">
        <f t="shared" si="11"/>
        <v>0.91439999999999999</v>
      </c>
      <c r="W80">
        <v>36</v>
      </c>
      <c r="X80" s="12">
        <v>1</v>
      </c>
      <c r="Z80">
        <v>36</v>
      </c>
      <c r="AA80" t="s">
        <v>149</v>
      </c>
      <c r="AB80">
        <v>28</v>
      </c>
      <c r="AC80" t="s">
        <v>149</v>
      </c>
    </row>
    <row r="81" spans="1:42">
      <c r="A81" s="11">
        <v>40414</v>
      </c>
      <c r="B81" s="12">
        <v>5</v>
      </c>
      <c r="C81" s="36"/>
      <c r="D81" s="27"/>
      <c r="E81" s="51"/>
      <c r="F81" s="27"/>
      <c r="G81" s="44"/>
      <c r="H81" s="44"/>
      <c r="I81"/>
      <c r="J81" s="33"/>
      <c r="K81"/>
      <c r="L81" s="33"/>
      <c r="M81" s="33"/>
      <c r="N81" s="33"/>
      <c r="O81" s="33"/>
      <c r="P81" s="12"/>
      <c r="Q81" s="12"/>
      <c r="R81" s="12"/>
      <c r="S81" s="12"/>
      <c r="T81" s="78" t="str">
        <f t="shared" si="9"/>
        <v xml:space="preserve"> </v>
      </c>
      <c r="U81" s="78" t="str">
        <f t="shared" si="10"/>
        <v xml:space="preserve"> </v>
      </c>
      <c r="V81" s="78">
        <f t="shared" si="11"/>
        <v>0</v>
      </c>
      <c r="W81" s="12"/>
      <c r="X81" s="12"/>
      <c r="Z81" s="12"/>
      <c r="AA81" s="12"/>
      <c r="AB81" s="12"/>
      <c r="AC81" s="12"/>
    </row>
    <row r="82" spans="1:42">
      <c r="A82" s="11">
        <v>40428</v>
      </c>
      <c r="B82" s="12">
        <v>5</v>
      </c>
      <c r="C82" s="36">
        <v>0.03</v>
      </c>
      <c r="D82" s="27">
        <v>6.49</v>
      </c>
      <c r="E82" s="51">
        <v>3.1</v>
      </c>
      <c r="F82" s="27">
        <v>0.74</v>
      </c>
      <c r="G82" s="44">
        <v>0.224</v>
      </c>
      <c r="H82" s="44"/>
      <c r="I82">
        <v>32.6</v>
      </c>
      <c r="J82" s="33">
        <f t="shared" si="7"/>
        <v>0.45662819999999998</v>
      </c>
      <c r="K82">
        <v>1.1599999999999999</v>
      </c>
      <c r="L82" s="33">
        <f t="shared" si="8"/>
        <v>3.5925199999999997E-2</v>
      </c>
      <c r="M82" s="33"/>
      <c r="N82" s="33"/>
      <c r="O82" s="33"/>
      <c r="P82" s="81">
        <v>3</v>
      </c>
      <c r="Q82" s="81"/>
      <c r="R82" s="81">
        <v>6</v>
      </c>
      <c r="S82" s="81">
        <v>1</v>
      </c>
      <c r="T82" s="78">
        <f t="shared" si="9"/>
        <v>31</v>
      </c>
      <c r="U82" s="78">
        <f t="shared" si="10"/>
        <v>22</v>
      </c>
      <c r="V82" s="78">
        <f t="shared" si="11"/>
        <v>1.2953999999999999</v>
      </c>
      <c r="W82">
        <v>51</v>
      </c>
      <c r="X82" s="12">
        <v>1</v>
      </c>
      <c r="Z82">
        <v>31</v>
      </c>
      <c r="AA82" t="s">
        <v>149</v>
      </c>
      <c r="AB82">
        <v>22</v>
      </c>
      <c r="AC82" t="s">
        <v>149</v>
      </c>
    </row>
    <row r="83" spans="1:42">
      <c r="A83" s="11">
        <v>40442</v>
      </c>
      <c r="B83" s="12">
        <v>5</v>
      </c>
      <c r="C83" s="36"/>
      <c r="D83" s="27"/>
      <c r="E83" s="51"/>
      <c r="F83" s="27"/>
      <c r="G83" s="44"/>
      <c r="H83" s="44"/>
      <c r="I83"/>
      <c r="J83" s="33"/>
      <c r="K83"/>
      <c r="L83" s="33"/>
      <c r="M83" s="33"/>
      <c r="N83" s="33"/>
      <c r="O83" s="33"/>
      <c r="P83" s="12"/>
      <c r="Q83" s="12"/>
      <c r="R83" s="12"/>
      <c r="S83" s="12"/>
      <c r="T83" s="78" t="str">
        <f t="shared" si="9"/>
        <v xml:space="preserve"> </v>
      </c>
      <c r="U83" s="78" t="str">
        <f t="shared" si="10"/>
        <v xml:space="preserve"> </v>
      </c>
      <c r="V83" s="78">
        <f t="shared" si="11"/>
        <v>0</v>
      </c>
      <c r="W83" s="12"/>
      <c r="X83" s="12"/>
      <c r="Z83" s="12"/>
      <c r="AA83" s="12"/>
      <c r="AB83" s="12"/>
      <c r="AC83" s="12"/>
    </row>
    <row r="84" spans="1:42">
      <c r="A84" s="11">
        <v>40456</v>
      </c>
      <c r="B84" s="12">
        <v>5</v>
      </c>
      <c r="C84" s="36">
        <v>0.08</v>
      </c>
      <c r="D84" s="27">
        <v>6.76</v>
      </c>
      <c r="E84" s="51">
        <v>5.8</v>
      </c>
      <c r="F84" s="27">
        <v>1.18</v>
      </c>
      <c r="G84" s="44">
        <v>0.40100000000000002</v>
      </c>
      <c r="H84" s="44"/>
      <c r="I84">
        <v>77.900000000000006</v>
      </c>
      <c r="J84" s="33">
        <f t="shared" si="7"/>
        <v>1.0911453000000002</v>
      </c>
      <c r="K84">
        <v>0.83</v>
      </c>
      <c r="L84" s="33">
        <f t="shared" si="8"/>
        <v>2.5705099999999998E-2</v>
      </c>
      <c r="M84" s="33"/>
      <c r="N84" s="33"/>
      <c r="O84" s="33"/>
      <c r="P84" s="81">
        <v>3</v>
      </c>
      <c r="Q84" s="81"/>
      <c r="R84" s="81">
        <v>8</v>
      </c>
      <c r="S84" s="81">
        <v>5</v>
      </c>
      <c r="T84" s="78">
        <f t="shared" si="9"/>
        <v>14</v>
      </c>
      <c r="U84" s="78">
        <f t="shared" si="10"/>
        <v>13</v>
      </c>
      <c r="V84" s="78">
        <f t="shared" si="11"/>
        <v>1.0668</v>
      </c>
      <c r="W84">
        <v>42</v>
      </c>
      <c r="X84" s="12">
        <v>1</v>
      </c>
      <c r="Z84">
        <v>14</v>
      </c>
      <c r="AA84" t="s">
        <v>149</v>
      </c>
      <c r="AB84">
        <v>13</v>
      </c>
      <c r="AC84" t="s">
        <v>149</v>
      </c>
    </row>
    <row r="85" spans="1:42">
      <c r="A85" s="11">
        <v>40470</v>
      </c>
      <c r="B85" s="12">
        <v>5</v>
      </c>
      <c r="C85" s="36"/>
      <c r="D85" s="27"/>
      <c r="E85" s="51"/>
      <c r="F85" s="27"/>
      <c r="G85" s="44"/>
      <c r="H85" s="44"/>
      <c r="I85"/>
      <c r="J85" s="33"/>
      <c r="K85"/>
      <c r="L85" s="33"/>
      <c r="M85" s="33"/>
      <c r="N85" s="33"/>
      <c r="O85" s="33"/>
      <c r="P85" s="12"/>
      <c r="Q85" s="12"/>
      <c r="R85" s="12"/>
      <c r="S85" s="12"/>
      <c r="T85" s="78" t="str">
        <f t="shared" si="9"/>
        <v xml:space="preserve"> </v>
      </c>
      <c r="U85" s="78" t="str">
        <f t="shared" si="10"/>
        <v xml:space="preserve"> </v>
      </c>
      <c r="V85" s="78">
        <f t="shared" si="11"/>
        <v>0</v>
      </c>
      <c r="W85" s="12"/>
      <c r="X85" s="12"/>
      <c r="Z85" s="12"/>
      <c r="AA85" s="12"/>
      <c r="AB85" s="12"/>
      <c r="AC85" s="12"/>
    </row>
    <row r="86" spans="1:42">
      <c r="A86" s="13">
        <v>40484</v>
      </c>
      <c r="B86" s="12">
        <v>5</v>
      </c>
      <c r="C86" s="36">
        <v>0.08</v>
      </c>
      <c r="D86" s="27">
        <v>6.96</v>
      </c>
      <c r="E86" s="51">
        <v>5.7</v>
      </c>
      <c r="F86" s="27">
        <v>1.86</v>
      </c>
      <c r="G86" s="44">
        <v>0.35</v>
      </c>
      <c r="H86" s="44"/>
      <c r="I86">
        <v>112</v>
      </c>
      <c r="J86" s="33">
        <f t="shared" si="7"/>
        <v>1.568784</v>
      </c>
      <c r="K86">
        <v>1.01</v>
      </c>
      <c r="L86" s="33">
        <f t="shared" si="8"/>
        <v>3.1279700000000001E-2</v>
      </c>
      <c r="M86" s="33"/>
      <c r="N86" s="33"/>
      <c r="O86" s="33"/>
      <c r="P86" s="12">
        <v>2</v>
      </c>
      <c r="Q86" s="12"/>
      <c r="R86" s="12">
        <v>2</v>
      </c>
      <c r="S86" s="12">
        <v>1</v>
      </c>
      <c r="T86" s="78">
        <f t="shared" si="9"/>
        <v>8</v>
      </c>
      <c r="U86" s="78">
        <f t="shared" si="10"/>
        <v>10</v>
      </c>
      <c r="V86" s="78">
        <f t="shared" si="11"/>
        <v>0.76200000000000001</v>
      </c>
      <c r="W86" s="12">
        <v>30</v>
      </c>
      <c r="X86" s="12">
        <v>1</v>
      </c>
      <c r="Z86" s="12">
        <v>8</v>
      </c>
      <c r="AA86" s="12" t="s">
        <v>149</v>
      </c>
      <c r="AB86" s="12">
        <v>10</v>
      </c>
      <c r="AC86" s="12" t="s">
        <v>149</v>
      </c>
    </row>
    <row r="87" spans="1:42">
      <c r="A87" s="13">
        <v>40498</v>
      </c>
      <c r="B87" s="12">
        <v>5</v>
      </c>
      <c r="C87" s="36"/>
      <c r="D87" s="27"/>
      <c r="E87" s="51"/>
      <c r="F87" s="27"/>
      <c r="G87" s="44"/>
      <c r="H87" s="44"/>
      <c r="I87"/>
      <c r="J87" s="33"/>
      <c r="K87"/>
      <c r="L87" s="33"/>
      <c r="M87" s="33"/>
      <c r="N87" s="33"/>
      <c r="O87" s="33"/>
      <c r="P87" s="12"/>
      <c r="Q87" s="12"/>
      <c r="R87" s="12"/>
      <c r="S87" s="12"/>
      <c r="T87" s="78" t="str">
        <f t="shared" si="9"/>
        <v xml:space="preserve"> </v>
      </c>
      <c r="U87" s="78" t="str">
        <f t="shared" si="10"/>
        <v xml:space="preserve"> </v>
      </c>
      <c r="V87" s="78">
        <f t="shared" si="11"/>
        <v>0</v>
      </c>
      <c r="W87" s="12"/>
      <c r="X87" s="12"/>
      <c r="Z87" s="12"/>
      <c r="AA87" s="12"/>
      <c r="AB87" s="12"/>
      <c r="AC87" s="12"/>
    </row>
    <row r="88" spans="1:42">
      <c r="A88" s="13"/>
      <c r="B88" s="12"/>
      <c r="C88" s="36"/>
      <c r="D88" s="27"/>
      <c r="E88" s="51"/>
      <c r="F88" s="27"/>
      <c r="G88" s="44"/>
      <c r="H88" s="44"/>
      <c r="I88"/>
      <c r="J88" s="33"/>
      <c r="K88"/>
      <c r="L88" s="33"/>
      <c r="M88" s="33"/>
      <c r="N88" s="33"/>
      <c r="O88" s="33"/>
      <c r="P88" s="12"/>
      <c r="Q88" s="12"/>
      <c r="R88" s="12"/>
      <c r="S88" s="12"/>
      <c r="T88" s="78" t="str">
        <f t="shared" si="9"/>
        <v xml:space="preserve"> </v>
      </c>
      <c r="U88" s="78" t="str">
        <f t="shared" si="10"/>
        <v xml:space="preserve"> </v>
      </c>
      <c r="V88" s="78">
        <f t="shared" si="11"/>
        <v>0</v>
      </c>
      <c r="W88" s="12"/>
      <c r="X88" s="12"/>
      <c r="Z88" s="12"/>
      <c r="AA88" s="12"/>
      <c r="AB88" s="12"/>
      <c r="AC88" s="12"/>
    </row>
    <row r="89" spans="1:42">
      <c r="A89" s="13"/>
      <c r="B89" s="12"/>
      <c r="C89" s="36"/>
      <c r="D89" s="27"/>
      <c r="E89" s="51"/>
      <c r="F89" s="27"/>
      <c r="G89" s="44"/>
      <c r="H89" s="44"/>
      <c r="I89"/>
      <c r="J89" s="33"/>
      <c r="K89"/>
      <c r="L89" s="33"/>
      <c r="M89" s="33"/>
      <c r="N89" s="33"/>
      <c r="O89" s="33"/>
      <c r="P89" s="12"/>
      <c r="Q89" s="12"/>
      <c r="R89" s="12"/>
      <c r="S89" s="12"/>
      <c r="T89" s="78" t="str">
        <f t="shared" si="9"/>
        <v xml:space="preserve"> </v>
      </c>
      <c r="U89" s="78" t="str">
        <f t="shared" si="10"/>
        <v xml:space="preserve"> </v>
      </c>
      <c r="V89" s="78">
        <f t="shared" si="11"/>
        <v>0</v>
      </c>
      <c r="W89" s="12"/>
      <c r="X89" s="12"/>
      <c r="Z89" s="12"/>
      <c r="AA89" s="12"/>
      <c r="AB89" s="12"/>
      <c r="AC89" s="12"/>
    </row>
    <row r="90" spans="1:42">
      <c r="A90" s="13"/>
      <c r="B90" s="12"/>
      <c r="C90" s="36"/>
      <c r="D90" s="27"/>
      <c r="E90" s="51"/>
      <c r="F90" s="27"/>
      <c r="G90" s="44"/>
      <c r="H90" s="44"/>
      <c r="I90"/>
      <c r="J90" s="33"/>
      <c r="K90"/>
      <c r="L90" s="33"/>
      <c r="M90" s="33"/>
      <c r="N90" s="33"/>
      <c r="O90" s="33"/>
      <c r="P90" s="12"/>
      <c r="Q90" s="12"/>
      <c r="R90" s="12"/>
      <c r="S90" s="12"/>
      <c r="T90" s="78" t="str">
        <f t="shared" si="9"/>
        <v xml:space="preserve"> </v>
      </c>
      <c r="U90" s="78" t="str">
        <f t="shared" si="10"/>
        <v xml:space="preserve"> </v>
      </c>
      <c r="V90" s="78">
        <f t="shared" si="11"/>
        <v>0</v>
      </c>
      <c r="W90" s="12"/>
      <c r="X90" s="12"/>
      <c r="Z90" s="12"/>
      <c r="AA90" s="12"/>
      <c r="AB90" s="12"/>
      <c r="AC90" s="12"/>
    </row>
    <row r="91" spans="1:42">
      <c r="A91" s="12"/>
      <c r="B91" s="12"/>
      <c r="C91" s="36"/>
      <c r="D91" s="27"/>
      <c r="E91" s="51"/>
      <c r="F91" s="27"/>
      <c r="G91" s="44"/>
      <c r="H91" s="44"/>
      <c r="I91"/>
      <c r="J91" s="33"/>
      <c r="K91"/>
      <c r="L91" s="33"/>
      <c r="M91" s="33"/>
      <c r="N91" s="33"/>
      <c r="O91" s="33"/>
      <c r="P91" s="12"/>
      <c r="Q91" s="12"/>
      <c r="R91" s="12"/>
      <c r="S91" s="12"/>
      <c r="T91" s="78" t="str">
        <f t="shared" si="9"/>
        <v xml:space="preserve"> </v>
      </c>
      <c r="U91" s="78" t="str">
        <f t="shared" si="10"/>
        <v xml:space="preserve"> </v>
      </c>
      <c r="V91" s="78">
        <f t="shared" si="11"/>
        <v>0</v>
      </c>
      <c r="W91" s="12"/>
      <c r="X91" s="12"/>
      <c r="Z91" s="12"/>
      <c r="AA91" s="12"/>
      <c r="AB91" s="12"/>
      <c r="AC91" s="12"/>
    </row>
    <row r="92" spans="1:42">
      <c r="A92" s="11">
        <v>40260</v>
      </c>
      <c r="B92" s="12">
        <v>6</v>
      </c>
      <c r="C92" s="36"/>
      <c r="D92" s="27"/>
      <c r="E92" s="51"/>
      <c r="F92" s="27"/>
      <c r="G92" s="44"/>
      <c r="H92" s="44"/>
      <c r="I92"/>
      <c r="J92" s="33"/>
      <c r="K92"/>
      <c r="L92" s="33"/>
      <c r="M92" s="33"/>
      <c r="N92" s="33"/>
      <c r="O92" s="33"/>
      <c r="P92" s="12"/>
      <c r="Q92" s="12"/>
      <c r="R92" s="12"/>
      <c r="S92" s="12"/>
      <c r="T92" s="78" t="str">
        <f t="shared" si="9"/>
        <v xml:space="preserve"> </v>
      </c>
      <c r="U92" s="78" t="str">
        <f t="shared" si="10"/>
        <v xml:space="preserve"> </v>
      </c>
      <c r="V92" s="78">
        <f t="shared" si="11"/>
        <v>0</v>
      </c>
      <c r="W92" s="12"/>
      <c r="X92" s="12"/>
      <c r="Z92" s="12"/>
      <c r="AA92" s="12"/>
      <c r="AB92" s="12"/>
      <c r="AC92" s="12"/>
      <c r="AL92" s="103">
        <v>6</v>
      </c>
    </row>
    <row r="93" spans="1:42">
      <c r="A93" s="11">
        <v>40274</v>
      </c>
      <c r="B93" s="12">
        <v>6</v>
      </c>
      <c r="C93" s="36"/>
      <c r="D93" s="27"/>
      <c r="E93" s="51"/>
      <c r="F93" s="27"/>
      <c r="G93" s="44"/>
      <c r="H93" s="44"/>
      <c r="I93"/>
      <c r="J93" s="33"/>
      <c r="K93"/>
      <c r="L93" s="33"/>
      <c r="M93" s="33"/>
      <c r="N93" s="33"/>
      <c r="O93" s="33"/>
      <c r="P93" s="12"/>
      <c r="Q93" s="12"/>
      <c r="R93" s="12"/>
      <c r="S93" s="12"/>
      <c r="T93" s="78" t="str">
        <f t="shared" si="9"/>
        <v xml:space="preserve"> </v>
      </c>
      <c r="U93" s="78" t="str">
        <f t="shared" si="10"/>
        <v xml:space="preserve"> </v>
      </c>
      <c r="V93" s="78">
        <f t="shared" si="11"/>
        <v>0</v>
      </c>
      <c r="W93" s="12"/>
      <c r="X93" s="12"/>
      <c r="Z93" s="12"/>
      <c r="AA93" s="12"/>
      <c r="AB93" s="12"/>
      <c r="AC93" s="12"/>
      <c r="AK93" t="s">
        <v>87</v>
      </c>
      <c r="AM93" s="33"/>
      <c r="AN93" s="33"/>
      <c r="AO93" s="42"/>
      <c r="AP93" s="49"/>
    </row>
    <row r="94" spans="1:42">
      <c r="A94" s="11">
        <v>40288</v>
      </c>
      <c r="B94" s="12">
        <v>6</v>
      </c>
      <c r="C94" s="36"/>
      <c r="D94" s="27"/>
      <c r="E94" s="51"/>
      <c r="F94" s="27"/>
      <c r="G94" s="44"/>
      <c r="H94" s="44"/>
      <c r="I94"/>
      <c r="J94" s="33"/>
      <c r="K94"/>
      <c r="L94" s="33"/>
      <c r="M94" s="33"/>
      <c r="N94" s="33"/>
      <c r="O94" s="33"/>
      <c r="P94" s="12"/>
      <c r="Q94" s="12"/>
      <c r="R94" s="12"/>
      <c r="S94" s="12"/>
      <c r="T94" s="78" t="str">
        <f t="shared" si="9"/>
        <v xml:space="preserve"> </v>
      </c>
      <c r="U94" s="78" t="str">
        <f t="shared" si="10"/>
        <v xml:space="preserve"> </v>
      </c>
      <c r="V94" s="78">
        <f t="shared" si="11"/>
        <v>0</v>
      </c>
      <c r="W94" s="12"/>
      <c r="X94" s="12"/>
      <c r="Z94" s="12"/>
      <c r="AA94" s="12"/>
      <c r="AB94" s="12"/>
      <c r="AC94" s="12"/>
      <c r="AK94" t="s">
        <v>88</v>
      </c>
      <c r="AL94" s="137" t="e">
        <f>AVERAGE(C93:C94)</f>
        <v>#DIV/0!</v>
      </c>
      <c r="AM94" s="33" t="e">
        <f>AVERAGE(D93:D94)</f>
        <v>#DIV/0!</v>
      </c>
      <c r="AN94" s="33" t="e">
        <f>AVERAGE(F93:F94)</f>
        <v>#DIV/0!</v>
      </c>
      <c r="AO94" s="42" t="e">
        <f>AVERAGE(G93:G94)</f>
        <v>#DIV/0!</v>
      </c>
      <c r="AP94" s="49" t="e">
        <f>AVERAGE(E93:E94)</f>
        <v>#DIV/0!</v>
      </c>
    </row>
    <row r="95" spans="1:42">
      <c r="A95" s="11">
        <v>40302</v>
      </c>
      <c r="B95" s="12">
        <v>6</v>
      </c>
      <c r="C95" s="36"/>
      <c r="D95" s="27"/>
      <c r="E95" s="51"/>
      <c r="F95" s="27"/>
      <c r="G95" s="44"/>
      <c r="H95" s="44"/>
      <c r="I95"/>
      <c r="J95" s="33"/>
      <c r="K95"/>
      <c r="L95" s="33"/>
      <c r="M95" s="33"/>
      <c r="N95" s="33"/>
      <c r="O95" s="33"/>
      <c r="P95" s="18"/>
      <c r="Q95" s="18"/>
      <c r="R95" s="18"/>
      <c r="S95" s="18"/>
      <c r="T95" s="78" t="str">
        <f t="shared" si="9"/>
        <v xml:space="preserve"> </v>
      </c>
      <c r="U95" s="78" t="str">
        <f t="shared" si="10"/>
        <v xml:space="preserve"> </v>
      </c>
      <c r="V95" s="78">
        <f t="shared" si="11"/>
        <v>0</v>
      </c>
      <c r="W95" s="18"/>
      <c r="X95" s="18"/>
      <c r="Z95" s="18"/>
      <c r="AA95" s="18"/>
      <c r="AB95" s="18"/>
      <c r="AC95" s="18"/>
      <c r="AK95" t="s">
        <v>89</v>
      </c>
      <c r="AL95" s="103" t="e">
        <f>AVERAGEA(C95:C96)</f>
        <v>#DIV/0!</v>
      </c>
      <c r="AM95" t="e">
        <f>AVERAGEA(D95:D96)</f>
        <v>#DIV/0!</v>
      </c>
      <c r="AN95" t="e">
        <f>AVERAGEA(F95:F96)</f>
        <v>#DIV/0!</v>
      </c>
      <c r="AO95" s="42" t="e">
        <f>AVERAGEA(G95:G96)</f>
        <v>#DIV/0!</v>
      </c>
      <c r="AP95" s="49" t="e">
        <f>AVERAGEA(E95:E96)</f>
        <v>#DIV/0!</v>
      </c>
    </row>
    <row r="96" spans="1:42">
      <c r="A96" s="11">
        <v>40316</v>
      </c>
      <c r="B96" s="12">
        <v>6</v>
      </c>
      <c r="C96" s="36"/>
      <c r="D96" s="27"/>
      <c r="E96" s="51"/>
      <c r="F96" s="27"/>
      <c r="G96" s="44"/>
      <c r="H96" s="44"/>
      <c r="I96"/>
      <c r="J96" s="33"/>
      <c r="K96"/>
      <c r="L96" s="33"/>
      <c r="M96" s="33"/>
      <c r="N96" s="33"/>
      <c r="O96" s="33"/>
      <c r="P96" s="12"/>
      <c r="Q96" s="12"/>
      <c r="R96" s="12"/>
      <c r="S96" s="12"/>
      <c r="T96" s="78" t="str">
        <f t="shared" si="9"/>
        <v xml:space="preserve"> </v>
      </c>
      <c r="U96" s="78" t="str">
        <f t="shared" si="10"/>
        <v xml:space="preserve"> </v>
      </c>
      <c r="V96" s="78">
        <f t="shared" si="11"/>
        <v>0</v>
      </c>
      <c r="W96" s="12"/>
      <c r="X96" s="12"/>
      <c r="Z96" s="12"/>
      <c r="AA96" s="12"/>
      <c r="AB96" s="12"/>
      <c r="AC96" s="12"/>
      <c r="AK96" t="s">
        <v>90</v>
      </c>
      <c r="AL96" s="137" t="e">
        <f>AVERAGE(C97:C99)</f>
        <v>#DIV/0!</v>
      </c>
      <c r="AM96" s="33">
        <f>AVERAGE(D97:D99)</f>
        <v>7.57</v>
      </c>
      <c r="AN96" s="33">
        <f>AVERAGE(F97:F99)</f>
        <v>1.76</v>
      </c>
      <c r="AO96" s="42">
        <f>AVERAGE(G97:G99)</f>
        <v>3.3839999999999999</v>
      </c>
      <c r="AP96" s="49">
        <f>AVERAGE(E97:E99)</f>
        <v>30</v>
      </c>
    </row>
    <row r="97" spans="1:42">
      <c r="A97" s="11">
        <v>40330</v>
      </c>
      <c r="B97" s="12">
        <v>6</v>
      </c>
      <c r="C97" s="36"/>
      <c r="D97" s="27"/>
      <c r="E97" s="51"/>
      <c r="F97" s="27"/>
      <c r="G97" s="44"/>
      <c r="H97" s="44"/>
      <c r="I97"/>
      <c r="J97" s="33"/>
      <c r="K97"/>
      <c r="L97" s="33"/>
      <c r="M97" s="33"/>
      <c r="N97" s="33"/>
      <c r="O97" s="33"/>
      <c r="P97" s="12"/>
      <c r="Q97" s="12"/>
      <c r="R97" s="12"/>
      <c r="S97" s="12"/>
      <c r="T97" s="78" t="str">
        <f t="shared" si="9"/>
        <v xml:space="preserve"> </v>
      </c>
      <c r="U97" s="78" t="str">
        <f t="shared" si="10"/>
        <v xml:space="preserve"> </v>
      </c>
      <c r="V97" s="78">
        <f t="shared" si="11"/>
        <v>0</v>
      </c>
      <c r="W97" s="12"/>
      <c r="X97" s="12"/>
      <c r="Z97" s="12"/>
      <c r="AA97" s="12"/>
      <c r="AB97" s="12"/>
      <c r="AC97" s="12"/>
      <c r="AK97" t="s">
        <v>91</v>
      </c>
      <c r="AL97" s="137">
        <f>AVERAGE(C100:C101)</f>
        <v>0.08</v>
      </c>
      <c r="AM97" s="33">
        <f>AVERAGE(D100:D101)</f>
        <v>8.5500000000000007</v>
      </c>
      <c r="AN97" s="33">
        <f>AVERAGE(F100:F101)</f>
        <v>1.68</v>
      </c>
      <c r="AO97" s="42">
        <f>AVERAGE(G100:G101)</f>
        <v>0.23699999999999999</v>
      </c>
      <c r="AP97" s="49">
        <f>AVERAGE(E100:E101)</f>
        <v>3.6</v>
      </c>
    </row>
    <row r="98" spans="1:42">
      <c r="A98" s="11">
        <v>40344</v>
      </c>
      <c r="B98" s="12">
        <v>6</v>
      </c>
      <c r="C98" s="36"/>
      <c r="D98" s="33">
        <v>7.57</v>
      </c>
      <c r="E98" s="51">
        <v>30</v>
      </c>
      <c r="F98" s="33">
        <v>1.76</v>
      </c>
      <c r="G98" s="42">
        <v>3.3839999999999999</v>
      </c>
      <c r="I98">
        <v>106</v>
      </c>
      <c r="J98" s="33">
        <f t="shared" si="7"/>
        <v>1.484742</v>
      </c>
      <c r="K98">
        <v>3.43</v>
      </c>
      <c r="L98" s="33">
        <f t="shared" si="8"/>
        <v>0.1062271</v>
      </c>
      <c r="M98" s="33"/>
      <c r="N98" s="33"/>
      <c r="O98" s="33"/>
      <c r="P98" s="23">
        <v>3</v>
      </c>
      <c r="Q98" s="23"/>
      <c r="R98" s="23">
        <v>3</v>
      </c>
      <c r="S98" s="12">
        <v>3</v>
      </c>
      <c r="T98" s="78">
        <f t="shared" si="9"/>
        <v>24</v>
      </c>
      <c r="U98" s="78">
        <f t="shared" si="10"/>
        <v>27</v>
      </c>
      <c r="V98" s="78">
        <f t="shared" si="11"/>
        <v>1.2191999999999998</v>
      </c>
      <c r="W98" s="23">
        <v>48</v>
      </c>
      <c r="X98" s="12">
        <v>2</v>
      </c>
      <c r="Z98" s="23">
        <v>24</v>
      </c>
      <c r="AA98" s="23" t="s">
        <v>149</v>
      </c>
      <c r="AB98" s="23">
        <v>27</v>
      </c>
      <c r="AC98" s="23" t="s">
        <v>149</v>
      </c>
      <c r="AI98">
        <v>48</v>
      </c>
      <c r="AK98" t="s">
        <v>92</v>
      </c>
      <c r="AL98" s="103">
        <f>AVERAGEA(C102:C103)</f>
        <v>7.0000000000000007E-2</v>
      </c>
      <c r="AM98">
        <f>AVERAGEA(D102:D103)</f>
        <v>7.82</v>
      </c>
      <c r="AN98">
        <f>AVERAGEA(F102:F103)</f>
        <v>1.41</v>
      </c>
      <c r="AO98" s="42">
        <f>AVERAGEA(G102:G103)</f>
        <v>0.24</v>
      </c>
      <c r="AP98" s="49">
        <f>AVERAGEA(E102:E103)</f>
        <v>2.7</v>
      </c>
    </row>
    <row r="99" spans="1:42">
      <c r="A99" s="11">
        <v>40358</v>
      </c>
      <c r="B99" s="12">
        <v>6</v>
      </c>
      <c r="I99"/>
      <c r="J99" s="33"/>
      <c r="K99"/>
      <c r="L99" s="33"/>
      <c r="M99" s="33"/>
      <c r="N99" s="33"/>
      <c r="O99" s="33"/>
      <c r="T99" s="78" t="str">
        <f t="shared" si="9"/>
        <v xml:space="preserve"> </v>
      </c>
      <c r="U99" s="78" t="str">
        <f t="shared" si="10"/>
        <v xml:space="preserve"> </v>
      </c>
      <c r="V99" s="78">
        <f t="shared" si="11"/>
        <v>0</v>
      </c>
      <c r="AI99">
        <v>27</v>
      </c>
      <c r="AK99" t="s">
        <v>93</v>
      </c>
      <c r="AL99" s="137">
        <f>AVERAGE(C104:C105)</f>
        <v>0.04</v>
      </c>
      <c r="AM99" s="33">
        <f>AVERAGE(D104:D105)</f>
        <v>7.77</v>
      </c>
      <c r="AN99" s="33">
        <f>AVERAGE(F104:F105)</f>
        <v>2.91</v>
      </c>
      <c r="AO99" s="42">
        <f>AVERAGE(G104:G105)</f>
        <v>0.19700000000000001</v>
      </c>
      <c r="AP99" s="49">
        <f>AVERAGE(E104:E105)</f>
        <v>44.1</v>
      </c>
    </row>
    <row r="100" spans="1:42">
      <c r="A100" s="11">
        <v>40372</v>
      </c>
      <c r="B100" s="12">
        <v>6</v>
      </c>
      <c r="C100" s="36">
        <v>0.08</v>
      </c>
      <c r="D100" s="27">
        <v>8.5500000000000007</v>
      </c>
      <c r="E100" s="51">
        <v>3.6</v>
      </c>
      <c r="F100" s="27">
        <v>1.68</v>
      </c>
      <c r="G100" s="44">
        <v>0.23699999999999999</v>
      </c>
      <c r="H100" s="44"/>
      <c r="I100">
        <v>65.900000000000006</v>
      </c>
      <c r="J100" s="33">
        <f t="shared" si="7"/>
        <v>0.92306130000000008</v>
      </c>
      <c r="K100">
        <v>0.89</v>
      </c>
      <c r="L100" s="33">
        <f t="shared" si="8"/>
        <v>2.7563299999999999E-2</v>
      </c>
      <c r="M100" s="33"/>
      <c r="N100" s="33"/>
      <c r="O100" s="33"/>
      <c r="P100" s="81">
        <v>2</v>
      </c>
      <c r="Q100" s="81"/>
      <c r="R100" s="81">
        <v>7</v>
      </c>
      <c r="S100" s="81">
        <v>2</v>
      </c>
      <c r="T100" s="78">
        <f t="shared" si="9"/>
        <v>31</v>
      </c>
      <c r="U100" s="78">
        <f t="shared" si="10"/>
        <v>27</v>
      </c>
      <c r="V100" s="78">
        <f t="shared" si="11"/>
        <v>0.68579999999999997</v>
      </c>
      <c r="W100" s="23">
        <v>27</v>
      </c>
      <c r="X100" s="12">
        <v>1</v>
      </c>
      <c r="Z100">
        <v>31</v>
      </c>
      <c r="AA100" t="s">
        <v>149</v>
      </c>
      <c r="AB100">
        <v>27</v>
      </c>
      <c r="AC100" t="s">
        <v>149</v>
      </c>
      <c r="AI100">
        <v>46</v>
      </c>
      <c r="AK100" t="s">
        <v>94</v>
      </c>
      <c r="AL100" s="137">
        <f>AVERAGE(C106:C107)</f>
        <v>0.06</v>
      </c>
      <c r="AM100" s="33">
        <f>AVERAGE(D106:D107)</f>
        <v>6.88</v>
      </c>
      <c r="AN100" s="33">
        <f>AVERAGE(F106:F107)</f>
        <v>1.41</v>
      </c>
      <c r="AO100" s="42">
        <f>AVERAGE(G106:G107)</f>
        <v>0.38600000000000001</v>
      </c>
      <c r="AP100" s="49">
        <f>AVERAGE(E106:E107)</f>
        <v>5.5</v>
      </c>
    </row>
    <row r="101" spans="1:42">
      <c r="A101" s="11">
        <v>40386</v>
      </c>
      <c r="B101" s="12">
        <v>6</v>
      </c>
      <c r="C101" s="36"/>
      <c r="D101" s="27"/>
      <c r="E101" s="51"/>
      <c r="F101" s="27"/>
      <c r="G101" s="44"/>
      <c r="H101" s="44"/>
      <c r="I101"/>
      <c r="J101" s="33"/>
      <c r="K101" s="33"/>
      <c r="L101" s="33"/>
      <c r="M101" s="33"/>
      <c r="N101" s="33"/>
      <c r="O101" s="33"/>
      <c r="P101" s="12"/>
      <c r="Q101" s="12"/>
      <c r="R101" s="12"/>
      <c r="S101" s="12"/>
      <c r="T101" s="78" t="str">
        <f t="shared" si="9"/>
        <v xml:space="preserve"> </v>
      </c>
      <c r="U101" s="78" t="str">
        <f t="shared" si="10"/>
        <v xml:space="preserve"> </v>
      </c>
      <c r="V101" s="78">
        <f t="shared" si="11"/>
        <v>0</v>
      </c>
      <c r="W101" s="12"/>
      <c r="X101" s="12"/>
      <c r="Z101" s="12"/>
      <c r="AA101" s="12"/>
      <c r="AB101" s="12"/>
      <c r="AC101" s="12"/>
      <c r="AI101">
        <v>18</v>
      </c>
      <c r="AK101" t="s">
        <v>105</v>
      </c>
      <c r="AL101" s="137">
        <f>AVERAGE(C108:C109)</f>
        <v>0.06</v>
      </c>
      <c r="AM101" s="33">
        <f>AVERAGE(D108:D109)</f>
        <v>7.11</v>
      </c>
      <c r="AN101" s="33">
        <f>AVERAGE(F108:F109)</f>
        <v>1.06</v>
      </c>
      <c r="AO101" s="42">
        <f>AVERAGE(G108:G109)</f>
        <v>0.221</v>
      </c>
      <c r="AP101" s="49">
        <f>AVERAGE(E108:E109)</f>
        <v>7.1</v>
      </c>
    </row>
    <row r="102" spans="1:42">
      <c r="A102" s="11">
        <v>40400</v>
      </c>
      <c r="B102" s="12">
        <v>6</v>
      </c>
      <c r="C102" s="36">
        <v>7.0000000000000007E-2</v>
      </c>
      <c r="D102" s="27">
        <v>7.82</v>
      </c>
      <c r="E102" s="51">
        <v>2.7</v>
      </c>
      <c r="F102" s="27">
        <v>1.41</v>
      </c>
      <c r="G102" s="44">
        <v>0.24</v>
      </c>
      <c r="H102" s="44"/>
      <c r="I102">
        <v>86.3</v>
      </c>
      <c r="J102" s="33">
        <f t="shared" si="7"/>
        <v>1.2088040999999998</v>
      </c>
      <c r="K102">
        <v>0.84</v>
      </c>
      <c r="L102" s="33">
        <f t="shared" si="8"/>
        <v>2.6014799999999998E-2</v>
      </c>
      <c r="M102" s="33"/>
      <c r="N102" s="33"/>
      <c r="O102" s="33"/>
      <c r="P102" s="81">
        <v>2</v>
      </c>
      <c r="Q102" s="81"/>
      <c r="R102" s="81">
        <v>7</v>
      </c>
      <c r="S102" s="12">
        <v>1</v>
      </c>
      <c r="T102" s="78">
        <f t="shared" si="9"/>
        <v>34</v>
      </c>
      <c r="U102" s="78">
        <f t="shared" si="10"/>
        <v>27</v>
      </c>
      <c r="V102" s="78">
        <f t="shared" si="11"/>
        <v>1.1683999999999999</v>
      </c>
      <c r="W102">
        <v>46</v>
      </c>
      <c r="X102" s="12">
        <v>2</v>
      </c>
      <c r="Z102">
        <v>34</v>
      </c>
      <c r="AA102" t="s">
        <v>149</v>
      </c>
      <c r="AB102">
        <v>27</v>
      </c>
      <c r="AC102" t="s">
        <v>149</v>
      </c>
      <c r="AI102">
        <v>36</v>
      </c>
    </row>
    <row r="103" spans="1:42">
      <c r="A103" s="11">
        <v>40414</v>
      </c>
      <c r="B103" s="12">
        <v>6</v>
      </c>
      <c r="C103" s="36"/>
      <c r="D103" s="27"/>
      <c r="E103" s="51"/>
      <c r="F103" s="27"/>
      <c r="G103" s="44"/>
      <c r="H103" s="44"/>
      <c r="I103"/>
      <c r="J103" s="33"/>
      <c r="K103"/>
      <c r="L103" s="33"/>
      <c r="M103" s="33"/>
      <c r="N103" s="33"/>
      <c r="O103" s="33"/>
      <c r="P103" s="12"/>
      <c r="Q103" s="12"/>
      <c r="R103" s="12"/>
      <c r="S103" s="12"/>
      <c r="T103" s="78" t="str">
        <f t="shared" si="9"/>
        <v xml:space="preserve"> </v>
      </c>
      <c r="U103" s="78" t="str">
        <f t="shared" si="10"/>
        <v xml:space="preserve"> </v>
      </c>
      <c r="V103" s="78">
        <f t="shared" si="11"/>
        <v>0</v>
      </c>
      <c r="W103" s="12"/>
      <c r="X103" s="12"/>
      <c r="Z103" s="12"/>
      <c r="AA103" s="12"/>
      <c r="AB103" s="12"/>
      <c r="AC103" s="12"/>
      <c r="AI103">
        <v>28</v>
      </c>
    </row>
    <row r="104" spans="1:42">
      <c r="A104" s="11">
        <v>40428</v>
      </c>
      <c r="B104" s="12">
        <v>6</v>
      </c>
      <c r="C104" s="36">
        <v>0.04</v>
      </c>
      <c r="D104" s="27">
        <v>7.77</v>
      </c>
      <c r="E104" s="51">
        <v>44.1</v>
      </c>
      <c r="F104" s="27">
        <v>2.91</v>
      </c>
      <c r="G104" s="44">
        <v>0.19700000000000001</v>
      </c>
      <c r="H104" s="44"/>
      <c r="I104">
        <v>106</v>
      </c>
      <c r="J104" s="33">
        <f t="shared" si="7"/>
        <v>1.484742</v>
      </c>
      <c r="K104">
        <v>1.82</v>
      </c>
      <c r="L104" s="33">
        <f t="shared" si="8"/>
        <v>5.6365400000000003E-2</v>
      </c>
      <c r="M104" s="33"/>
      <c r="N104" s="33"/>
      <c r="O104" s="33"/>
      <c r="P104" s="81">
        <v>2</v>
      </c>
      <c r="Q104" s="81"/>
      <c r="R104" s="81">
        <v>7</v>
      </c>
      <c r="S104" s="81">
        <v>1</v>
      </c>
      <c r="T104" s="78">
        <f t="shared" si="9"/>
        <v>30</v>
      </c>
      <c r="U104" s="78">
        <f t="shared" si="10"/>
        <v>23</v>
      </c>
      <c r="V104" s="78">
        <f t="shared" si="11"/>
        <v>0.4572</v>
      </c>
      <c r="W104">
        <v>18</v>
      </c>
      <c r="X104" s="12">
        <v>1</v>
      </c>
      <c r="Z104">
        <v>30</v>
      </c>
      <c r="AA104" t="s">
        <v>149</v>
      </c>
      <c r="AB104">
        <v>23</v>
      </c>
      <c r="AC104" t="s">
        <v>149</v>
      </c>
    </row>
    <row r="105" spans="1:42">
      <c r="A105" s="11">
        <v>40442</v>
      </c>
      <c r="B105" s="12">
        <v>6</v>
      </c>
      <c r="C105" s="36"/>
      <c r="D105" s="27"/>
      <c r="E105" s="51"/>
      <c r="F105" s="27"/>
      <c r="G105" s="44"/>
      <c r="H105" s="44"/>
      <c r="I105"/>
      <c r="J105" s="33"/>
      <c r="K105"/>
      <c r="L105" s="33"/>
      <c r="M105" s="33"/>
      <c r="N105" s="33"/>
      <c r="O105" s="33"/>
      <c r="P105" s="12"/>
      <c r="Q105" s="12"/>
      <c r="R105" s="12"/>
      <c r="S105" s="12"/>
      <c r="T105" s="78" t="str">
        <f t="shared" si="9"/>
        <v xml:space="preserve"> </v>
      </c>
      <c r="U105" s="78" t="str">
        <f t="shared" si="10"/>
        <v xml:space="preserve"> </v>
      </c>
      <c r="V105" s="78">
        <f t="shared" si="11"/>
        <v>0</v>
      </c>
      <c r="W105" s="12"/>
      <c r="X105" s="12"/>
      <c r="Z105" s="12"/>
      <c r="AA105" s="12"/>
      <c r="AB105" s="12"/>
      <c r="AC105" s="12"/>
    </row>
    <row r="106" spans="1:42">
      <c r="A106" s="11">
        <v>40456</v>
      </c>
      <c r="B106" s="12">
        <v>6</v>
      </c>
      <c r="C106" s="36">
        <v>0.06</v>
      </c>
      <c r="D106" s="27">
        <v>6.88</v>
      </c>
      <c r="E106" s="51">
        <v>5.5</v>
      </c>
      <c r="F106" s="27">
        <v>1.41</v>
      </c>
      <c r="G106" s="44">
        <v>0.38600000000000001</v>
      </c>
      <c r="H106" s="44"/>
      <c r="I106">
        <v>98.8</v>
      </c>
      <c r="J106" s="33">
        <f t="shared" si="7"/>
        <v>1.3838915999999999</v>
      </c>
      <c r="K106">
        <v>1.04</v>
      </c>
      <c r="L106" s="33">
        <f t="shared" si="8"/>
        <v>3.2208799999999996E-2</v>
      </c>
      <c r="M106" s="33"/>
      <c r="N106" s="33"/>
      <c r="O106" s="33"/>
      <c r="P106" s="81">
        <v>2</v>
      </c>
      <c r="Q106" s="81"/>
      <c r="R106" s="81">
        <v>7</v>
      </c>
      <c r="S106" s="81">
        <v>2</v>
      </c>
      <c r="T106" s="78">
        <f t="shared" si="9"/>
        <v>16</v>
      </c>
      <c r="U106" s="78">
        <f t="shared" si="10"/>
        <v>11</v>
      </c>
      <c r="V106" s="78">
        <f t="shared" si="11"/>
        <v>0.91439999999999999</v>
      </c>
      <c r="W106">
        <v>36</v>
      </c>
      <c r="X106" s="12">
        <v>1</v>
      </c>
      <c r="Z106">
        <v>16</v>
      </c>
      <c r="AA106" t="s">
        <v>149</v>
      </c>
      <c r="AB106">
        <v>11</v>
      </c>
      <c r="AC106" t="s">
        <v>149</v>
      </c>
    </row>
    <row r="107" spans="1:42">
      <c r="A107" s="11">
        <v>40470</v>
      </c>
      <c r="B107" s="12">
        <v>6</v>
      </c>
      <c r="C107" s="36"/>
      <c r="D107" s="27"/>
      <c r="E107" s="51"/>
      <c r="F107" s="27"/>
      <c r="G107" s="44"/>
      <c r="H107" s="44"/>
      <c r="I107"/>
      <c r="J107" s="33"/>
      <c r="K107"/>
      <c r="L107" s="33"/>
      <c r="M107" s="33"/>
      <c r="N107" s="33"/>
      <c r="O107" s="33"/>
      <c r="P107" s="12"/>
      <c r="Q107" s="12"/>
      <c r="R107" s="12"/>
      <c r="S107" s="12"/>
      <c r="T107" s="78" t="str">
        <f t="shared" si="9"/>
        <v xml:space="preserve"> </v>
      </c>
      <c r="U107" s="78" t="str">
        <f t="shared" si="10"/>
        <v xml:space="preserve"> </v>
      </c>
      <c r="V107" s="78">
        <f t="shared" si="11"/>
        <v>0</v>
      </c>
      <c r="W107" s="12"/>
      <c r="X107" s="12"/>
      <c r="Z107" s="12"/>
      <c r="AA107" s="12"/>
      <c r="AB107" s="12"/>
      <c r="AC107" s="12"/>
    </row>
    <row r="108" spans="1:42">
      <c r="A108" s="13">
        <v>40484</v>
      </c>
      <c r="B108" s="12">
        <v>6</v>
      </c>
      <c r="C108" s="36">
        <v>0.06</v>
      </c>
      <c r="D108" s="27">
        <v>7.11</v>
      </c>
      <c r="E108" s="51">
        <v>7.1</v>
      </c>
      <c r="F108" s="27">
        <v>1.06</v>
      </c>
      <c r="G108" s="44">
        <v>0.221</v>
      </c>
      <c r="H108" s="44"/>
      <c r="I108">
        <v>82.7</v>
      </c>
      <c r="J108" s="33">
        <f t="shared" si="7"/>
        <v>1.1583789</v>
      </c>
      <c r="K108">
        <v>1.39</v>
      </c>
      <c r="L108" s="33">
        <f t="shared" si="8"/>
        <v>4.3048299999999998E-2</v>
      </c>
      <c r="M108" s="33"/>
      <c r="N108" s="33"/>
      <c r="O108" s="33"/>
      <c r="P108" s="12">
        <v>2</v>
      </c>
      <c r="Q108" s="12"/>
      <c r="R108" s="12">
        <v>3</v>
      </c>
      <c r="S108" s="12">
        <v>1</v>
      </c>
      <c r="T108" s="78">
        <f t="shared" si="9"/>
        <v>6</v>
      </c>
      <c r="U108" s="78">
        <f t="shared" si="10"/>
        <v>8</v>
      </c>
      <c r="V108" s="78">
        <f t="shared" si="11"/>
        <v>0.71119999999999994</v>
      </c>
      <c r="W108" s="12">
        <v>28</v>
      </c>
      <c r="X108" s="12">
        <v>1</v>
      </c>
      <c r="Z108" s="12">
        <v>6</v>
      </c>
      <c r="AA108" s="12" t="s">
        <v>149</v>
      </c>
      <c r="AB108" s="12">
        <v>8</v>
      </c>
      <c r="AC108" s="12" t="s">
        <v>149</v>
      </c>
    </row>
    <row r="109" spans="1:42">
      <c r="A109" s="13">
        <v>40498</v>
      </c>
      <c r="B109" s="12">
        <v>6</v>
      </c>
      <c r="C109" s="36"/>
      <c r="D109" s="27"/>
      <c r="E109" s="51"/>
      <c r="F109" s="27"/>
      <c r="G109" s="44"/>
      <c r="H109" s="44"/>
      <c r="I109"/>
      <c r="J109" s="33"/>
      <c r="K109"/>
      <c r="L109" s="33"/>
      <c r="M109" s="33"/>
      <c r="N109" s="33"/>
      <c r="O109" s="33"/>
      <c r="P109" s="12"/>
      <c r="Q109" s="12"/>
      <c r="R109" s="12"/>
      <c r="S109" s="12"/>
      <c r="T109" s="78" t="str">
        <f t="shared" si="9"/>
        <v xml:space="preserve"> </v>
      </c>
      <c r="U109" s="78" t="str">
        <f t="shared" si="10"/>
        <v xml:space="preserve"> </v>
      </c>
      <c r="V109" s="78">
        <f t="shared" si="11"/>
        <v>0</v>
      </c>
      <c r="W109" s="12"/>
      <c r="X109" s="12"/>
      <c r="Z109" s="12"/>
      <c r="AA109" s="12"/>
      <c r="AB109" s="12"/>
      <c r="AC109" s="12"/>
    </row>
    <row r="110" spans="1:42">
      <c r="A110" s="13"/>
      <c r="B110" s="12"/>
      <c r="C110" s="36"/>
      <c r="D110" s="27"/>
      <c r="E110" s="51"/>
      <c r="F110" s="27"/>
      <c r="G110" s="44"/>
      <c r="H110" s="44"/>
      <c r="I110"/>
      <c r="J110" s="33"/>
      <c r="K110"/>
      <c r="L110" s="33"/>
      <c r="M110" s="33"/>
      <c r="N110" s="33"/>
      <c r="O110" s="33"/>
      <c r="P110" s="12"/>
      <c r="Q110" s="12"/>
      <c r="R110" s="12"/>
      <c r="S110" s="12"/>
      <c r="T110" s="78" t="str">
        <f t="shared" si="9"/>
        <v xml:space="preserve"> </v>
      </c>
      <c r="U110" s="78" t="str">
        <f t="shared" si="10"/>
        <v xml:space="preserve"> </v>
      </c>
      <c r="V110" s="78">
        <f t="shared" si="11"/>
        <v>0</v>
      </c>
      <c r="W110" s="12"/>
      <c r="X110" s="12"/>
      <c r="Z110" s="12"/>
      <c r="AA110" s="12"/>
      <c r="AB110" s="12"/>
      <c r="AC110" s="12"/>
    </row>
    <row r="111" spans="1:42">
      <c r="A111" s="13"/>
      <c r="B111" s="12"/>
      <c r="C111" s="36"/>
      <c r="D111" s="27"/>
      <c r="E111" s="51"/>
      <c r="F111" s="27"/>
      <c r="G111" s="44"/>
      <c r="H111" s="44"/>
      <c r="I111"/>
      <c r="J111" s="33"/>
      <c r="K111"/>
      <c r="L111" s="33"/>
      <c r="M111" s="33"/>
      <c r="N111" s="33"/>
      <c r="O111" s="33"/>
      <c r="P111" s="12"/>
      <c r="Q111" s="12"/>
      <c r="R111" s="12"/>
      <c r="S111" s="12"/>
      <c r="T111" s="78" t="str">
        <f t="shared" si="9"/>
        <v xml:space="preserve"> </v>
      </c>
      <c r="U111" s="78" t="str">
        <f t="shared" si="10"/>
        <v xml:space="preserve"> </v>
      </c>
      <c r="V111" s="78">
        <f t="shared" si="11"/>
        <v>0</v>
      </c>
      <c r="W111" s="12"/>
      <c r="X111" s="12"/>
      <c r="Z111" s="12"/>
      <c r="AA111" s="12"/>
      <c r="AB111" s="12"/>
      <c r="AC111" s="12"/>
    </row>
    <row r="112" spans="1:42">
      <c r="A112" s="13"/>
      <c r="B112" s="12"/>
      <c r="C112" s="36"/>
      <c r="D112" s="27"/>
      <c r="E112" s="51"/>
      <c r="F112" s="27"/>
      <c r="G112" s="44"/>
      <c r="H112" s="44"/>
      <c r="I112"/>
      <c r="J112" s="33"/>
      <c r="K112"/>
      <c r="L112" s="33"/>
      <c r="M112" s="33"/>
      <c r="N112" s="33"/>
      <c r="O112" s="33"/>
      <c r="P112" s="12"/>
      <c r="Q112" s="12"/>
      <c r="R112" s="12"/>
      <c r="S112" s="12"/>
      <c r="T112" s="78" t="str">
        <f t="shared" si="9"/>
        <v xml:space="preserve"> </v>
      </c>
      <c r="U112" s="78" t="str">
        <f t="shared" si="10"/>
        <v xml:space="preserve"> </v>
      </c>
      <c r="V112" s="78">
        <f t="shared" si="11"/>
        <v>0</v>
      </c>
      <c r="W112" s="12"/>
      <c r="X112" s="12"/>
      <c r="Z112" s="12"/>
      <c r="AA112" s="12"/>
      <c r="AB112" s="12"/>
      <c r="AC112" s="12"/>
    </row>
    <row r="113" spans="1:42">
      <c r="A113" s="12"/>
      <c r="B113" s="12"/>
      <c r="C113" s="36"/>
      <c r="D113" s="27"/>
      <c r="E113" s="51"/>
      <c r="F113" s="27"/>
      <c r="G113" s="44"/>
      <c r="H113" s="44"/>
      <c r="I113"/>
      <c r="J113" s="33"/>
      <c r="K113"/>
      <c r="L113" s="33"/>
      <c r="M113" s="33"/>
      <c r="N113" s="33"/>
      <c r="O113" s="33"/>
      <c r="P113" s="12"/>
      <c r="Q113" s="12"/>
      <c r="R113" s="12"/>
      <c r="S113" s="12"/>
      <c r="T113" s="78" t="str">
        <f t="shared" si="9"/>
        <v xml:space="preserve"> </v>
      </c>
      <c r="U113" s="78" t="str">
        <f t="shared" si="10"/>
        <v xml:space="preserve"> </v>
      </c>
      <c r="V113" s="78">
        <f t="shared" si="11"/>
        <v>0</v>
      </c>
      <c r="W113" s="12"/>
      <c r="X113" s="12"/>
      <c r="Z113" s="12"/>
      <c r="AA113" s="12"/>
      <c r="AB113" s="12"/>
      <c r="AC113" s="12"/>
    </row>
    <row r="114" spans="1:42">
      <c r="A114" s="11">
        <v>40260</v>
      </c>
      <c r="B114" s="12">
        <v>7</v>
      </c>
      <c r="C114" s="36">
        <v>0.06</v>
      </c>
      <c r="D114" s="27">
        <v>7.44</v>
      </c>
      <c r="E114" s="51">
        <v>4.5999999999999996</v>
      </c>
      <c r="F114" s="27">
        <v>2.73</v>
      </c>
      <c r="G114" s="44"/>
      <c r="H114" s="44"/>
      <c r="I114" s="12">
        <v>260</v>
      </c>
      <c r="J114" s="33">
        <f t="shared" si="7"/>
        <v>3.6418199999999996</v>
      </c>
      <c r="K114">
        <v>1.53</v>
      </c>
      <c r="L114" s="33">
        <f t="shared" si="8"/>
        <v>4.7384099999999998E-2</v>
      </c>
      <c r="M114" s="33"/>
      <c r="N114" s="33"/>
      <c r="O114" s="33"/>
      <c r="P114" s="81">
        <v>3</v>
      </c>
      <c r="Q114" s="81"/>
      <c r="R114" s="81">
        <v>6</v>
      </c>
      <c r="S114" s="81">
        <v>4</v>
      </c>
      <c r="T114" s="78">
        <f t="shared" si="9"/>
        <v>11</v>
      </c>
      <c r="U114" s="78">
        <f t="shared" si="10"/>
        <v>13</v>
      </c>
      <c r="V114" s="78">
        <f t="shared" si="11"/>
        <v>0.40639999999999998</v>
      </c>
      <c r="W114">
        <v>16</v>
      </c>
      <c r="X114" s="12">
        <v>2</v>
      </c>
      <c r="Z114">
        <v>11</v>
      </c>
      <c r="AA114" t="s">
        <v>149</v>
      </c>
      <c r="AB114">
        <v>13</v>
      </c>
      <c r="AC114" t="s">
        <v>149</v>
      </c>
      <c r="AL114" s="103">
        <v>7</v>
      </c>
    </row>
    <row r="115" spans="1:42">
      <c r="A115" s="11">
        <v>40274</v>
      </c>
      <c r="B115" s="12">
        <v>7</v>
      </c>
      <c r="C115" s="36"/>
      <c r="D115" s="27"/>
      <c r="E115" s="51"/>
      <c r="F115" s="27"/>
      <c r="G115" s="44"/>
      <c r="H115" s="44"/>
      <c r="I115" s="108"/>
      <c r="J115" s="33"/>
      <c r="K115"/>
      <c r="L115" s="33"/>
      <c r="M115" s="33"/>
      <c r="N115" s="33"/>
      <c r="O115" s="33"/>
      <c r="P115" s="12"/>
      <c r="Q115" s="12"/>
      <c r="R115" s="12"/>
      <c r="S115" s="12"/>
      <c r="T115" s="78" t="str">
        <f t="shared" si="9"/>
        <v xml:space="preserve"> </v>
      </c>
      <c r="U115" s="78" t="str">
        <f t="shared" si="10"/>
        <v xml:space="preserve"> </v>
      </c>
      <c r="V115" s="78">
        <f t="shared" si="11"/>
        <v>0</v>
      </c>
      <c r="W115" s="12"/>
      <c r="X115" s="12"/>
      <c r="Z115" s="12"/>
      <c r="AA115" s="12"/>
      <c r="AB115" s="12"/>
      <c r="AC115" s="12"/>
      <c r="AK115" t="s">
        <v>87</v>
      </c>
      <c r="AL115" s="137">
        <f>C114</f>
        <v>0.06</v>
      </c>
      <c r="AM115" s="33">
        <f>D114</f>
        <v>7.44</v>
      </c>
      <c r="AN115" s="33">
        <f>F114</f>
        <v>2.73</v>
      </c>
      <c r="AO115" s="42">
        <f>G114</f>
        <v>0</v>
      </c>
      <c r="AP115" s="49">
        <f>E114</f>
        <v>4.5999999999999996</v>
      </c>
    </row>
    <row r="116" spans="1:42">
      <c r="A116" s="11">
        <v>40288</v>
      </c>
      <c r="B116" s="12">
        <v>7</v>
      </c>
      <c r="C116" s="36">
        <v>0.06</v>
      </c>
      <c r="D116" s="27">
        <v>6.81</v>
      </c>
      <c r="E116" s="51">
        <v>8.1</v>
      </c>
      <c r="F116" s="27">
        <v>4.13</v>
      </c>
      <c r="G116" s="44">
        <v>0.314</v>
      </c>
      <c r="H116" s="44"/>
      <c r="I116" s="12">
        <v>242</v>
      </c>
      <c r="J116" s="33">
        <f t="shared" si="7"/>
        <v>3.389694</v>
      </c>
      <c r="K116">
        <v>1.42</v>
      </c>
      <c r="L116" s="33">
        <f t="shared" si="8"/>
        <v>4.39774E-2</v>
      </c>
      <c r="M116" s="33"/>
      <c r="N116" s="33"/>
      <c r="O116" s="33"/>
      <c r="P116" t="s">
        <v>118</v>
      </c>
      <c r="R116" s="12"/>
      <c r="S116" s="12"/>
      <c r="T116" s="78" t="str">
        <f t="shared" si="9"/>
        <v xml:space="preserve"> </v>
      </c>
      <c r="U116" s="78" t="str">
        <f t="shared" si="10"/>
        <v xml:space="preserve"> </v>
      </c>
      <c r="V116" s="78">
        <f t="shared" si="11"/>
        <v>0</v>
      </c>
      <c r="W116" s="12"/>
      <c r="X116" s="12"/>
      <c r="Z116" s="12"/>
      <c r="AA116" s="12"/>
      <c r="AB116" s="12"/>
      <c r="AC116" s="12"/>
      <c r="AK116" t="s">
        <v>88</v>
      </c>
      <c r="AL116" s="137">
        <f>AVERAGE(C115:C116)</f>
        <v>0.06</v>
      </c>
      <c r="AM116" s="33">
        <f>AVERAGE(D115:D116)</f>
        <v>6.81</v>
      </c>
      <c r="AN116" s="33">
        <f>AVERAGE(F115:F116)</f>
        <v>4.13</v>
      </c>
      <c r="AO116" s="42">
        <f>AVERAGE(G115:G116)</f>
        <v>0.314</v>
      </c>
      <c r="AP116" s="49">
        <f>AVERAGE(E115:E116)</f>
        <v>8.1</v>
      </c>
    </row>
    <row r="117" spans="1:42">
      <c r="A117" s="11">
        <v>40302</v>
      </c>
      <c r="B117" s="12">
        <v>7</v>
      </c>
      <c r="C117" s="36"/>
      <c r="D117" s="27"/>
      <c r="E117" s="51"/>
      <c r="F117" s="27"/>
      <c r="G117" s="44"/>
      <c r="H117" s="44"/>
      <c r="I117" s="108"/>
      <c r="J117" s="33"/>
      <c r="K117"/>
      <c r="L117" s="33"/>
      <c r="M117" s="33"/>
      <c r="N117" s="33"/>
      <c r="O117" s="33"/>
      <c r="P117" s="18"/>
      <c r="Q117" s="18"/>
      <c r="R117" s="18"/>
      <c r="S117" s="18"/>
      <c r="T117" s="78" t="str">
        <f t="shared" si="9"/>
        <v xml:space="preserve"> </v>
      </c>
      <c r="U117" s="78" t="str">
        <f t="shared" si="10"/>
        <v xml:space="preserve"> </v>
      </c>
      <c r="V117" s="78">
        <f t="shared" si="11"/>
        <v>0</v>
      </c>
      <c r="W117" s="18"/>
      <c r="X117" s="18"/>
      <c r="Z117" s="18"/>
      <c r="AA117" s="18"/>
      <c r="AB117" s="18"/>
      <c r="AC117" s="18"/>
      <c r="AK117" t="s">
        <v>89</v>
      </c>
      <c r="AL117" s="137">
        <f>AVERAGE(C117:C118)</f>
        <v>0.09</v>
      </c>
      <c r="AM117" s="33">
        <f>AVERAGE(D117:D118)</f>
        <v>6.64</v>
      </c>
      <c r="AN117" s="33">
        <f>AVERAGE(F117:F118)</f>
        <v>2.74</v>
      </c>
      <c r="AO117" s="42">
        <f>AVERAGE(G117:G118)</f>
        <v>0.373</v>
      </c>
      <c r="AP117" s="49">
        <f>AVERAGE(E117:E118)</f>
        <v>10.3</v>
      </c>
    </row>
    <row r="118" spans="1:42">
      <c r="A118" s="11">
        <v>40316</v>
      </c>
      <c r="B118" s="12">
        <v>7</v>
      </c>
      <c r="C118" s="36">
        <v>0.09</v>
      </c>
      <c r="D118" s="27">
        <v>6.64</v>
      </c>
      <c r="E118" s="51">
        <v>10.3</v>
      </c>
      <c r="F118" s="27">
        <v>2.74</v>
      </c>
      <c r="G118" s="44">
        <v>0.373</v>
      </c>
      <c r="H118" s="44"/>
      <c r="I118" s="12">
        <v>193</v>
      </c>
      <c r="J118" s="33">
        <f t="shared" si="7"/>
        <v>2.7033510000000001</v>
      </c>
      <c r="K118">
        <v>1.07</v>
      </c>
      <c r="L118" s="33">
        <f t="shared" si="8"/>
        <v>3.3137900000000005E-2</v>
      </c>
      <c r="M118" s="33"/>
      <c r="N118" s="33"/>
      <c r="O118" s="33"/>
      <c r="P118" s="81">
        <v>2</v>
      </c>
      <c r="Q118" s="81"/>
      <c r="R118" s="81">
        <v>1</v>
      </c>
      <c r="S118" s="12">
        <v>5</v>
      </c>
      <c r="T118" s="78">
        <f t="shared" si="9"/>
        <v>15</v>
      </c>
      <c r="U118" s="78">
        <f t="shared" si="10"/>
        <v>17</v>
      </c>
      <c r="V118" s="78">
        <f t="shared" si="11"/>
        <v>0.43179999999999996</v>
      </c>
      <c r="W118">
        <v>17</v>
      </c>
      <c r="X118" s="12">
        <v>2</v>
      </c>
      <c r="Z118">
        <v>15</v>
      </c>
      <c r="AA118" t="s">
        <v>149</v>
      </c>
      <c r="AB118">
        <v>17</v>
      </c>
      <c r="AC118" t="s">
        <v>149</v>
      </c>
      <c r="AK118" t="s">
        <v>90</v>
      </c>
      <c r="AL118" s="137" t="e">
        <f>AVERAGE(C119:C121)</f>
        <v>#DIV/0!</v>
      </c>
      <c r="AM118" s="33" t="e">
        <f>AVERAGE(D119:D121)</f>
        <v>#DIV/0!</v>
      </c>
      <c r="AN118" s="33" t="e">
        <f>AVERAGE(F119:F121)</f>
        <v>#DIV/0!</v>
      </c>
      <c r="AO118" s="42" t="e">
        <f>AVERAGE(G119:G121)</f>
        <v>#DIV/0!</v>
      </c>
      <c r="AP118" s="33" t="e">
        <f>AVERAGE(E119:E121)</f>
        <v>#DIV/0!</v>
      </c>
    </row>
    <row r="119" spans="1:42">
      <c r="A119" s="11">
        <v>40330</v>
      </c>
      <c r="B119" s="12">
        <v>7</v>
      </c>
      <c r="C119" s="36"/>
      <c r="D119" s="27"/>
      <c r="E119" s="51"/>
      <c r="F119" s="27"/>
      <c r="G119" s="44"/>
      <c r="H119" s="44"/>
      <c r="I119" s="108"/>
      <c r="J119" s="33"/>
      <c r="K119"/>
      <c r="L119" s="33"/>
      <c r="M119" s="33"/>
      <c r="N119" s="33"/>
      <c r="O119" s="33"/>
      <c r="P119" s="12"/>
      <c r="Q119" s="12"/>
      <c r="R119" s="12"/>
      <c r="S119" s="12"/>
      <c r="T119" s="78" t="str">
        <f t="shared" si="9"/>
        <v xml:space="preserve"> </v>
      </c>
      <c r="U119" s="78" t="str">
        <f t="shared" si="10"/>
        <v xml:space="preserve"> </v>
      </c>
      <c r="V119" s="78">
        <f t="shared" si="11"/>
        <v>0</v>
      </c>
      <c r="W119" s="12"/>
      <c r="X119" s="12"/>
      <c r="Z119" s="12"/>
      <c r="AA119" s="12"/>
      <c r="AB119" s="12"/>
      <c r="AC119" s="12"/>
      <c r="AK119" t="s">
        <v>91</v>
      </c>
      <c r="AL119" s="137" t="e">
        <f>AVERAGE(C122:C123)</f>
        <v>#DIV/0!</v>
      </c>
      <c r="AM119" s="33" t="e">
        <f>AVERAGE(D122:D123)</f>
        <v>#DIV/0!</v>
      </c>
      <c r="AN119" s="33" t="e">
        <f>AVERAGE(F122:F123)</f>
        <v>#DIV/0!</v>
      </c>
      <c r="AO119" s="42" t="e">
        <f>AVERAGE(G122:G123)</f>
        <v>#DIV/0!</v>
      </c>
      <c r="AP119" s="33" t="e">
        <f>AVERAGE(E122:E123)</f>
        <v>#DIV/0!</v>
      </c>
    </row>
    <row r="120" spans="1:42">
      <c r="A120" s="11">
        <v>40344</v>
      </c>
      <c r="B120" s="12">
        <v>7</v>
      </c>
      <c r="C120" s="36"/>
      <c r="D120" s="27"/>
      <c r="E120" s="51"/>
      <c r="F120" s="27"/>
      <c r="G120" s="44"/>
      <c r="H120" s="44"/>
      <c r="I120" s="12"/>
      <c r="J120" s="33"/>
      <c r="K120" s="33"/>
      <c r="L120" s="33"/>
      <c r="M120" s="33"/>
      <c r="N120" s="33"/>
      <c r="O120" s="33"/>
      <c r="P120" s="12"/>
      <c r="Q120" s="12"/>
      <c r="R120" s="12"/>
      <c r="S120" s="12"/>
      <c r="T120" s="78" t="str">
        <f t="shared" si="9"/>
        <v xml:space="preserve"> </v>
      </c>
      <c r="U120" s="78" t="str">
        <f t="shared" si="10"/>
        <v xml:space="preserve"> </v>
      </c>
      <c r="V120" s="78">
        <f t="shared" si="11"/>
        <v>0</v>
      </c>
      <c r="W120" s="12"/>
      <c r="X120" s="12"/>
      <c r="Z120" s="12"/>
      <c r="AA120" s="12"/>
      <c r="AB120" s="12"/>
      <c r="AC120" s="12"/>
      <c r="AK120" t="s">
        <v>92</v>
      </c>
      <c r="AL120" s="137">
        <f>AVERAGE(C124:C125)</f>
        <v>7.0000000000000007E-2</v>
      </c>
      <c r="AM120" s="33">
        <f>AVERAGE(D124:D125)</f>
        <v>8.41</v>
      </c>
      <c r="AN120" s="33">
        <f>AVERAGE(F124:F125)</f>
        <v>0.53200000000000003</v>
      </c>
      <c r="AO120" s="42">
        <f>AVERAGE(G124:G125)</f>
        <v>0.29899999999999999</v>
      </c>
      <c r="AP120" s="33">
        <f>AVERAGE(E124:E125)</f>
        <v>3.7</v>
      </c>
    </row>
    <row r="121" spans="1:42">
      <c r="A121" s="11">
        <v>40358</v>
      </c>
      <c r="B121" s="12">
        <v>7</v>
      </c>
      <c r="C121" s="36"/>
      <c r="D121" s="27"/>
      <c r="E121" s="51"/>
      <c r="F121" s="27"/>
      <c r="G121" s="44"/>
      <c r="H121" s="44"/>
      <c r="I121" s="108"/>
      <c r="J121" s="33"/>
      <c r="K121" s="33"/>
      <c r="L121" s="33"/>
      <c r="M121" s="33"/>
      <c r="N121" s="33"/>
      <c r="O121" s="33"/>
      <c r="P121" s="81"/>
      <c r="Q121" s="81"/>
      <c r="R121" s="16"/>
      <c r="S121" s="81"/>
      <c r="T121" s="78" t="str">
        <f t="shared" si="9"/>
        <v xml:space="preserve"> </v>
      </c>
      <c r="U121" s="78" t="str">
        <f t="shared" si="10"/>
        <v xml:space="preserve"> </v>
      </c>
      <c r="V121" s="78">
        <f t="shared" si="11"/>
        <v>0</v>
      </c>
      <c r="X121" s="12"/>
      <c r="AK121" t="s">
        <v>93</v>
      </c>
      <c r="AL121" s="137">
        <f>AVERAGE(C126:C127)</f>
        <v>0.04</v>
      </c>
      <c r="AM121" s="33">
        <f>AVERAGE(D126:D127)</f>
        <v>7.76</v>
      </c>
      <c r="AN121" s="33">
        <f>AVERAGE(F126:F127)</f>
        <v>0.877</v>
      </c>
      <c r="AO121" s="42">
        <f>AVERAGE(G126:G127)</f>
        <v>0.16800000000000001</v>
      </c>
      <c r="AP121" s="33">
        <f>AVERAGE(E126:E127)</f>
        <v>2.2000000000000002</v>
      </c>
    </row>
    <row r="122" spans="1:42">
      <c r="A122" s="11">
        <v>40372</v>
      </c>
      <c r="B122" s="12">
        <v>7</v>
      </c>
      <c r="C122" s="36"/>
      <c r="D122" s="27"/>
      <c r="E122" s="51"/>
      <c r="F122" s="27"/>
      <c r="G122" s="44"/>
      <c r="H122" s="44"/>
      <c r="I122" s="108"/>
      <c r="J122" s="33"/>
      <c r="K122" s="33"/>
      <c r="L122" s="33"/>
      <c r="M122" s="33"/>
      <c r="N122" s="33"/>
      <c r="O122" s="33"/>
      <c r="P122" s="12"/>
      <c r="Q122" s="12"/>
      <c r="R122" s="12"/>
      <c r="S122" s="12"/>
      <c r="T122" s="78" t="str">
        <f t="shared" si="9"/>
        <v xml:space="preserve"> </v>
      </c>
      <c r="U122" s="78" t="str">
        <f t="shared" si="10"/>
        <v xml:space="preserve"> </v>
      </c>
      <c r="V122" s="78">
        <f t="shared" si="11"/>
        <v>0</v>
      </c>
      <c r="W122" s="12"/>
      <c r="X122" s="12"/>
      <c r="Z122" s="12"/>
      <c r="AA122" s="12"/>
      <c r="AB122" s="12"/>
      <c r="AC122" s="12"/>
      <c r="AK122" t="s">
        <v>94</v>
      </c>
      <c r="AL122" s="137">
        <f>AVERAGE(C128:C129)</f>
        <v>0.06</v>
      </c>
      <c r="AM122" s="33">
        <f>AVERAGE(D128:D129)</f>
        <v>6.86</v>
      </c>
      <c r="AN122" s="33">
        <f>AVERAGE(F128:F129)</f>
        <v>0.78300000000000003</v>
      </c>
      <c r="AO122" s="42">
        <f>AVERAGE(G128:G129)</f>
        <v>0.111</v>
      </c>
      <c r="AP122" s="33">
        <f>AVERAGE(E128:E129)</f>
        <v>6</v>
      </c>
    </row>
    <row r="123" spans="1:42">
      <c r="A123" s="11">
        <v>40386</v>
      </c>
      <c r="B123" s="12">
        <v>7</v>
      </c>
      <c r="C123" s="36"/>
      <c r="D123" s="27"/>
      <c r="E123" s="51"/>
      <c r="F123" s="27"/>
      <c r="G123" s="44"/>
      <c r="H123" s="44"/>
      <c r="I123" s="108"/>
      <c r="J123" s="33"/>
      <c r="K123" s="33"/>
      <c r="L123" s="33"/>
      <c r="M123" s="33"/>
      <c r="N123" s="33"/>
      <c r="O123" s="33"/>
      <c r="P123" s="12"/>
      <c r="Q123" s="12"/>
      <c r="R123" s="12"/>
      <c r="S123" s="12"/>
      <c r="T123" s="78" t="str">
        <f t="shared" si="9"/>
        <v xml:space="preserve"> </v>
      </c>
      <c r="U123" s="78" t="str">
        <f t="shared" si="10"/>
        <v xml:space="preserve"> </v>
      </c>
      <c r="V123" s="78">
        <f t="shared" si="11"/>
        <v>0</v>
      </c>
      <c r="W123" s="12"/>
      <c r="X123" s="12"/>
      <c r="Z123" s="12"/>
      <c r="AA123" s="12"/>
      <c r="AB123" s="12"/>
      <c r="AC123" s="12"/>
      <c r="AK123" t="s">
        <v>105</v>
      </c>
      <c r="AL123" s="137">
        <f>AVERAGE(C130:C131)</f>
        <v>0.06</v>
      </c>
      <c r="AM123" s="33">
        <f>AVERAGE(D130:D131)</f>
        <v>7.12</v>
      </c>
      <c r="AN123" s="33">
        <f>AVERAGE(F130:F131)</f>
        <v>1.08</v>
      </c>
      <c r="AO123" s="42">
        <f>AVERAGE(G130:G131)</f>
        <v>0.26500000000000001</v>
      </c>
      <c r="AP123" s="33">
        <f>AVERAGE(E130:E131)</f>
        <v>6.3</v>
      </c>
    </row>
    <row r="124" spans="1:42">
      <c r="A124" s="11">
        <v>40400</v>
      </c>
      <c r="B124" s="12">
        <v>7</v>
      </c>
      <c r="C124" s="36">
        <v>7.0000000000000007E-2</v>
      </c>
      <c r="D124" s="27">
        <v>8.41</v>
      </c>
      <c r="E124" s="51">
        <v>3.7</v>
      </c>
      <c r="F124" s="27">
        <v>0.53200000000000003</v>
      </c>
      <c r="G124" s="44">
        <v>0.29899999999999999</v>
      </c>
      <c r="H124" s="44"/>
      <c r="I124" s="12">
        <v>40.799999999999997</v>
      </c>
      <c r="J124" s="33">
        <f t="shared" ref="J124:J140" si="12">(I124*14.007)*(0.001)</f>
        <v>0.57148560000000004</v>
      </c>
      <c r="K124" s="33">
        <v>0.91</v>
      </c>
      <c r="L124" s="33">
        <f t="shared" ref="L124:L140" si="13">(K124*30.97)*(0.001)</f>
        <v>2.8182700000000002E-2</v>
      </c>
      <c r="M124" s="33"/>
      <c r="N124" s="33"/>
      <c r="O124" s="33"/>
      <c r="P124" s="12">
        <v>2</v>
      </c>
      <c r="Q124" s="12"/>
      <c r="R124" s="81">
        <v>6</v>
      </c>
      <c r="S124" s="12"/>
      <c r="T124" s="78">
        <f t="shared" si="9"/>
        <v>36</v>
      </c>
      <c r="U124" s="78">
        <f t="shared" si="10"/>
        <v>31</v>
      </c>
      <c r="V124" s="78">
        <f t="shared" si="11"/>
        <v>0.2286</v>
      </c>
      <c r="W124">
        <v>9</v>
      </c>
      <c r="X124" s="12">
        <v>2</v>
      </c>
      <c r="Z124">
        <v>36</v>
      </c>
      <c r="AA124" t="s">
        <v>149</v>
      </c>
      <c r="AB124">
        <v>31</v>
      </c>
      <c r="AC124" t="s">
        <v>149</v>
      </c>
    </row>
    <row r="125" spans="1:42">
      <c r="A125" s="11">
        <v>40414</v>
      </c>
      <c r="B125" s="12">
        <v>7</v>
      </c>
      <c r="C125" s="36"/>
      <c r="D125" s="27"/>
      <c r="E125" s="51"/>
      <c r="F125" s="27"/>
      <c r="G125" s="44"/>
      <c r="H125" s="44"/>
      <c r="I125" s="108"/>
      <c r="J125" s="33"/>
      <c r="K125" s="33"/>
      <c r="L125" s="33"/>
      <c r="M125" s="33"/>
      <c r="N125" s="33"/>
      <c r="O125" s="33"/>
      <c r="P125" s="12"/>
      <c r="Q125" s="12"/>
      <c r="R125" s="12"/>
      <c r="S125" s="12"/>
      <c r="T125" s="78" t="str">
        <f t="shared" si="9"/>
        <v xml:space="preserve"> </v>
      </c>
      <c r="U125" s="78" t="str">
        <f t="shared" si="10"/>
        <v xml:space="preserve"> </v>
      </c>
      <c r="V125" s="78">
        <f t="shared" si="11"/>
        <v>0</v>
      </c>
      <c r="W125" s="12"/>
      <c r="X125" s="12"/>
      <c r="Z125" s="12"/>
      <c r="AA125" s="12"/>
      <c r="AB125" s="12"/>
      <c r="AC125" s="12"/>
    </row>
    <row r="126" spans="1:42">
      <c r="A126" s="11">
        <v>40428</v>
      </c>
      <c r="B126" s="12">
        <v>7</v>
      </c>
      <c r="C126" s="36">
        <v>0.04</v>
      </c>
      <c r="D126" s="27">
        <v>7.76</v>
      </c>
      <c r="E126" s="51">
        <v>2.2000000000000002</v>
      </c>
      <c r="F126" s="27">
        <v>0.877</v>
      </c>
      <c r="G126" s="44">
        <v>0.16800000000000001</v>
      </c>
      <c r="H126" s="44"/>
      <c r="I126" s="12">
        <v>48.4</v>
      </c>
      <c r="J126" s="33">
        <f t="shared" si="12"/>
        <v>0.67793880000000006</v>
      </c>
      <c r="K126" s="33">
        <v>1.03</v>
      </c>
      <c r="L126" s="33">
        <f t="shared" si="13"/>
        <v>3.18991E-2</v>
      </c>
      <c r="M126" s="33"/>
      <c r="N126" s="33"/>
      <c r="O126" s="33"/>
      <c r="P126" s="81">
        <v>3</v>
      </c>
      <c r="Q126" s="81"/>
      <c r="R126" s="81">
        <v>6</v>
      </c>
      <c r="S126" s="81">
        <v>1</v>
      </c>
      <c r="T126" s="78">
        <f t="shared" si="9"/>
        <v>30</v>
      </c>
      <c r="U126" s="78">
        <f t="shared" si="10"/>
        <v>26</v>
      </c>
      <c r="V126" s="78">
        <f t="shared" si="11"/>
        <v>0.38100000000000001</v>
      </c>
      <c r="W126">
        <v>15</v>
      </c>
      <c r="X126" s="12">
        <v>2</v>
      </c>
      <c r="Z126">
        <v>30</v>
      </c>
      <c r="AA126" t="s">
        <v>149</v>
      </c>
      <c r="AB126">
        <v>26</v>
      </c>
      <c r="AC126" t="s">
        <v>149</v>
      </c>
    </row>
    <row r="127" spans="1:42">
      <c r="A127" s="11">
        <v>40442</v>
      </c>
      <c r="B127" s="12">
        <v>7</v>
      </c>
      <c r="C127" s="36"/>
      <c r="D127" s="27"/>
      <c r="E127" s="51"/>
      <c r="F127" s="27"/>
      <c r="G127" s="44"/>
      <c r="H127" s="44"/>
      <c r="I127" s="108"/>
      <c r="J127" s="33"/>
      <c r="K127" s="33"/>
      <c r="L127" s="33"/>
      <c r="M127" s="33"/>
      <c r="N127" s="33"/>
      <c r="O127" s="33"/>
      <c r="P127" s="12"/>
      <c r="Q127" s="12"/>
      <c r="R127" s="12"/>
      <c r="S127" s="12"/>
      <c r="T127" s="78" t="str">
        <f t="shared" si="9"/>
        <v xml:space="preserve"> </v>
      </c>
      <c r="U127" s="78" t="str">
        <f t="shared" si="10"/>
        <v xml:space="preserve"> </v>
      </c>
      <c r="V127" s="78">
        <f t="shared" si="11"/>
        <v>0</v>
      </c>
      <c r="W127" s="12"/>
      <c r="X127" s="12"/>
      <c r="Z127" s="12"/>
      <c r="AA127" s="12"/>
      <c r="AB127" s="12"/>
      <c r="AC127" s="12"/>
    </row>
    <row r="128" spans="1:42">
      <c r="A128" s="11">
        <v>40456</v>
      </c>
      <c r="B128" s="12">
        <v>7</v>
      </c>
      <c r="C128" s="36">
        <v>0.06</v>
      </c>
      <c r="D128" s="27">
        <v>6.86</v>
      </c>
      <c r="E128" s="51">
        <v>6</v>
      </c>
      <c r="F128" s="27">
        <v>0.78300000000000003</v>
      </c>
      <c r="G128" s="44">
        <v>0.111</v>
      </c>
      <c r="H128" s="44"/>
      <c r="I128" s="12">
        <v>70.2</v>
      </c>
      <c r="J128" s="33">
        <f t="shared" si="12"/>
        <v>0.98329140000000004</v>
      </c>
      <c r="K128" s="33">
        <v>1.01</v>
      </c>
      <c r="L128" s="33">
        <f t="shared" si="13"/>
        <v>3.1279700000000001E-2</v>
      </c>
      <c r="M128" s="33"/>
      <c r="N128" s="33"/>
      <c r="O128" s="33"/>
      <c r="P128" s="81">
        <v>2</v>
      </c>
      <c r="Q128" s="81"/>
      <c r="R128" s="81">
        <v>8</v>
      </c>
      <c r="S128" s="81">
        <v>4</v>
      </c>
      <c r="T128" s="78">
        <f t="shared" si="9"/>
        <v>14</v>
      </c>
      <c r="U128" s="78">
        <f t="shared" si="10"/>
        <v>16</v>
      </c>
      <c r="V128" s="78">
        <f t="shared" si="11"/>
        <v>0</v>
      </c>
      <c r="W128" s="12"/>
      <c r="X128" s="12"/>
      <c r="Z128">
        <v>14</v>
      </c>
      <c r="AA128" t="s">
        <v>149</v>
      </c>
      <c r="AB128">
        <v>16</v>
      </c>
      <c r="AC128" t="s">
        <v>149</v>
      </c>
    </row>
    <row r="129" spans="1:42">
      <c r="A129" s="11">
        <v>40470</v>
      </c>
      <c r="B129" s="12">
        <v>7</v>
      </c>
      <c r="C129" s="36"/>
      <c r="D129" s="27"/>
      <c r="E129" s="51"/>
      <c r="F129" s="27"/>
      <c r="G129" s="44"/>
      <c r="H129" s="44"/>
      <c r="I129" s="108"/>
      <c r="J129" s="33"/>
      <c r="K129" s="33"/>
      <c r="L129" s="33"/>
      <c r="M129" s="33"/>
      <c r="N129" s="33"/>
      <c r="O129" s="33"/>
      <c r="P129" s="12"/>
      <c r="Q129" s="12"/>
      <c r="R129" s="12"/>
      <c r="S129" s="12"/>
      <c r="T129" s="78" t="str">
        <f t="shared" si="9"/>
        <v xml:space="preserve"> </v>
      </c>
      <c r="U129" s="78" t="str">
        <f t="shared" si="10"/>
        <v xml:space="preserve"> </v>
      </c>
      <c r="V129" s="78">
        <f t="shared" si="11"/>
        <v>0</v>
      </c>
      <c r="W129" s="12"/>
      <c r="X129" s="12"/>
      <c r="Z129" s="12"/>
      <c r="AA129" s="12"/>
      <c r="AB129" s="12"/>
      <c r="AC129" s="12"/>
    </row>
    <row r="130" spans="1:42">
      <c r="A130" s="13">
        <v>40484</v>
      </c>
      <c r="B130" s="12">
        <v>7</v>
      </c>
      <c r="C130" s="36">
        <v>0.06</v>
      </c>
      <c r="D130" s="27">
        <v>7.12</v>
      </c>
      <c r="E130" s="51">
        <v>6.3</v>
      </c>
      <c r="F130" s="27">
        <v>1.08</v>
      </c>
      <c r="G130" s="44">
        <v>0.26500000000000001</v>
      </c>
      <c r="H130" s="44"/>
      <c r="I130" s="12">
        <v>83.8</v>
      </c>
      <c r="J130" s="33">
        <f t="shared" si="12"/>
        <v>1.1737865999999999</v>
      </c>
      <c r="K130" s="33">
        <v>1.39</v>
      </c>
      <c r="L130" s="33">
        <f t="shared" si="13"/>
        <v>4.3048299999999998E-2</v>
      </c>
      <c r="M130" s="33"/>
      <c r="N130" s="33"/>
      <c r="O130" s="33"/>
      <c r="P130" s="12">
        <v>2</v>
      </c>
      <c r="Q130" s="12"/>
      <c r="R130" s="12">
        <v>8</v>
      </c>
      <c r="S130" s="12">
        <v>1</v>
      </c>
      <c r="T130" s="78">
        <f t="shared" si="9"/>
        <v>11</v>
      </c>
      <c r="U130" s="78">
        <f t="shared" si="10"/>
        <v>12</v>
      </c>
      <c r="V130" s="78">
        <f t="shared" si="11"/>
        <v>0.30479999999999996</v>
      </c>
      <c r="W130" s="12">
        <v>12</v>
      </c>
      <c r="X130" s="12">
        <v>2</v>
      </c>
      <c r="Z130" s="12">
        <v>11</v>
      </c>
      <c r="AA130" s="12" t="s">
        <v>149</v>
      </c>
      <c r="AB130" s="12">
        <v>12</v>
      </c>
      <c r="AC130" s="12" t="s">
        <v>149</v>
      </c>
    </row>
    <row r="131" spans="1:42">
      <c r="A131" s="13">
        <v>40498</v>
      </c>
      <c r="B131" s="12">
        <v>7</v>
      </c>
      <c r="C131" s="36"/>
      <c r="D131" s="27"/>
      <c r="E131" s="51"/>
      <c r="F131" s="27"/>
      <c r="G131" s="44"/>
      <c r="H131" s="44"/>
      <c r="I131" s="108"/>
      <c r="J131" s="33"/>
      <c r="K131" s="33"/>
      <c r="L131" s="33"/>
      <c r="M131" s="33"/>
      <c r="N131" s="33"/>
      <c r="O131" s="33"/>
      <c r="P131" s="12"/>
      <c r="Q131" s="12"/>
      <c r="R131" s="12"/>
      <c r="S131" s="12"/>
      <c r="T131" s="78" t="str">
        <f t="shared" ref="T131:T194" si="14">IF(Z131&gt;0,IF(AA131="F",((Z131-32)*5/9),Z131),IF(Z131&lt;0,IF(AA131="F",((Z131-32)*5/9),Z131)," "))</f>
        <v xml:space="preserve"> </v>
      </c>
      <c r="U131" s="78" t="str">
        <f t="shared" ref="U131:U194" si="15">IF(AB131&gt;0,IF(AC131="F",((AB131-32)*5/9),AB131),IF(AB131&lt;0,IF(AC131="F",((AB131-32)*5/9),AB131)," "))</f>
        <v xml:space="preserve"> </v>
      </c>
      <c r="V131" s="78">
        <f t="shared" si="11"/>
        <v>0</v>
      </c>
      <c r="W131" s="12"/>
      <c r="X131" s="12"/>
      <c r="Z131" s="12"/>
      <c r="AA131" s="12"/>
      <c r="AB131" s="12"/>
      <c r="AC131" s="12"/>
    </row>
    <row r="132" spans="1:42">
      <c r="A132" s="13"/>
      <c r="B132" s="12"/>
      <c r="C132" s="36"/>
      <c r="D132" s="27"/>
      <c r="E132" s="51"/>
      <c r="F132" s="27"/>
      <c r="G132" s="44"/>
      <c r="H132" s="44"/>
      <c r="I132"/>
      <c r="J132" s="33"/>
      <c r="K132" s="33"/>
      <c r="L132" s="33"/>
      <c r="M132" s="33"/>
      <c r="N132" s="33"/>
      <c r="O132" s="33"/>
      <c r="P132" s="12"/>
      <c r="Q132" s="12"/>
      <c r="R132" s="12"/>
      <c r="S132" s="12"/>
      <c r="T132" s="78" t="str">
        <f t="shared" si="14"/>
        <v xml:space="preserve"> </v>
      </c>
      <c r="U132" s="78" t="str">
        <f t="shared" si="15"/>
        <v xml:space="preserve"> </v>
      </c>
      <c r="V132" s="78">
        <f t="shared" si="11"/>
        <v>0</v>
      </c>
      <c r="W132" s="12"/>
      <c r="X132" s="12"/>
      <c r="Z132" s="12"/>
      <c r="AA132" s="12"/>
      <c r="AB132" s="12"/>
      <c r="AC132" s="12"/>
    </row>
    <row r="133" spans="1:42">
      <c r="A133" s="13"/>
      <c r="B133" s="12"/>
      <c r="C133" s="36"/>
      <c r="D133" s="27"/>
      <c r="E133" s="51"/>
      <c r="F133" s="27"/>
      <c r="G133" s="44"/>
      <c r="H133" s="44"/>
      <c r="I133"/>
      <c r="J133" s="33"/>
      <c r="K133"/>
      <c r="L133" s="33"/>
      <c r="M133" s="33"/>
      <c r="N133" s="33"/>
      <c r="O133" s="33"/>
      <c r="P133" s="12"/>
      <c r="Q133" s="12"/>
      <c r="R133" s="12"/>
      <c r="S133" s="12"/>
      <c r="T133" s="78" t="str">
        <f t="shared" si="14"/>
        <v xml:space="preserve"> </v>
      </c>
      <c r="U133" s="78" t="str">
        <f t="shared" si="15"/>
        <v xml:space="preserve"> </v>
      </c>
      <c r="V133" s="78">
        <f t="shared" si="11"/>
        <v>0</v>
      </c>
      <c r="W133" s="12"/>
      <c r="X133" s="12"/>
      <c r="Z133" s="12"/>
      <c r="AA133" s="12"/>
      <c r="AB133" s="12"/>
      <c r="AC133" s="12"/>
    </row>
    <row r="134" spans="1:42">
      <c r="A134" s="13"/>
      <c r="B134" s="12"/>
      <c r="C134" s="36"/>
      <c r="D134" s="27"/>
      <c r="E134" s="51"/>
      <c r="F134" s="27"/>
      <c r="G134" s="44"/>
      <c r="H134" s="44"/>
      <c r="I134"/>
      <c r="J134" s="33"/>
      <c r="K134"/>
      <c r="L134" s="33"/>
      <c r="M134" s="33"/>
      <c r="N134" s="33"/>
      <c r="O134" s="33"/>
      <c r="P134" s="12"/>
      <c r="Q134" s="12"/>
      <c r="R134" s="12"/>
      <c r="S134" s="12"/>
      <c r="T134" s="78" t="str">
        <f t="shared" si="14"/>
        <v xml:space="preserve"> </v>
      </c>
      <c r="U134" s="78" t="str">
        <f t="shared" si="15"/>
        <v xml:space="preserve"> </v>
      </c>
      <c r="V134" s="78">
        <f t="shared" si="11"/>
        <v>0</v>
      </c>
      <c r="W134" s="12"/>
      <c r="X134" s="12"/>
      <c r="Z134" s="12"/>
      <c r="AA134" s="12"/>
      <c r="AB134" s="12"/>
      <c r="AC134" s="12"/>
    </row>
    <row r="135" spans="1:42">
      <c r="A135" s="13"/>
      <c r="B135" s="12"/>
      <c r="C135" s="36"/>
      <c r="D135" s="27"/>
      <c r="E135" s="51"/>
      <c r="F135" s="27"/>
      <c r="G135" s="44"/>
      <c r="H135" s="44"/>
      <c r="I135"/>
      <c r="J135" s="33"/>
      <c r="K135"/>
      <c r="L135" s="33"/>
      <c r="M135" s="33"/>
      <c r="N135" s="33"/>
      <c r="O135" s="33"/>
      <c r="P135" s="12"/>
      <c r="Q135" s="12"/>
      <c r="R135" s="12"/>
      <c r="S135" s="12"/>
      <c r="T135" s="78" t="str">
        <f t="shared" si="14"/>
        <v xml:space="preserve"> </v>
      </c>
      <c r="U135" s="78" t="str">
        <f t="shared" si="15"/>
        <v xml:space="preserve"> </v>
      </c>
      <c r="V135" s="78">
        <f t="shared" si="11"/>
        <v>0</v>
      </c>
      <c r="W135" s="12"/>
      <c r="X135" s="12"/>
      <c r="Z135" s="12"/>
      <c r="AA135" s="12"/>
      <c r="AB135" s="12"/>
      <c r="AC135" s="12"/>
    </row>
    <row r="136" spans="1:42">
      <c r="A136" s="11">
        <v>40260</v>
      </c>
      <c r="B136" s="12">
        <v>8</v>
      </c>
      <c r="C136" s="36">
        <v>0.06</v>
      </c>
      <c r="D136" s="27">
        <v>7.25</v>
      </c>
      <c r="E136" s="51">
        <v>3</v>
      </c>
      <c r="F136" s="27">
        <v>3.4</v>
      </c>
      <c r="G136" s="44"/>
      <c r="H136" s="44"/>
      <c r="I136">
        <v>261</v>
      </c>
      <c r="J136" s="33">
        <f t="shared" si="12"/>
        <v>3.6558269999999999</v>
      </c>
      <c r="K136">
        <v>1.31</v>
      </c>
      <c r="L136" s="33">
        <f t="shared" si="13"/>
        <v>4.0570700000000001E-2</v>
      </c>
      <c r="M136" s="33"/>
      <c r="N136" s="33"/>
      <c r="O136" s="33"/>
      <c r="P136" s="81">
        <v>1</v>
      </c>
      <c r="Q136" s="81"/>
      <c r="R136" s="12"/>
      <c r="S136" s="81">
        <v>2</v>
      </c>
      <c r="T136" s="78">
        <f t="shared" si="14"/>
        <v>11</v>
      </c>
      <c r="U136" s="78">
        <f t="shared" si="15"/>
        <v>11</v>
      </c>
      <c r="V136" s="78">
        <f t="shared" ref="V136:V153" si="16">W136*0.0254</f>
        <v>0.78739999999999999</v>
      </c>
      <c r="W136" s="94">
        <v>31</v>
      </c>
      <c r="X136" s="12">
        <v>2</v>
      </c>
      <c r="Z136">
        <v>11</v>
      </c>
      <c r="AA136" t="s">
        <v>149</v>
      </c>
      <c r="AB136">
        <v>11</v>
      </c>
      <c r="AC136" t="s">
        <v>149</v>
      </c>
      <c r="AL136" s="103">
        <v>8</v>
      </c>
    </row>
    <row r="137" spans="1:42">
      <c r="A137" s="11">
        <v>40274</v>
      </c>
      <c r="B137" s="12">
        <v>8</v>
      </c>
      <c r="C137" s="36">
        <v>0.06</v>
      </c>
      <c r="D137" s="27">
        <v>6.86</v>
      </c>
      <c r="E137" s="51">
        <v>3</v>
      </c>
      <c r="F137" s="27">
        <v>2.62</v>
      </c>
      <c r="G137" s="44"/>
      <c r="H137" s="44"/>
      <c r="I137">
        <v>240</v>
      </c>
      <c r="J137" s="33">
        <f t="shared" si="12"/>
        <v>3.3616799999999998</v>
      </c>
      <c r="K137">
        <v>1.69</v>
      </c>
      <c r="L137" s="33">
        <f t="shared" si="13"/>
        <v>5.2339299999999998E-2</v>
      </c>
      <c r="M137" s="33"/>
      <c r="N137" s="33"/>
      <c r="O137" s="33"/>
      <c r="P137" s="81">
        <v>2</v>
      </c>
      <c r="Q137" s="81"/>
      <c r="R137" s="81">
        <v>6</v>
      </c>
      <c r="S137" s="81">
        <v>1</v>
      </c>
      <c r="T137" s="78">
        <f t="shared" si="14"/>
        <v>33</v>
      </c>
      <c r="U137" s="78">
        <f t="shared" si="15"/>
        <v>17</v>
      </c>
      <c r="V137" s="78">
        <f t="shared" si="16"/>
        <v>0.99059999999999993</v>
      </c>
      <c r="W137" s="23">
        <v>39</v>
      </c>
      <c r="X137" s="12">
        <v>2</v>
      </c>
      <c r="Z137">
        <v>33</v>
      </c>
      <c r="AA137" t="s">
        <v>149</v>
      </c>
      <c r="AB137">
        <v>17</v>
      </c>
      <c r="AC137" t="s">
        <v>149</v>
      </c>
      <c r="AK137" t="s">
        <v>87</v>
      </c>
      <c r="AL137" s="137">
        <f>C136</f>
        <v>0.06</v>
      </c>
      <c r="AM137" s="33">
        <f>D136</f>
        <v>7.25</v>
      </c>
      <c r="AN137" s="33">
        <f>F136</f>
        <v>3.4</v>
      </c>
      <c r="AO137" s="42">
        <f>G136</f>
        <v>0</v>
      </c>
      <c r="AP137" s="49">
        <f>E136</f>
        <v>3</v>
      </c>
    </row>
    <row r="138" spans="1:42">
      <c r="A138" s="11">
        <v>40288</v>
      </c>
      <c r="B138" s="12">
        <v>8</v>
      </c>
      <c r="C138" s="36">
        <v>7.0000000000000007E-2</v>
      </c>
      <c r="D138" s="27">
        <v>6.98</v>
      </c>
      <c r="E138" s="51">
        <v>2</v>
      </c>
      <c r="F138" s="27">
        <v>4.8</v>
      </c>
      <c r="G138" s="44">
        <v>0.37</v>
      </c>
      <c r="H138" s="44"/>
      <c r="I138">
        <v>275</v>
      </c>
      <c r="J138" s="33">
        <f t="shared" si="12"/>
        <v>3.8519249999999996</v>
      </c>
      <c r="K138">
        <v>0.89</v>
      </c>
      <c r="L138" s="33">
        <f t="shared" si="13"/>
        <v>2.7563299999999999E-2</v>
      </c>
      <c r="M138" s="33"/>
      <c r="N138" s="33"/>
      <c r="O138" s="33"/>
      <c r="P138" s="81">
        <v>1</v>
      </c>
      <c r="Q138" s="81"/>
      <c r="R138" s="81"/>
      <c r="S138" s="81">
        <v>1</v>
      </c>
      <c r="T138" s="78">
        <f t="shared" si="14"/>
        <v>21</v>
      </c>
      <c r="U138" s="78">
        <f t="shared" si="15"/>
        <v>16</v>
      </c>
      <c r="V138" s="78">
        <f t="shared" si="16"/>
        <v>1.1175999999999999</v>
      </c>
      <c r="W138" s="23">
        <v>44</v>
      </c>
      <c r="X138" s="12">
        <v>2</v>
      </c>
      <c r="Z138">
        <v>21</v>
      </c>
      <c r="AA138" t="s">
        <v>149</v>
      </c>
      <c r="AB138">
        <v>16</v>
      </c>
      <c r="AC138" t="s">
        <v>149</v>
      </c>
      <c r="AK138" t="s">
        <v>88</v>
      </c>
      <c r="AL138" s="137">
        <f>AVERAGE(C137:C138)</f>
        <v>6.5000000000000002E-2</v>
      </c>
      <c r="AM138" s="33">
        <f>AVERAGE(D137:D138)</f>
        <v>6.92</v>
      </c>
      <c r="AN138" s="33">
        <f>AVERAGE(F137:F138)</f>
        <v>3.71</v>
      </c>
      <c r="AO138" s="42">
        <f>AVERAGE(G137:G138)</f>
        <v>0.37</v>
      </c>
      <c r="AP138" s="49">
        <f>AVERAGE(E137:E138)</f>
        <v>2.5</v>
      </c>
    </row>
    <row r="139" spans="1:42">
      <c r="A139" s="11">
        <v>40302</v>
      </c>
      <c r="B139" s="12">
        <v>8</v>
      </c>
      <c r="C139" s="36">
        <v>0.08</v>
      </c>
      <c r="D139" s="27">
        <v>7.09</v>
      </c>
      <c r="E139" s="51">
        <v>11</v>
      </c>
      <c r="F139" s="27">
        <v>3.41</v>
      </c>
      <c r="G139" s="44">
        <v>0.252</v>
      </c>
      <c r="H139" s="44"/>
      <c r="I139">
        <v>313</v>
      </c>
      <c r="J139" s="33">
        <f t="shared" si="12"/>
        <v>4.3841909999999995</v>
      </c>
      <c r="K139">
        <v>1.19</v>
      </c>
      <c r="L139" s="33">
        <f t="shared" si="13"/>
        <v>3.6854299999999993E-2</v>
      </c>
      <c r="M139" s="33"/>
      <c r="N139" s="33"/>
      <c r="O139" s="33"/>
      <c r="P139" s="81">
        <v>1</v>
      </c>
      <c r="Q139" s="81"/>
      <c r="R139" s="12"/>
      <c r="S139" s="81">
        <v>1</v>
      </c>
      <c r="T139" s="78">
        <f t="shared" si="14"/>
        <v>29</v>
      </c>
      <c r="U139" s="78">
        <f t="shared" si="15"/>
        <v>20</v>
      </c>
      <c r="V139" s="78">
        <f t="shared" si="16"/>
        <v>0.78739999999999999</v>
      </c>
      <c r="W139" s="23">
        <v>31</v>
      </c>
      <c r="X139" s="81">
        <v>2</v>
      </c>
      <c r="Z139">
        <v>29</v>
      </c>
      <c r="AA139" t="s">
        <v>149</v>
      </c>
      <c r="AB139">
        <v>20</v>
      </c>
      <c r="AC139" t="s">
        <v>149</v>
      </c>
      <c r="AK139" t="s">
        <v>89</v>
      </c>
      <c r="AL139" s="137">
        <f>AVERAGE(C139:C140)</f>
        <v>0.11000000000000001</v>
      </c>
      <c r="AM139" s="33">
        <f>AVERAGE(D139:D140)</f>
        <v>6.835</v>
      </c>
      <c r="AN139" s="33">
        <f>AVERAGE(F139:F140)</f>
        <v>3.06</v>
      </c>
      <c r="AO139" s="42">
        <f>AVERAGE(G139:G140)</f>
        <v>0.193</v>
      </c>
      <c r="AP139" s="49">
        <f>AVERAGE(E139:E140)</f>
        <v>10</v>
      </c>
    </row>
    <row r="140" spans="1:42">
      <c r="A140" s="11">
        <v>40316</v>
      </c>
      <c r="B140" s="12">
        <v>8</v>
      </c>
      <c r="C140" s="36">
        <v>0.14000000000000001</v>
      </c>
      <c r="D140" s="27">
        <v>6.58</v>
      </c>
      <c r="E140" s="51">
        <v>9</v>
      </c>
      <c r="F140" s="27">
        <v>2.71</v>
      </c>
      <c r="G140" s="44">
        <v>0.13400000000000001</v>
      </c>
      <c r="H140" s="44"/>
      <c r="I140">
        <v>208</v>
      </c>
      <c r="J140" s="33">
        <f t="shared" si="12"/>
        <v>2.913456</v>
      </c>
      <c r="K140">
        <v>1.25</v>
      </c>
      <c r="L140" s="33">
        <f t="shared" si="13"/>
        <v>3.8712499999999997E-2</v>
      </c>
      <c r="M140" s="33"/>
      <c r="N140" s="33"/>
      <c r="O140" s="33"/>
      <c r="P140" s="81">
        <v>2</v>
      </c>
      <c r="Q140" s="81"/>
      <c r="R140" s="81">
        <v>7</v>
      </c>
      <c r="S140" s="81">
        <v>5</v>
      </c>
      <c r="T140" s="78">
        <f t="shared" si="14"/>
        <v>14</v>
      </c>
      <c r="U140" s="78">
        <f t="shared" si="15"/>
        <v>15</v>
      </c>
      <c r="V140" s="78">
        <f t="shared" si="16"/>
        <v>1.143</v>
      </c>
      <c r="W140" s="23">
        <v>45</v>
      </c>
      <c r="X140" s="81">
        <v>2</v>
      </c>
      <c r="Z140">
        <v>14</v>
      </c>
      <c r="AA140" t="s">
        <v>149</v>
      </c>
      <c r="AB140">
        <v>15</v>
      </c>
      <c r="AC140" t="s">
        <v>149</v>
      </c>
      <c r="AK140" t="s">
        <v>90</v>
      </c>
      <c r="AL140" s="137">
        <f>AVERAGE(C141:C143)</f>
        <v>7.0000000000000007E-2</v>
      </c>
      <c r="AM140" s="33">
        <f>AVERAGE(D141:D143)</f>
        <v>7.17</v>
      </c>
      <c r="AN140" s="33">
        <f>AVERAGE(F141:F143)</f>
        <v>3.1749999999999998</v>
      </c>
      <c r="AO140" s="42">
        <f>AVERAGE(G141:G143)</f>
        <v>0.2495</v>
      </c>
      <c r="AP140" s="49">
        <f>AVERAGE(E141:E143)</f>
        <v>0.65</v>
      </c>
    </row>
    <row r="141" spans="1:42">
      <c r="A141" s="11">
        <v>40330</v>
      </c>
      <c r="B141" s="12">
        <v>8</v>
      </c>
      <c r="C141" s="36">
        <v>7.0000000000000007E-2</v>
      </c>
      <c r="D141" s="27">
        <v>7.13</v>
      </c>
      <c r="E141" s="51">
        <v>0</v>
      </c>
      <c r="F141" s="27">
        <v>3.89</v>
      </c>
      <c r="G141" s="44">
        <v>0.371</v>
      </c>
      <c r="H141" s="44"/>
      <c r="I141">
        <v>276</v>
      </c>
      <c r="J141" s="33">
        <f>(I141*14.007)*(0.001)</f>
        <v>3.8659319999999999</v>
      </c>
      <c r="K141" s="33">
        <v>1.0900000000000001</v>
      </c>
      <c r="L141" s="33">
        <f>(K141*30.97)*(0.001)</f>
        <v>3.3757300000000004E-2</v>
      </c>
      <c r="M141" s="33"/>
      <c r="N141" s="33"/>
      <c r="O141" s="33"/>
      <c r="P141" s="81">
        <v>1</v>
      </c>
      <c r="Q141" s="81"/>
      <c r="R141" s="12"/>
      <c r="S141" s="81">
        <v>2</v>
      </c>
      <c r="T141" s="78">
        <f t="shared" si="14"/>
        <v>30</v>
      </c>
      <c r="U141" s="78">
        <f t="shared" si="15"/>
        <v>23</v>
      </c>
      <c r="V141" s="78">
        <f t="shared" si="16"/>
        <v>1.016</v>
      </c>
      <c r="W141" s="23">
        <v>40</v>
      </c>
      <c r="X141" s="81">
        <v>2</v>
      </c>
      <c r="Z141">
        <v>30</v>
      </c>
      <c r="AA141" t="s">
        <v>149</v>
      </c>
      <c r="AB141">
        <v>23</v>
      </c>
      <c r="AC141" t="s">
        <v>149</v>
      </c>
      <c r="AK141" t="s">
        <v>91</v>
      </c>
      <c r="AL141" s="137">
        <f>AVERAGE(C144:C145)</f>
        <v>0.08</v>
      </c>
      <c r="AM141" s="33">
        <f>AVERAGE(D144:D145)</f>
        <v>6.8650000000000002</v>
      </c>
      <c r="AN141" s="33">
        <f>AVERAGE(F144:F145)</f>
        <v>4.1099999999999994</v>
      </c>
      <c r="AO141" s="42">
        <f>AVERAGE(G144:G145)</f>
        <v>0.33500000000000002</v>
      </c>
      <c r="AP141" s="49">
        <f>AVERAGE(E144:E145)</f>
        <v>7.75</v>
      </c>
    </row>
    <row r="142" spans="1:42">
      <c r="A142" s="11">
        <v>40344</v>
      </c>
      <c r="B142" s="12">
        <v>8</v>
      </c>
      <c r="C142" s="36"/>
      <c r="D142" s="27"/>
      <c r="E142" s="51"/>
      <c r="F142" s="27"/>
      <c r="G142" s="44"/>
      <c r="H142" s="44"/>
      <c r="I142"/>
      <c r="J142" s="33"/>
      <c r="K142"/>
      <c r="L142" s="33"/>
      <c r="M142" s="33"/>
      <c r="N142" s="33"/>
      <c r="O142" s="33"/>
      <c r="P142" s="12"/>
      <c r="Q142" s="12"/>
      <c r="R142" s="81"/>
      <c r="S142" s="81"/>
      <c r="T142" s="78" t="str">
        <f t="shared" si="14"/>
        <v xml:space="preserve"> </v>
      </c>
      <c r="U142" s="78" t="str">
        <f t="shared" si="15"/>
        <v xml:space="preserve"> </v>
      </c>
      <c r="V142" s="78">
        <f t="shared" si="16"/>
        <v>0</v>
      </c>
      <c r="W142" s="23"/>
      <c r="X142" s="23"/>
      <c r="AK142" t="s">
        <v>92</v>
      </c>
      <c r="AL142" s="137">
        <f>AVERAGE(C146:C147)</f>
        <v>8.4999999999999992E-2</v>
      </c>
      <c r="AM142" s="33">
        <f>AVERAGE(D146:D147)</f>
        <v>7.3550000000000004</v>
      </c>
      <c r="AN142" s="33">
        <f>AVERAGE(F146:F147)</f>
        <v>3.395</v>
      </c>
      <c r="AO142" s="42">
        <f>AVERAGE(G146:G147)</f>
        <v>0.26149999999999995</v>
      </c>
      <c r="AP142" s="49">
        <f>AVERAGE(E146:E147)</f>
        <v>1.95</v>
      </c>
    </row>
    <row r="143" spans="1:42">
      <c r="A143" s="11">
        <v>40358</v>
      </c>
      <c r="B143" s="12">
        <v>8</v>
      </c>
      <c r="C143" s="35">
        <v>7.0000000000000007E-2</v>
      </c>
      <c r="D143" s="33">
        <v>7.21</v>
      </c>
      <c r="E143" s="49">
        <v>1.3</v>
      </c>
      <c r="F143" s="33">
        <v>2.46</v>
      </c>
      <c r="G143" s="42">
        <v>0.128</v>
      </c>
      <c r="I143">
        <v>166</v>
      </c>
      <c r="J143" s="33">
        <f t="shared" ref="J143:J166" si="17">(I143*14.007)*(0.001)</f>
        <v>2.3251619999999997</v>
      </c>
      <c r="K143" s="33">
        <v>1.18</v>
      </c>
      <c r="L143" s="33">
        <f t="shared" ref="L143:L166" si="18">(K143*30.97)*(0.001)</f>
        <v>3.6544599999999997E-2</v>
      </c>
      <c r="M143" s="33"/>
      <c r="N143" s="33"/>
      <c r="O143" s="33"/>
      <c r="P143" s="81">
        <v>2</v>
      </c>
      <c r="Q143" s="81"/>
      <c r="S143" s="81">
        <v>4</v>
      </c>
      <c r="T143" s="78">
        <f t="shared" si="14"/>
        <v>33</v>
      </c>
      <c r="U143" s="78">
        <f t="shared" si="15"/>
        <v>27</v>
      </c>
      <c r="V143" s="78">
        <f t="shared" si="16"/>
        <v>1.143</v>
      </c>
      <c r="W143">
        <v>45</v>
      </c>
      <c r="X143" s="23">
        <v>2</v>
      </c>
      <c r="Z143">
        <v>33</v>
      </c>
      <c r="AA143" t="s">
        <v>149</v>
      </c>
      <c r="AB143">
        <v>27</v>
      </c>
      <c r="AC143" t="s">
        <v>149</v>
      </c>
      <c r="AK143" t="s">
        <v>93</v>
      </c>
      <c r="AL143" s="137">
        <f>AVERAGE(C148:C149)</f>
        <v>7.0000000000000007E-2</v>
      </c>
      <c r="AM143" s="33">
        <f>AVERAGE(D148:D149)</f>
        <v>7.2149999999999999</v>
      </c>
      <c r="AN143" s="33">
        <f>AVERAGE(F148:F149)</f>
        <v>4.6449999999999996</v>
      </c>
      <c r="AO143" s="42">
        <f>AVERAGE(G148:G149)</f>
        <v>0.15049999999999999</v>
      </c>
      <c r="AP143" s="49">
        <f>AVERAGE(E148:E149)</f>
        <v>0.5</v>
      </c>
    </row>
    <row r="144" spans="1:42">
      <c r="A144" s="11">
        <v>40372</v>
      </c>
      <c r="B144" s="12">
        <v>8</v>
      </c>
      <c r="C144" s="36">
        <v>7.0000000000000007E-2</v>
      </c>
      <c r="D144" s="27">
        <v>7.77</v>
      </c>
      <c r="E144" s="51">
        <v>1.1000000000000001</v>
      </c>
      <c r="F144" s="27">
        <v>3.54</v>
      </c>
      <c r="G144" s="44">
        <v>0.218</v>
      </c>
      <c r="H144" s="44"/>
      <c r="I144">
        <v>206</v>
      </c>
      <c r="J144" s="33">
        <f t="shared" si="17"/>
        <v>2.8854420000000003</v>
      </c>
      <c r="K144">
        <v>1.22</v>
      </c>
      <c r="L144" s="33">
        <f t="shared" si="18"/>
        <v>3.7783400000000002E-2</v>
      </c>
      <c r="M144" s="33"/>
      <c r="N144" s="33"/>
      <c r="O144" s="33"/>
      <c r="P144" s="81">
        <v>2</v>
      </c>
      <c r="Q144" s="81"/>
      <c r="R144" s="81"/>
      <c r="S144" s="81">
        <v>4</v>
      </c>
      <c r="T144" s="78">
        <f t="shared" si="14"/>
        <v>31</v>
      </c>
      <c r="U144" s="78">
        <f t="shared" si="15"/>
        <v>26</v>
      </c>
      <c r="V144" s="78">
        <f t="shared" si="16"/>
        <v>1.0413999999999999</v>
      </c>
      <c r="W144" s="23">
        <v>41</v>
      </c>
      <c r="X144" s="23">
        <v>2</v>
      </c>
      <c r="Z144">
        <v>31</v>
      </c>
      <c r="AA144" t="s">
        <v>149</v>
      </c>
      <c r="AB144">
        <v>26</v>
      </c>
      <c r="AC144" t="s">
        <v>149</v>
      </c>
      <c r="AK144" t="s">
        <v>94</v>
      </c>
      <c r="AL144" s="137">
        <f>AVERAGE(C150:C151)</f>
        <v>0.08</v>
      </c>
      <c r="AM144" s="33">
        <f>AVERAGE(D150:D151)</f>
        <v>6.9350000000000005</v>
      </c>
      <c r="AN144" s="33">
        <f>AVERAGE(F150:F151)</f>
        <v>1.8250000000000002</v>
      </c>
      <c r="AO144" s="42">
        <f>AVERAGE(G150:G151)</f>
        <v>0.34150000000000003</v>
      </c>
      <c r="AP144" s="33">
        <f>AVERAGE(E150:E151)</f>
        <v>1.9</v>
      </c>
    </row>
    <row r="145" spans="1:42" ht="15">
      <c r="A145" s="11">
        <v>40386</v>
      </c>
      <c r="B145" s="12">
        <v>8</v>
      </c>
      <c r="C145" s="36">
        <v>0.09</v>
      </c>
      <c r="D145" s="27">
        <v>5.96</v>
      </c>
      <c r="E145" s="51">
        <v>14.4</v>
      </c>
      <c r="F145" s="27">
        <v>4.68</v>
      </c>
      <c r="G145" s="91">
        <v>0.45200000000000001</v>
      </c>
      <c r="H145" s="91"/>
      <c r="I145">
        <v>238</v>
      </c>
      <c r="J145" s="33">
        <f t="shared" si="17"/>
        <v>3.3336659999999996</v>
      </c>
      <c r="K145" s="33">
        <v>0.78</v>
      </c>
      <c r="L145" s="33">
        <f t="shared" si="18"/>
        <v>2.41566E-2</v>
      </c>
      <c r="M145" s="33"/>
      <c r="N145" s="33"/>
      <c r="O145" s="33"/>
      <c r="P145" s="81">
        <v>2</v>
      </c>
      <c r="Q145" s="81"/>
      <c r="R145" s="81">
        <v>4</v>
      </c>
      <c r="S145" s="81">
        <v>1</v>
      </c>
      <c r="T145" s="78">
        <f t="shared" si="14"/>
        <v>32</v>
      </c>
      <c r="U145" s="78">
        <f t="shared" si="15"/>
        <v>26</v>
      </c>
      <c r="V145" s="78">
        <f t="shared" si="16"/>
        <v>0.83819999999999995</v>
      </c>
      <c r="W145" s="23">
        <v>33</v>
      </c>
      <c r="X145" s="23">
        <v>2</v>
      </c>
      <c r="Z145">
        <v>32</v>
      </c>
      <c r="AA145" t="s">
        <v>149</v>
      </c>
      <c r="AB145">
        <v>26</v>
      </c>
      <c r="AC145" t="s">
        <v>149</v>
      </c>
      <c r="AK145" t="s">
        <v>105</v>
      </c>
      <c r="AL145" s="137">
        <f>AVERAGE(C152:C153)</f>
        <v>8.5000000000000006E-2</v>
      </c>
      <c r="AM145" s="33">
        <f>AVERAGE(D152:D153)</f>
        <v>6.83</v>
      </c>
      <c r="AN145" s="33">
        <f>AVERAGE(F152:F153)</f>
        <v>3.42</v>
      </c>
      <c r="AO145" s="42">
        <f>AVERAGE(G152:G153)</f>
        <v>0.308</v>
      </c>
      <c r="AP145" s="33">
        <f>AVERAGE(E152:E153)</f>
        <v>2.25</v>
      </c>
    </row>
    <row r="146" spans="1:42">
      <c r="A146" s="11">
        <v>40400</v>
      </c>
      <c r="B146" s="12">
        <v>8</v>
      </c>
      <c r="C146" s="36">
        <v>0.09</v>
      </c>
      <c r="D146" s="27">
        <v>7.8</v>
      </c>
      <c r="E146" s="51">
        <v>2</v>
      </c>
      <c r="F146" s="27">
        <v>3.43</v>
      </c>
      <c r="G146" s="44">
        <v>0.34799999999999998</v>
      </c>
      <c r="H146" s="44"/>
      <c r="I146">
        <v>306</v>
      </c>
      <c r="J146" s="33">
        <f t="shared" si="17"/>
        <v>4.2861419999999999</v>
      </c>
      <c r="K146">
        <v>0.92</v>
      </c>
      <c r="L146" s="33">
        <f t="shared" si="18"/>
        <v>2.8492400000000001E-2</v>
      </c>
      <c r="M146" s="33"/>
      <c r="N146" s="33"/>
      <c r="O146" s="33"/>
      <c r="P146" s="81">
        <v>2</v>
      </c>
      <c r="Q146" s="81"/>
      <c r="R146" s="12"/>
      <c r="S146" s="81">
        <v>1</v>
      </c>
      <c r="T146" s="78">
        <f t="shared" si="14"/>
        <v>36</v>
      </c>
      <c r="U146" s="78">
        <f t="shared" si="15"/>
        <v>26</v>
      </c>
      <c r="V146" s="78">
        <f t="shared" si="16"/>
        <v>1.0668</v>
      </c>
      <c r="W146" s="33">
        <v>42</v>
      </c>
      <c r="X146" s="23">
        <v>2</v>
      </c>
      <c r="Z146">
        <v>36</v>
      </c>
      <c r="AA146" t="s">
        <v>149</v>
      </c>
      <c r="AB146">
        <v>26</v>
      </c>
      <c r="AC146" t="s">
        <v>149</v>
      </c>
    </row>
    <row r="147" spans="1:42">
      <c r="A147" s="11">
        <v>40414</v>
      </c>
      <c r="B147" s="12">
        <v>8</v>
      </c>
      <c r="C147" s="36">
        <v>0.08</v>
      </c>
      <c r="D147" s="27">
        <v>6.91</v>
      </c>
      <c r="E147" s="51">
        <v>1.9</v>
      </c>
      <c r="F147" s="27">
        <v>3.36</v>
      </c>
      <c r="G147" s="44">
        <v>0.17499999999999999</v>
      </c>
      <c r="H147" s="44"/>
      <c r="I147">
        <v>253</v>
      </c>
      <c r="J147" s="33">
        <f t="shared" si="17"/>
        <v>3.543771</v>
      </c>
      <c r="K147" s="33">
        <v>1.08</v>
      </c>
      <c r="L147" s="33">
        <f t="shared" si="18"/>
        <v>3.3447600000000001E-2</v>
      </c>
      <c r="M147" s="33"/>
      <c r="N147" s="33"/>
      <c r="O147" s="33"/>
      <c r="P147" s="81">
        <v>1</v>
      </c>
      <c r="Q147" s="81"/>
      <c r="R147" s="12"/>
      <c r="S147" s="81">
        <v>3</v>
      </c>
      <c r="T147" s="78">
        <f t="shared" si="14"/>
        <v>23</v>
      </c>
      <c r="U147" s="78">
        <f t="shared" si="15"/>
        <v>20</v>
      </c>
      <c r="V147" s="78">
        <f t="shared" si="16"/>
        <v>0.78739999999999999</v>
      </c>
      <c r="W147" s="23">
        <v>31</v>
      </c>
      <c r="X147" s="23">
        <v>2</v>
      </c>
      <c r="Z147">
        <v>23</v>
      </c>
      <c r="AA147" t="s">
        <v>149</v>
      </c>
      <c r="AB147">
        <v>20</v>
      </c>
      <c r="AC147" t="s">
        <v>149</v>
      </c>
    </row>
    <row r="148" spans="1:42">
      <c r="A148" s="11">
        <v>40428</v>
      </c>
      <c r="B148" s="12">
        <v>8</v>
      </c>
      <c r="C148" s="36">
        <v>0.04</v>
      </c>
      <c r="D148" s="27">
        <v>7.55</v>
      </c>
      <c r="E148" s="51">
        <v>0</v>
      </c>
      <c r="F148" s="27">
        <v>5.91</v>
      </c>
      <c r="G148" s="44">
        <v>0.11600000000000001</v>
      </c>
      <c r="H148" s="44"/>
      <c r="I148">
        <v>271</v>
      </c>
      <c r="J148" s="33">
        <f t="shared" si="17"/>
        <v>3.7958970000000001</v>
      </c>
      <c r="K148">
        <v>0.72</v>
      </c>
      <c r="L148" s="33">
        <f t="shared" si="18"/>
        <v>2.2298399999999999E-2</v>
      </c>
      <c r="M148" s="33"/>
      <c r="N148" s="33"/>
      <c r="O148" s="33"/>
      <c r="P148" s="81">
        <v>2</v>
      </c>
      <c r="Q148" s="81"/>
      <c r="R148" s="81"/>
      <c r="S148" s="81">
        <v>1</v>
      </c>
      <c r="T148" s="78">
        <f t="shared" si="14"/>
        <v>31</v>
      </c>
      <c r="U148" s="78">
        <f t="shared" si="15"/>
        <v>22</v>
      </c>
      <c r="V148" s="78">
        <f t="shared" si="16"/>
        <v>0.96519999999999995</v>
      </c>
      <c r="W148" s="23">
        <v>38</v>
      </c>
      <c r="X148" s="23">
        <v>2</v>
      </c>
      <c r="Z148">
        <v>31</v>
      </c>
      <c r="AA148" t="s">
        <v>149</v>
      </c>
      <c r="AB148">
        <v>22</v>
      </c>
      <c r="AC148" t="s">
        <v>149</v>
      </c>
    </row>
    <row r="149" spans="1:42">
      <c r="A149" s="11">
        <v>40442</v>
      </c>
      <c r="B149" s="12">
        <v>8</v>
      </c>
      <c r="C149" s="36">
        <v>0.1</v>
      </c>
      <c r="D149" s="27">
        <v>6.88</v>
      </c>
      <c r="E149" s="51">
        <v>1</v>
      </c>
      <c r="F149" s="27">
        <v>3.38</v>
      </c>
      <c r="G149" s="44">
        <v>0.185</v>
      </c>
      <c r="H149" s="44"/>
      <c r="I149">
        <v>335</v>
      </c>
      <c r="J149" s="33">
        <f t="shared" si="17"/>
        <v>4.6923450000000004</v>
      </c>
      <c r="K149" s="33">
        <v>0.86</v>
      </c>
      <c r="L149" s="33">
        <f t="shared" si="18"/>
        <v>2.66342E-2</v>
      </c>
      <c r="M149" s="33"/>
      <c r="N149" s="33"/>
      <c r="O149" s="33"/>
      <c r="P149" s="81">
        <v>2</v>
      </c>
      <c r="Q149" s="81"/>
      <c r="R149" s="12"/>
      <c r="S149" s="81">
        <v>1</v>
      </c>
      <c r="T149" s="78">
        <f t="shared" si="14"/>
        <v>28</v>
      </c>
      <c r="U149" s="78">
        <f t="shared" si="15"/>
        <v>20</v>
      </c>
      <c r="V149" s="78">
        <f t="shared" si="16"/>
        <v>0.93979999999999997</v>
      </c>
      <c r="W149" s="23">
        <v>37</v>
      </c>
      <c r="X149" s="23">
        <v>2</v>
      </c>
      <c r="Z149" s="23">
        <v>28</v>
      </c>
      <c r="AA149" s="23" t="s">
        <v>149</v>
      </c>
      <c r="AB149" s="23">
        <v>20</v>
      </c>
      <c r="AC149" s="23" t="s">
        <v>149</v>
      </c>
    </row>
    <row r="150" spans="1:42">
      <c r="A150" s="11">
        <v>40456</v>
      </c>
      <c r="B150" s="12">
        <v>8</v>
      </c>
      <c r="C150" s="36">
        <v>7.0000000000000007E-2</v>
      </c>
      <c r="D150" s="27">
        <v>6.79</v>
      </c>
      <c r="E150" s="51">
        <v>3.8</v>
      </c>
      <c r="F150" s="27">
        <v>1.59</v>
      </c>
      <c r="G150" s="44">
        <v>0.249</v>
      </c>
      <c r="H150" s="44"/>
      <c r="I150">
        <v>141</v>
      </c>
      <c r="J150" s="33">
        <f t="shared" si="17"/>
        <v>1.9749869999999998</v>
      </c>
      <c r="K150">
        <v>1.17</v>
      </c>
      <c r="L150" s="33">
        <f t="shared" si="18"/>
        <v>3.6234899999999994E-2</v>
      </c>
      <c r="M150" s="33"/>
      <c r="N150" s="33"/>
      <c r="O150" s="33"/>
      <c r="P150" s="81">
        <v>2</v>
      </c>
      <c r="Q150" s="81"/>
      <c r="R150" s="12"/>
      <c r="S150" s="81">
        <v>4</v>
      </c>
      <c r="T150" s="78">
        <f t="shared" si="14"/>
        <v>14</v>
      </c>
      <c r="U150" s="78">
        <f t="shared" si="15"/>
        <v>13</v>
      </c>
      <c r="V150" s="78">
        <f t="shared" si="16"/>
        <v>1.016</v>
      </c>
      <c r="W150" s="23">
        <v>40</v>
      </c>
      <c r="X150" s="23">
        <v>2</v>
      </c>
      <c r="Z150" s="23">
        <v>14</v>
      </c>
      <c r="AA150" s="23" t="s">
        <v>149</v>
      </c>
      <c r="AB150" s="23">
        <v>13</v>
      </c>
      <c r="AC150" s="23" t="s">
        <v>149</v>
      </c>
    </row>
    <row r="151" spans="1:42">
      <c r="A151" s="11">
        <v>40470</v>
      </c>
      <c r="B151" s="12">
        <v>8</v>
      </c>
      <c r="C151" s="36">
        <v>0.09</v>
      </c>
      <c r="D151" s="27">
        <v>7.08</v>
      </c>
      <c r="E151" s="51">
        <v>0</v>
      </c>
      <c r="F151" s="27">
        <v>2.06</v>
      </c>
      <c r="G151" s="44">
        <v>0.434</v>
      </c>
      <c r="H151" s="44"/>
      <c r="I151">
        <v>285</v>
      </c>
      <c r="J151" s="33">
        <f t="shared" si="17"/>
        <v>3.9919950000000002</v>
      </c>
      <c r="K151" s="33">
        <v>0.89</v>
      </c>
      <c r="L151" s="33">
        <f t="shared" si="18"/>
        <v>2.7563299999999999E-2</v>
      </c>
      <c r="M151" s="33"/>
      <c r="N151" s="33"/>
      <c r="O151" s="33"/>
      <c r="P151" s="81">
        <v>1</v>
      </c>
      <c r="Q151" s="81"/>
      <c r="R151" s="12"/>
      <c r="S151" s="81">
        <v>1</v>
      </c>
      <c r="T151" s="78">
        <f t="shared" si="14"/>
        <v>14</v>
      </c>
      <c r="U151" s="78">
        <f t="shared" si="15"/>
        <v>13</v>
      </c>
      <c r="V151" s="78">
        <f t="shared" si="16"/>
        <v>0.91439999999999999</v>
      </c>
      <c r="W151" s="12">
        <v>36</v>
      </c>
      <c r="X151" s="12">
        <v>2</v>
      </c>
      <c r="Z151" s="12">
        <v>14</v>
      </c>
      <c r="AA151" s="12" t="s">
        <v>149</v>
      </c>
      <c r="AB151" s="12">
        <v>13</v>
      </c>
      <c r="AC151" s="12" t="s">
        <v>149</v>
      </c>
    </row>
    <row r="152" spans="1:42">
      <c r="A152" s="13">
        <v>40484</v>
      </c>
      <c r="B152" s="12">
        <v>8</v>
      </c>
      <c r="C152" s="36">
        <v>7.0000000000000007E-2</v>
      </c>
      <c r="D152" s="27">
        <v>7.04</v>
      </c>
      <c r="E152" s="51">
        <v>2.9</v>
      </c>
      <c r="F152" s="27">
        <v>2.86</v>
      </c>
      <c r="G152" s="44">
        <v>0.32800000000000001</v>
      </c>
      <c r="H152" s="44"/>
      <c r="I152">
        <v>184</v>
      </c>
      <c r="J152" s="33">
        <f t="shared" si="17"/>
        <v>2.5772880000000002</v>
      </c>
      <c r="K152">
        <v>1.1100000000000001</v>
      </c>
      <c r="L152" s="33">
        <f t="shared" si="18"/>
        <v>3.4376700000000003E-2</v>
      </c>
      <c r="M152" s="33"/>
      <c r="N152" s="33"/>
      <c r="O152" s="33"/>
      <c r="P152" s="81">
        <v>1</v>
      </c>
      <c r="Q152" s="81"/>
      <c r="R152" s="12"/>
      <c r="S152" s="81">
        <v>1</v>
      </c>
      <c r="T152" s="78">
        <f t="shared" si="14"/>
        <v>21</v>
      </c>
      <c r="U152" s="78">
        <f t="shared" si="15"/>
        <v>10</v>
      </c>
      <c r="V152" s="78">
        <f t="shared" si="16"/>
        <v>0.91439999999999999</v>
      </c>
      <c r="W152" s="12">
        <v>36</v>
      </c>
      <c r="X152" s="12">
        <v>2</v>
      </c>
      <c r="Z152" s="12">
        <v>21</v>
      </c>
      <c r="AA152" s="12" t="s">
        <v>149</v>
      </c>
      <c r="AB152" s="12">
        <v>10</v>
      </c>
      <c r="AC152" s="12" t="s">
        <v>149</v>
      </c>
    </row>
    <row r="153" spans="1:42">
      <c r="A153" s="13">
        <v>40498</v>
      </c>
      <c r="B153" s="12">
        <v>8</v>
      </c>
      <c r="C153" s="36">
        <v>0.1</v>
      </c>
      <c r="D153" s="27">
        <v>6.62</v>
      </c>
      <c r="E153" s="51">
        <v>1.6</v>
      </c>
      <c r="F153" s="27">
        <v>3.98</v>
      </c>
      <c r="G153" s="130">
        <v>0.28799999999999998</v>
      </c>
      <c r="H153" s="130"/>
      <c r="I153">
        <v>296</v>
      </c>
      <c r="J153" s="33">
        <f t="shared" si="17"/>
        <v>4.1460720000000002</v>
      </c>
      <c r="K153" s="33">
        <v>0.59</v>
      </c>
      <c r="L153" s="33">
        <f t="shared" si="18"/>
        <v>1.8272299999999998E-2</v>
      </c>
      <c r="M153" s="33"/>
      <c r="N153" s="33"/>
      <c r="O153" s="33"/>
      <c r="P153" s="81">
        <v>2</v>
      </c>
      <c r="Q153" s="81"/>
      <c r="R153" s="81">
        <v>3</v>
      </c>
      <c r="S153" s="81">
        <v>3</v>
      </c>
      <c r="T153" s="78">
        <f t="shared" si="14"/>
        <v>14</v>
      </c>
      <c r="U153" s="78">
        <f t="shared" si="15"/>
        <v>11</v>
      </c>
      <c r="V153" s="78">
        <f t="shared" si="16"/>
        <v>0.99059999999999993</v>
      </c>
      <c r="W153" s="12">
        <v>39</v>
      </c>
      <c r="X153" s="12">
        <v>2</v>
      </c>
      <c r="Z153" s="12">
        <v>14</v>
      </c>
      <c r="AA153" s="12" t="s">
        <v>149</v>
      </c>
      <c r="AB153" s="12">
        <v>11</v>
      </c>
      <c r="AC153" s="12" t="s">
        <v>149</v>
      </c>
    </row>
    <row r="154" spans="1:42">
      <c r="A154" s="1"/>
      <c r="C154" s="36"/>
      <c r="D154" s="27"/>
      <c r="E154" s="51"/>
      <c r="F154" s="27"/>
      <c r="G154" s="44"/>
      <c r="H154" s="44"/>
      <c r="I154"/>
      <c r="J154" s="33"/>
      <c r="K154"/>
      <c r="L154" s="33"/>
      <c r="M154" s="33"/>
      <c r="N154" s="33"/>
      <c r="O154" s="33"/>
      <c r="T154" s="78" t="str">
        <f t="shared" si="14"/>
        <v xml:space="preserve"> </v>
      </c>
      <c r="U154" s="78" t="str">
        <f t="shared" si="15"/>
        <v xml:space="preserve"> </v>
      </c>
    </row>
    <row r="155" spans="1:42">
      <c r="A155" s="13"/>
      <c r="B155" s="12"/>
      <c r="C155" s="36"/>
      <c r="D155" s="27"/>
      <c r="E155" s="51"/>
      <c r="F155" s="27"/>
      <c r="G155" s="44"/>
      <c r="H155" s="44"/>
      <c r="I155"/>
      <c r="J155" s="33"/>
      <c r="K155"/>
      <c r="L155" s="33"/>
      <c r="M155" s="33"/>
      <c r="N155" s="33"/>
      <c r="O155" s="33"/>
      <c r="P155" s="12"/>
      <c r="Q155" s="12"/>
      <c r="R155" s="12"/>
      <c r="S155" s="12"/>
      <c r="T155" s="78" t="str">
        <f t="shared" si="14"/>
        <v xml:space="preserve"> </v>
      </c>
      <c r="U155" s="78" t="str">
        <f t="shared" si="15"/>
        <v xml:space="preserve"> </v>
      </c>
      <c r="V155" s="12"/>
      <c r="W155" s="12"/>
      <c r="X155" s="12"/>
      <c r="Z155" s="12"/>
      <c r="AA155" s="12"/>
      <c r="AB155" s="12"/>
      <c r="AC155" s="12"/>
    </row>
    <row r="156" spans="1:42">
      <c r="A156" s="13"/>
      <c r="B156" s="12"/>
      <c r="C156" s="36"/>
      <c r="D156" s="27"/>
      <c r="E156" s="51"/>
      <c r="F156" s="27"/>
      <c r="G156" s="44"/>
      <c r="H156" s="44"/>
      <c r="I156"/>
      <c r="J156" s="33"/>
      <c r="K156"/>
      <c r="L156" s="33"/>
      <c r="M156" s="33"/>
      <c r="N156" s="33"/>
      <c r="O156" s="33"/>
      <c r="P156" s="12"/>
      <c r="Q156" s="12"/>
      <c r="R156" s="12"/>
      <c r="S156" s="12"/>
      <c r="T156" s="78" t="str">
        <f t="shared" si="14"/>
        <v xml:space="preserve"> </v>
      </c>
      <c r="U156" s="78" t="str">
        <f t="shared" si="15"/>
        <v xml:space="preserve"> </v>
      </c>
      <c r="V156" s="12"/>
      <c r="W156" s="12"/>
      <c r="X156" s="12"/>
      <c r="Z156" s="12"/>
      <c r="AA156" s="12"/>
      <c r="AB156" s="12"/>
      <c r="AC156" s="12"/>
    </row>
    <row r="157" spans="1:42">
      <c r="A157" s="13"/>
      <c r="B157" s="12"/>
      <c r="C157" s="36"/>
      <c r="D157" s="27"/>
      <c r="E157" s="51"/>
      <c r="F157" s="27"/>
      <c r="G157" s="44"/>
      <c r="H157" s="44"/>
      <c r="I157"/>
      <c r="J157" s="33"/>
      <c r="K157"/>
      <c r="L157" s="33"/>
      <c r="M157" s="33"/>
      <c r="N157" s="33"/>
      <c r="O157" s="33"/>
      <c r="P157" s="12"/>
      <c r="Q157" s="12"/>
      <c r="R157" s="12"/>
      <c r="S157" s="12"/>
      <c r="T157" s="78" t="str">
        <f t="shared" si="14"/>
        <v xml:space="preserve"> </v>
      </c>
      <c r="U157" s="78" t="str">
        <f t="shared" si="15"/>
        <v xml:space="preserve"> </v>
      </c>
      <c r="V157" s="12"/>
      <c r="W157" s="12"/>
      <c r="X157" s="12"/>
      <c r="Z157" s="12"/>
      <c r="AA157" s="12"/>
      <c r="AB157" s="12"/>
      <c r="AC157" s="12"/>
    </row>
    <row r="158" spans="1:42">
      <c r="A158" s="13"/>
      <c r="B158" s="12"/>
      <c r="C158" s="36"/>
      <c r="D158" s="27"/>
      <c r="E158" s="51"/>
      <c r="F158" s="27"/>
      <c r="G158" s="44"/>
      <c r="H158" s="44"/>
      <c r="I158"/>
      <c r="J158" s="33"/>
      <c r="K158"/>
      <c r="L158" s="33"/>
      <c r="M158" s="33"/>
      <c r="N158" s="33"/>
      <c r="O158" s="33"/>
      <c r="P158" s="12"/>
      <c r="Q158" s="12"/>
      <c r="R158" s="12"/>
      <c r="S158" s="12"/>
      <c r="T158" s="78" t="str">
        <f t="shared" si="14"/>
        <v xml:space="preserve"> </v>
      </c>
      <c r="U158" s="78" t="str">
        <f t="shared" si="15"/>
        <v xml:space="preserve"> </v>
      </c>
      <c r="V158" s="12"/>
      <c r="W158" s="12"/>
      <c r="X158" s="12"/>
      <c r="Z158" s="12"/>
      <c r="AA158" s="12"/>
      <c r="AB158" s="12"/>
      <c r="AC158" s="12"/>
      <c r="AH158" s="12"/>
    </row>
    <row r="159" spans="1:42">
      <c r="A159" s="13"/>
      <c r="B159" s="12"/>
      <c r="C159" s="36"/>
      <c r="D159" s="27"/>
      <c r="E159" s="51"/>
      <c r="F159" s="27"/>
      <c r="G159" s="44"/>
      <c r="H159" s="44"/>
      <c r="I159"/>
      <c r="J159" s="33"/>
      <c r="K159"/>
      <c r="L159" s="33"/>
      <c r="M159" s="33"/>
      <c r="N159" s="33"/>
      <c r="O159" s="33"/>
      <c r="P159" s="12"/>
      <c r="Q159" s="12"/>
      <c r="R159" s="12"/>
      <c r="S159" s="12"/>
      <c r="T159" s="78" t="str">
        <f t="shared" si="14"/>
        <v xml:space="preserve"> </v>
      </c>
      <c r="U159" s="78" t="str">
        <f t="shared" si="15"/>
        <v xml:space="preserve"> </v>
      </c>
      <c r="V159" s="12"/>
      <c r="W159" s="12"/>
      <c r="X159" s="12"/>
      <c r="Z159" s="12"/>
      <c r="AA159" s="12"/>
      <c r="AB159" s="12"/>
      <c r="AC159" s="12"/>
      <c r="AH159" s="12"/>
    </row>
    <row r="160" spans="1:42">
      <c r="A160" s="11">
        <v>40260</v>
      </c>
      <c r="B160" s="12">
        <v>12</v>
      </c>
      <c r="C160" s="36">
        <v>0.06</v>
      </c>
      <c r="D160" s="27">
        <v>7.42</v>
      </c>
      <c r="E160" s="51">
        <v>3.1</v>
      </c>
      <c r="F160" s="27">
        <v>3.08</v>
      </c>
      <c r="G160" s="44"/>
      <c r="H160" s="44"/>
      <c r="I160">
        <v>267</v>
      </c>
      <c r="J160" s="33">
        <f t="shared" si="17"/>
        <v>3.7398689999999997</v>
      </c>
      <c r="K160">
        <v>0.88</v>
      </c>
      <c r="L160" s="33">
        <f t="shared" si="18"/>
        <v>2.7253599999999999E-2</v>
      </c>
      <c r="M160" s="33"/>
      <c r="N160" s="33"/>
      <c r="O160" s="33"/>
      <c r="P160" s="81">
        <v>2</v>
      </c>
      <c r="Q160" s="81"/>
      <c r="R160" s="81">
        <v>7</v>
      </c>
      <c r="S160" s="81">
        <v>5</v>
      </c>
      <c r="T160" s="78">
        <f t="shared" si="14"/>
        <v>11</v>
      </c>
      <c r="U160" s="78">
        <f t="shared" si="15"/>
        <v>10</v>
      </c>
      <c r="V160" s="78">
        <f t="shared" ref="V160:V176" si="19">W160*0.0254</f>
        <v>0.53339999999999999</v>
      </c>
      <c r="W160">
        <v>21</v>
      </c>
      <c r="X160" s="12">
        <v>2</v>
      </c>
      <c r="Z160">
        <v>11</v>
      </c>
      <c r="AA160" t="s">
        <v>149</v>
      </c>
      <c r="AB160">
        <v>10</v>
      </c>
      <c r="AC160" t="s">
        <v>149</v>
      </c>
      <c r="AH160" s="12"/>
      <c r="AL160" s="103">
        <v>12</v>
      </c>
    </row>
    <row r="161" spans="1:42">
      <c r="A161" s="11">
        <v>40274</v>
      </c>
      <c r="B161" s="12">
        <v>12</v>
      </c>
      <c r="C161" s="36"/>
      <c r="D161" s="27"/>
      <c r="E161" s="51"/>
      <c r="F161" s="27"/>
      <c r="G161" s="44"/>
      <c r="H161" s="44"/>
      <c r="I161"/>
      <c r="J161" s="33"/>
      <c r="K161"/>
      <c r="L161" s="33"/>
      <c r="M161" s="33"/>
      <c r="N161" s="33"/>
      <c r="O161" s="33"/>
      <c r="P161" s="12"/>
      <c r="Q161" s="12"/>
      <c r="R161" s="12"/>
      <c r="S161" s="12"/>
      <c r="T161" s="78" t="str">
        <f t="shared" si="14"/>
        <v xml:space="preserve"> </v>
      </c>
      <c r="U161" s="78" t="str">
        <f t="shared" si="15"/>
        <v xml:space="preserve"> </v>
      </c>
      <c r="V161" s="78">
        <f t="shared" si="19"/>
        <v>0</v>
      </c>
      <c r="W161" s="12"/>
      <c r="X161" s="12"/>
      <c r="Z161" s="12"/>
      <c r="AA161" s="12"/>
      <c r="AB161" s="12"/>
      <c r="AC161" s="12"/>
      <c r="AH161" s="12"/>
      <c r="AK161" t="s">
        <v>87</v>
      </c>
      <c r="AL161" s="137">
        <f>C160</f>
        <v>0.06</v>
      </c>
      <c r="AM161" s="33">
        <f>D160</f>
        <v>7.42</v>
      </c>
      <c r="AN161" s="33">
        <f>F160</f>
        <v>3.08</v>
      </c>
      <c r="AO161" s="42">
        <f>G160</f>
        <v>0</v>
      </c>
      <c r="AP161" s="49">
        <f>E160</f>
        <v>3.1</v>
      </c>
    </row>
    <row r="162" spans="1:42">
      <c r="A162" s="11">
        <v>40288</v>
      </c>
      <c r="B162" s="12">
        <v>12</v>
      </c>
      <c r="C162" s="35">
        <v>7.0000000000000007E-2</v>
      </c>
      <c r="D162" s="27">
        <v>6.92</v>
      </c>
      <c r="E162" s="51">
        <v>1</v>
      </c>
      <c r="F162" s="27">
        <v>5.0199999999999996</v>
      </c>
      <c r="G162" s="44">
        <v>0.184</v>
      </c>
      <c r="H162" s="44"/>
      <c r="I162">
        <v>284</v>
      </c>
      <c r="J162" s="33">
        <f t="shared" si="17"/>
        <v>3.9779879999999999</v>
      </c>
      <c r="K162">
        <v>0.34</v>
      </c>
      <c r="L162" s="33">
        <f t="shared" si="18"/>
        <v>1.0529800000000001E-2</v>
      </c>
      <c r="M162" s="33"/>
      <c r="N162" s="33"/>
      <c r="O162" s="33"/>
      <c r="P162" s="81">
        <v>2</v>
      </c>
      <c r="Q162" s="81"/>
      <c r="R162" s="81">
        <v>7</v>
      </c>
      <c r="S162" s="81">
        <v>1</v>
      </c>
      <c r="T162" s="78">
        <f t="shared" si="14"/>
        <v>28</v>
      </c>
      <c r="U162" s="78">
        <f t="shared" si="15"/>
        <v>16</v>
      </c>
      <c r="V162" s="78">
        <f t="shared" si="19"/>
        <v>0.60959999999999992</v>
      </c>
      <c r="W162">
        <v>24</v>
      </c>
      <c r="X162" s="19">
        <v>2</v>
      </c>
      <c r="Z162">
        <v>28</v>
      </c>
      <c r="AA162" t="s">
        <v>149</v>
      </c>
      <c r="AB162">
        <v>16</v>
      </c>
      <c r="AC162" t="s">
        <v>149</v>
      </c>
      <c r="AH162" s="12"/>
      <c r="AK162" t="s">
        <v>88</v>
      </c>
      <c r="AL162" s="137">
        <f>AVERAGE(C161:C162)</f>
        <v>7.0000000000000007E-2</v>
      </c>
      <c r="AM162" s="33">
        <f>AVERAGE(D161:D162)</f>
        <v>6.92</v>
      </c>
      <c r="AN162" s="33">
        <f>AVERAGE(F161:F162)</f>
        <v>5.0199999999999996</v>
      </c>
      <c r="AO162" s="42">
        <f>AVERAGE(G161:G162)</f>
        <v>0.184</v>
      </c>
      <c r="AP162" s="49">
        <f>AVERAGE(E161:E162)</f>
        <v>1</v>
      </c>
    </row>
    <row r="163" spans="1:42">
      <c r="A163" s="11">
        <v>40302</v>
      </c>
      <c r="B163" s="12">
        <v>12</v>
      </c>
      <c r="C163" s="36"/>
      <c r="D163" s="27"/>
      <c r="E163" s="51"/>
      <c r="F163" s="27"/>
      <c r="G163" s="44"/>
      <c r="H163" s="44"/>
      <c r="I163"/>
      <c r="J163" s="33"/>
      <c r="K163"/>
      <c r="L163" s="33"/>
      <c r="M163" s="33"/>
      <c r="N163" s="33"/>
      <c r="O163" s="33"/>
      <c r="P163" s="18"/>
      <c r="Q163" s="18"/>
      <c r="R163" s="18"/>
      <c r="S163" s="18"/>
      <c r="T163" s="78" t="str">
        <f t="shared" si="14"/>
        <v xml:space="preserve"> </v>
      </c>
      <c r="U163" s="78" t="str">
        <f t="shared" si="15"/>
        <v xml:space="preserve"> </v>
      </c>
      <c r="V163" s="78">
        <f t="shared" si="19"/>
        <v>0</v>
      </c>
      <c r="W163" s="18"/>
      <c r="X163" s="18"/>
      <c r="Z163" s="18"/>
      <c r="AA163" s="18"/>
      <c r="AB163" s="18"/>
      <c r="AC163" s="18"/>
      <c r="AH163" s="12"/>
      <c r="AK163" t="s">
        <v>89</v>
      </c>
      <c r="AL163" s="137">
        <f>AVERAGE(C163:C164)</f>
        <v>0.06</v>
      </c>
      <c r="AM163" s="33">
        <f>AVERAGE(D163:D164)</f>
        <v>6.06</v>
      </c>
      <c r="AN163" s="33">
        <f>AVERAGE(F163:F164)</f>
        <v>4.0199999999999996</v>
      </c>
      <c r="AO163" s="93">
        <f>AVERAGE(G163:G164)</f>
        <v>0.82</v>
      </c>
      <c r="AP163" s="49">
        <f>AVERAGE(E163:E164)</f>
        <v>3</v>
      </c>
    </row>
    <row r="164" spans="1:42">
      <c r="A164" s="11">
        <v>40316</v>
      </c>
      <c r="B164" s="12">
        <v>12</v>
      </c>
      <c r="C164" s="36">
        <v>0.06</v>
      </c>
      <c r="D164" s="27">
        <v>6.06</v>
      </c>
      <c r="E164" s="51">
        <v>3</v>
      </c>
      <c r="F164" s="27">
        <v>4.0199999999999996</v>
      </c>
      <c r="G164" s="44">
        <f>4.1/5</f>
        <v>0.82</v>
      </c>
      <c r="H164" s="44"/>
      <c r="I164">
        <v>280</v>
      </c>
      <c r="J164" s="33">
        <f t="shared" si="17"/>
        <v>3.9219600000000003</v>
      </c>
      <c r="K164">
        <v>1.36</v>
      </c>
      <c r="L164" s="33">
        <f t="shared" si="18"/>
        <v>4.2119200000000002E-2</v>
      </c>
      <c r="M164" s="33"/>
      <c r="N164" s="33"/>
      <c r="O164" s="33"/>
      <c r="P164" s="81">
        <v>2</v>
      </c>
      <c r="Q164" s="81"/>
      <c r="R164" s="81">
        <v>1</v>
      </c>
      <c r="S164" s="81">
        <v>5</v>
      </c>
      <c r="T164" s="78">
        <f t="shared" si="14"/>
        <v>18</v>
      </c>
      <c r="U164" s="78">
        <f t="shared" si="15"/>
        <v>13</v>
      </c>
      <c r="V164" s="78">
        <f t="shared" si="19"/>
        <v>0.60959999999999992</v>
      </c>
      <c r="W164">
        <v>24</v>
      </c>
      <c r="X164" s="12">
        <v>1</v>
      </c>
      <c r="Z164">
        <v>18</v>
      </c>
      <c r="AA164" t="s">
        <v>149</v>
      </c>
      <c r="AB164">
        <v>13</v>
      </c>
      <c r="AC164" t="s">
        <v>149</v>
      </c>
      <c r="AH164" s="12"/>
      <c r="AK164" t="s">
        <v>90</v>
      </c>
      <c r="AL164" s="137" t="e">
        <f>AVERAGE(C165:C167)</f>
        <v>#DIV/0!</v>
      </c>
      <c r="AM164" s="33">
        <f>AVERAGE(D165:D167)</f>
        <v>7.81</v>
      </c>
      <c r="AN164" s="33">
        <f>AVERAGE(F165:F167)</f>
        <v>3.66</v>
      </c>
      <c r="AO164" s="42">
        <f>AVERAGE(G165:G167)</f>
        <v>8.5000000000000006E-2</v>
      </c>
      <c r="AP164" s="49">
        <f>AVERAGE(E165:E167)</f>
        <v>6</v>
      </c>
    </row>
    <row r="165" spans="1:42">
      <c r="A165" s="11">
        <v>40330</v>
      </c>
      <c r="B165" s="12">
        <v>12</v>
      </c>
      <c r="C165" s="36"/>
      <c r="D165" s="27"/>
      <c r="E165" s="51"/>
      <c r="F165" s="27"/>
      <c r="G165" s="44"/>
      <c r="H165" s="44"/>
      <c r="I165"/>
      <c r="J165" s="33"/>
      <c r="K165"/>
      <c r="L165" s="33"/>
      <c r="M165" s="33"/>
      <c r="N165" s="33"/>
      <c r="O165" s="33"/>
      <c r="P165" s="12"/>
      <c r="Q165" s="12"/>
      <c r="R165" s="12"/>
      <c r="S165" s="12"/>
      <c r="T165" s="78" t="str">
        <f t="shared" si="14"/>
        <v xml:space="preserve"> </v>
      </c>
      <c r="U165" s="78" t="str">
        <f t="shared" si="15"/>
        <v xml:space="preserve"> </v>
      </c>
      <c r="V165" s="78">
        <f t="shared" si="19"/>
        <v>0</v>
      </c>
      <c r="W165" s="12"/>
      <c r="X165" s="12"/>
      <c r="Z165" s="12"/>
      <c r="AA165" s="12"/>
      <c r="AB165" s="12"/>
      <c r="AC165" s="12"/>
      <c r="AH165" s="12"/>
      <c r="AK165" t="s">
        <v>91</v>
      </c>
      <c r="AL165" s="137">
        <f>AVERAGE(C168:C169)</f>
        <v>0.06</v>
      </c>
      <c r="AM165" s="33">
        <f>AVERAGE(D168:D169)</f>
        <v>7.62</v>
      </c>
      <c r="AN165" s="33">
        <f>AVERAGE(F168:F169)</f>
        <v>2.5499999999999998</v>
      </c>
      <c r="AO165" s="42">
        <f>AVERAGE(G168:G169)</f>
        <v>0.21099999999999999</v>
      </c>
      <c r="AP165" s="49">
        <f>AVERAGE(E168:E169)</f>
        <v>53.6</v>
      </c>
    </row>
    <row r="166" spans="1:42">
      <c r="A166" s="11">
        <v>40344</v>
      </c>
      <c r="B166" s="12">
        <v>12</v>
      </c>
      <c r="C166" s="36"/>
      <c r="D166" s="27">
        <v>7.81</v>
      </c>
      <c r="E166" s="51">
        <v>6</v>
      </c>
      <c r="F166" s="27">
        <v>3.66</v>
      </c>
      <c r="G166" s="44">
        <v>8.5000000000000006E-2</v>
      </c>
      <c r="H166" s="44"/>
      <c r="I166">
        <v>217</v>
      </c>
      <c r="J166" s="33">
        <f t="shared" si="17"/>
        <v>3.0395189999999999</v>
      </c>
      <c r="K166">
        <v>0.78</v>
      </c>
      <c r="L166" s="33">
        <f t="shared" si="18"/>
        <v>2.41566E-2</v>
      </c>
      <c r="M166" s="33"/>
      <c r="N166" s="33"/>
      <c r="O166" s="33"/>
      <c r="P166" s="23">
        <v>2</v>
      </c>
      <c r="Q166" s="23"/>
      <c r="R166" s="23">
        <v>5</v>
      </c>
      <c r="S166" s="23">
        <v>4</v>
      </c>
      <c r="T166" s="78">
        <f t="shared" si="14"/>
        <v>26</v>
      </c>
      <c r="U166" s="78">
        <f t="shared" si="15"/>
        <v>25</v>
      </c>
      <c r="V166" s="78">
        <f t="shared" si="19"/>
        <v>0.60959999999999992</v>
      </c>
      <c r="W166" s="23">
        <v>24</v>
      </c>
      <c r="X166" s="12">
        <v>2</v>
      </c>
      <c r="Z166" s="23">
        <v>26</v>
      </c>
      <c r="AA166" s="23" t="s">
        <v>149</v>
      </c>
      <c r="AB166" s="23">
        <v>25</v>
      </c>
      <c r="AC166" s="23" t="s">
        <v>149</v>
      </c>
      <c r="AH166" s="12"/>
      <c r="AK166" t="s">
        <v>92</v>
      </c>
      <c r="AL166" s="137">
        <f>AVERAGE(C170:C171)</f>
        <v>7.0000000000000007E-2</v>
      </c>
      <c r="AM166" s="33">
        <f>AVERAGE(D170:D171)</f>
        <v>7.78</v>
      </c>
      <c r="AN166" s="33">
        <f>AVERAGE(F170:F171)</f>
        <v>0.497</v>
      </c>
      <c r="AO166" s="42">
        <f>AVERAGE(G170:G171)</f>
        <v>0.16600000000000001</v>
      </c>
      <c r="AP166" s="49">
        <f>AVERAGE(E170:E171)</f>
        <v>12.3</v>
      </c>
    </row>
    <row r="167" spans="1:42">
      <c r="A167" s="11">
        <v>40358</v>
      </c>
      <c r="B167" s="12">
        <v>12</v>
      </c>
      <c r="C167" s="36"/>
      <c r="D167" s="27"/>
      <c r="E167" s="51"/>
      <c r="F167" s="27"/>
      <c r="G167" s="44"/>
      <c r="H167" s="44"/>
      <c r="I167"/>
      <c r="J167" s="33"/>
      <c r="K167"/>
      <c r="L167" s="33"/>
      <c r="M167" s="33"/>
      <c r="N167" s="33"/>
      <c r="O167" s="33"/>
      <c r="P167" s="12"/>
      <c r="Q167" s="12"/>
      <c r="R167" s="12"/>
      <c r="S167" s="12"/>
      <c r="T167" s="78" t="str">
        <f t="shared" si="14"/>
        <v xml:space="preserve"> </v>
      </c>
      <c r="U167" s="78" t="str">
        <f t="shared" si="15"/>
        <v xml:space="preserve"> </v>
      </c>
      <c r="V167" s="78">
        <f t="shared" si="19"/>
        <v>0</v>
      </c>
      <c r="W167" s="12"/>
      <c r="X167" s="12"/>
      <c r="Z167" s="12"/>
      <c r="AA167" s="12"/>
      <c r="AB167" s="12"/>
      <c r="AC167" s="12"/>
      <c r="AH167" s="12"/>
      <c r="AK167" t="s">
        <v>93</v>
      </c>
      <c r="AL167" s="137">
        <f>AVERAGE(C172:C173)</f>
        <v>0.04</v>
      </c>
      <c r="AM167" s="33">
        <f>AVERAGE(D172:D173)</f>
        <v>7.45</v>
      </c>
      <c r="AN167" s="33">
        <f>AVERAGE(F172:F173)</f>
        <v>0.80500000000000005</v>
      </c>
      <c r="AO167" s="42">
        <f>AVERAGE(G172:G173)</f>
        <v>8.8999999999999996E-2</v>
      </c>
      <c r="AP167" s="49">
        <f>AVERAGE(E172:E173)</f>
        <v>11</v>
      </c>
    </row>
    <row r="168" spans="1:42">
      <c r="A168" s="11">
        <v>40372</v>
      </c>
      <c r="B168" s="12">
        <v>12</v>
      </c>
      <c r="C168" s="36">
        <v>0.06</v>
      </c>
      <c r="D168" s="27">
        <v>7.62</v>
      </c>
      <c r="E168" s="51">
        <v>53.6</v>
      </c>
      <c r="F168" s="27">
        <v>2.5499999999999998</v>
      </c>
      <c r="G168" s="44">
        <v>0.21099999999999999</v>
      </c>
      <c r="H168" s="44"/>
      <c r="I168">
        <v>154</v>
      </c>
      <c r="J168" s="33">
        <f>(I168*14.007)*(0.001)</f>
        <v>2.1570779999999998</v>
      </c>
      <c r="K168" s="33">
        <v>1.03</v>
      </c>
      <c r="L168" s="33">
        <f>(K168*30.97)*(0.001)</f>
        <v>3.18991E-2</v>
      </c>
      <c r="M168" s="33"/>
      <c r="N168" s="33"/>
      <c r="O168" s="33"/>
      <c r="P168" s="81">
        <v>1</v>
      </c>
      <c r="Q168" s="81"/>
      <c r="R168" s="81"/>
      <c r="S168" s="81">
        <v>4</v>
      </c>
      <c r="T168" s="78">
        <f t="shared" si="14"/>
        <v>42</v>
      </c>
      <c r="U168" s="78">
        <f t="shared" si="15"/>
        <v>28</v>
      </c>
      <c r="V168" s="78">
        <f t="shared" si="19"/>
        <v>0.66039999999999999</v>
      </c>
      <c r="W168">
        <v>26</v>
      </c>
      <c r="X168" s="12">
        <v>2</v>
      </c>
      <c r="Z168">
        <v>42</v>
      </c>
      <c r="AA168" t="s">
        <v>149</v>
      </c>
      <c r="AB168">
        <v>28</v>
      </c>
      <c r="AC168" t="s">
        <v>149</v>
      </c>
      <c r="AH168" s="12"/>
      <c r="AK168" t="s">
        <v>94</v>
      </c>
      <c r="AL168" s="137">
        <f>AVERAGE(C174:C175)</f>
        <v>7.0000000000000007E-2</v>
      </c>
      <c r="AM168" s="33">
        <f>AVERAGE(D174:D175)</f>
        <v>6.75</v>
      </c>
      <c r="AN168" s="33">
        <f>AVERAGE(F174:F175)</f>
        <v>2.4700000000000002</v>
      </c>
      <c r="AO168" s="42">
        <f>AVERAGE(G174:G175)</f>
        <v>0.29099999999999998</v>
      </c>
      <c r="AP168" s="49">
        <f>AVERAGE(E174:E175)</f>
        <v>35.200000000000003</v>
      </c>
    </row>
    <row r="169" spans="1:42">
      <c r="A169" s="11">
        <v>40386</v>
      </c>
      <c r="B169" s="12">
        <v>12</v>
      </c>
      <c r="C169" s="36"/>
      <c r="D169" s="27"/>
      <c r="E169" s="51"/>
      <c r="F169" s="27"/>
      <c r="G169" s="44"/>
      <c r="H169" s="44"/>
      <c r="I169"/>
      <c r="J169" s="33"/>
      <c r="K169" s="33"/>
      <c r="L169" s="33"/>
      <c r="M169" s="33"/>
      <c r="N169" s="33"/>
      <c r="O169" s="33"/>
      <c r="P169" s="12"/>
      <c r="Q169" s="12"/>
      <c r="R169" s="12"/>
      <c r="S169" s="12"/>
      <c r="T169" s="78" t="str">
        <f t="shared" si="14"/>
        <v xml:space="preserve"> </v>
      </c>
      <c r="U169" s="78" t="str">
        <f t="shared" si="15"/>
        <v xml:space="preserve"> </v>
      </c>
      <c r="V169" s="78">
        <f t="shared" si="19"/>
        <v>0</v>
      </c>
      <c r="W169" s="12"/>
      <c r="X169" s="12"/>
      <c r="Z169" s="12"/>
      <c r="AA169" s="12"/>
      <c r="AB169" s="12"/>
      <c r="AC169" s="12"/>
      <c r="AH169" s="12"/>
      <c r="AK169" t="s">
        <v>105</v>
      </c>
      <c r="AL169" s="137">
        <f>AVERAGE(C176:C177)</f>
        <v>0.08</v>
      </c>
      <c r="AM169" s="33">
        <f>AVERAGE(D176:D177)</f>
        <v>6.84</v>
      </c>
      <c r="AN169" s="33">
        <f>AVERAGE(F176:F177)</f>
        <v>2.82</v>
      </c>
      <c r="AO169" s="42">
        <f>AVERAGE(G176:G177)</f>
        <v>0.35399999999999998</v>
      </c>
      <c r="AP169" s="49">
        <f>AVERAGE(E176:E177)</f>
        <v>8</v>
      </c>
    </row>
    <row r="170" spans="1:42">
      <c r="A170" s="11">
        <v>40400</v>
      </c>
      <c r="B170" s="12">
        <v>12</v>
      </c>
      <c r="C170" s="36">
        <v>7.0000000000000007E-2</v>
      </c>
      <c r="D170" s="27">
        <v>7.78</v>
      </c>
      <c r="E170" s="51">
        <v>12.3</v>
      </c>
      <c r="F170" s="27">
        <v>0.497</v>
      </c>
      <c r="G170" s="44">
        <v>0.16600000000000001</v>
      </c>
      <c r="H170" s="44"/>
      <c r="I170">
        <v>49.1</v>
      </c>
      <c r="J170" s="33">
        <f t="shared" ref="J170:J231" si="20">(I170*14.007)*(0.001)</f>
        <v>0.68774369999999996</v>
      </c>
      <c r="K170" s="33">
        <v>1.46</v>
      </c>
      <c r="L170" s="33">
        <f t="shared" ref="L170:L231" si="21">(K170*30.97)*(0.001)</f>
        <v>4.5216200000000005E-2</v>
      </c>
      <c r="M170" s="33"/>
      <c r="N170" s="33"/>
      <c r="O170" s="33"/>
      <c r="P170" s="81">
        <v>2</v>
      </c>
      <c r="Q170" s="81"/>
      <c r="R170" s="81">
        <v>4</v>
      </c>
      <c r="S170" s="81">
        <v>1</v>
      </c>
      <c r="T170" s="78">
        <f t="shared" si="14"/>
        <v>55</v>
      </c>
      <c r="U170" s="78">
        <f t="shared" si="15"/>
        <v>30</v>
      </c>
      <c r="V170" s="78">
        <f t="shared" si="19"/>
        <v>0.60959999999999992</v>
      </c>
      <c r="W170">
        <v>24</v>
      </c>
      <c r="X170" s="12">
        <v>2</v>
      </c>
      <c r="Z170">
        <v>55</v>
      </c>
      <c r="AA170" t="s">
        <v>149</v>
      </c>
      <c r="AB170">
        <v>30</v>
      </c>
      <c r="AC170" t="s">
        <v>149</v>
      </c>
      <c r="AH170" s="12"/>
    </row>
    <row r="171" spans="1:42">
      <c r="A171" s="11">
        <v>40414</v>
      </c>
      <c r="B171" s="12">
        <v>12</v>
      </c>
      <c r="C171" s="36"/>
      <c r="D171" s="27"/>
      <c r="E171" s="51"/>
      <c r="F171" s="27"/>
      <c r="G171" s="44"/>
      <c r="H171" s="44"/>
      <c r="I171"/>
      <c r="J171" s="33"/>
      <c r="K171" s="33"/>
      <c r="L171" s="33"/>
      <c r="M171" s="33"/>
      <c r="N171" s="33"/>
      <c r="O171" s="33"/>
      <c r="T171" s="78" t="str">
        <f t="shared" si="14"/>
        <v xml:space="preserve"> </v>
      </c>
      <c r="U171" s="78" t="str">
        <f t="shared" si="15"/>
        <v xml:space="preserve"> </v>
      </c>
      <c r="V171" s="78">
        <f t="shared" si="19"/>
        <v>0</v>
      </c>
      <c r="AH171" s="12"/>
    </row>
    <row r="172" spans="1:42">
      <c r="A172" s="11">
        <v>40428</v>
      </c>
      <c r="B172" s="12">
        <v>12</v>
      </c>
      <c r="C172" s="36">
        <v>0.04</v>
      </c>
      <c r="D172" s="27">
        <v>7.45</v>
      </c>
      <c r="E172" s="51">
        <v>11</v>
      </c>
      <c r="F172" s="27">
        <v>0.80500000000000005</v>
      </c>
      <c r="G172" s="44">
        <v>8.8999999999999996E-2</v>
      </c>
      <c r="H172" s="44"/>
      <c r="I172">
        <v>37.799999999999997</v>
      </c>
      <c r="J172" s="33">
        <f t="shared" si="20"/>
        <v>0.52946459999999995</v>
      </c>
      <c r="K172">
        <v>1</v>
      </c>
      <c r="L172" s="33">
        <f t="shared" si="21"/>
        <v>3.0970000000000001E-2</v>
      </c>
      <c r="M172" s="33"/>
      <c r="N172" s="33"/>
      <c r="O172" s="33"/>
      <c r="P172" s="81">
        <v>1</v>
      </c>
      <c r="Q172" s="81"/>
      <c r="R172" s="81"/>
      <c r="S172" s="81">
        <v>1</v>
      </c>
      <c r="T172" s="78">
        <f t="shared" si="14"/>
        <v>38</v>
      </c>
      <c r="U172" s="78">
        <f t="shared" si="15"/>
        <v>24</v>
      </c>
      <c r="V172" s="78">
        <f t="shared" si="19"/>
        <v>0.4572</v>
      </c>
      <c r="W172">
        <v>18</v>
      </c>
      <c r="X172" s="12">
        <v>2</v>
      </c>
      <c r="Z172">
        <v>38</v>
      </c>
      <c r="AA172" t="s">
        <v>149</v>
      </c>
      <c r="AB172">
        <v>24</v>
      </c>
      <c r="AC172" t="s">
        <v>149</v>
      </c>
      <c r="AH172" s="12"/>
    </row>
    <row r="173" spans="1:42">
      <c r="A173" s="11">
        <v>40442</v>
      </c>
      <c r="B173" s="12">
        <v>12</v>
      </c>
      <c r="C173" s="36"/>
      <c r="D173" s="27"/>
      <c r="E173" s="51"/>
      <c r="F173" s="27"/>
      <c r="G173" s="44"/>
      <c r="H173" s="44"/>
      <c r="I173"/>
      <c r="J173" s="33"/>
      <c r="K173" s="33"/>
      <c r="L173" s="33"/>
      <c r="M173" s="33"/>
      <c r="N173" s="33"/>
      <c r="O173" s="33"/>
      <c r="P173" s="12"/>
      <c r="Q173" s="12"/>
      <c r="R173" s="12"/>
      <c r="S173" s="12"/>
      <c r="T173" s="78" t="str">
        <f t="shared" si="14"/>
        <v xml:space="preserve"> </v>
      </c>
      <c r="U173" s="78" t="str">
        <f t="shared" si="15"/>
        <v xml:space="preserve"> </v>
      </c>
      <c r="V173" s="78">
        <f t="shared" si="19"/>
        <v>0</v>
      </c>
      <c r="W173" s="12"/>
      <c r="X173" s="12"/>
      <c r="Z173" s="12"/>
      <c r="AA173" s="12"/>
      <c r="AB173" s="12"/>
      <c r="AC173" s="12"/>
      <c r="AH173" s="12"/>
    </row>
    <row r="174" spans="1:42">
      <c r="A174" s="11">
        <v>40456</v>
      </c>
      <c r="B174" s="12">
        <v>12</v>
      </c>
      <c r="C174" s="36">
        <v>7.0000000000000007E-2</v>
      </c>
      <c r="D174" s="27">
        <v>6.75</v>
      </c>
      <c r="E174" s="51">
        <v>35.200000000000003</v>
      </c>
      <c r="F174" s="27">
        <v>2.4700000000000002</v>
      </c>
      <c r="G174" s="44">
        <v>0.29099999999999998</v>
      </c>
      <c r="H174" s="44"/>
      <c r="I174">
        <v>142</v>
      </c>
      <c r="J174" s="33">
        <f t="shared" si="20"/>
        <v>1.9889939999999999</v>
      </c>
      <c r="K174" s="33">
        <v>0.72</v>
      </c>
      <c r="L174" s="33">
        <f t="shared" si="21"/>
        <v>2.2298399999999999E-2</v>
      </c>
      <c r="M174" s="33"/>
      <c r="N174" s="33"/>
      <c r="O174" s="33"/>
      <c r="P174" s="81">
        <v>2</v>
      </c>
      <c r="Q174" s="81"/>
      <c r="R174" s="81">
        <v>1</v>
      </c>
      <c r="S174" s="81">
        <v>4</v>
      </c>
      <c r="T174" s="78">
        <f t="shared" si="14"/>
        <v>20</v>
      </c>
      <c r="U174" s="78">
        <f t="shared" si="15"/>
        <v>14</v>
      </c>
      <c r="V174" s="78">
        <f t="shared" si="19"/>
        <v>0.60959999999999992</v>
      </c>
      <c r="W174">
        <v>24</v>
      </c>
      <c r="X174" s="12">
        <v>1</v>
      </c>
      <c r="Z174">
        <v>20</v>
      </c>
      <c r="AA174" t="s">
        <v>149</v>
      </c>
      <c r="AB174">
        <v>14</v>
      </c>
      <c r="AC174" t="s">
        <v>149</v>
      </c>
      <c r="AH174" s="12"/>
    </row>
    <row r="175" spans="1:42">
      <c r="A175" s="11">
        <v>40470</v>
      </c>
      <c r="B175" s="12">
        <v>12</v>
      </c>
      <c r="C175" s="36"/>
      <c r="D175" s="27"/>
      <c r="E175" s="51"/>
      <c r="F175" s="27"/>
      <c r="G175" s="44"/>
      <c r="H175" s="44"/>
      <c r="I175"/>
      <c r="J175" s="33"/>
      <c r="K175"/>
      <c r="L175" s="33"/>
      <c r="M175" s="33"/>
      <c r="N175" s="33"/>
      <c r="O175" s="33"/>
      <c r="P175" s="12"/>
      <c r="Q175" s="12"/>
      <c r="R175" s="12"/>
      <c r="S175" s="12"/>
      <c r="T175" s="78" t="str">
        <f t="shared" si="14"/>
        <v xml:space="preserve"> </v>
      </c>
      <c r="U175" s="78" t="str">
        <f t="shared" si="15"/>
        <v xml:space="preserve"> </v>
      </c>
      <c r="V175" s="78">
        <f t="shared" si="19"/>
        <v>0</v>
      </c>
      <c r="W175" s="12"/>
      <c r="X175" s="12"/>
      <c r="Z175" s="12"/>
      <c r="AA175" s="12"/>
      <c r="AB175" s="12"/>
      <c r="AC175" s="12"/>
      <c r="AH175" s="12"/>
    </row>
    <row r="176" spans="1:42">
      <c r="A176" s="13">
        <v>40484</v>
      </c>
      <c r="B176" s="12">
        <v>12</v>
      </c>
      <c r="C176" s="36">
        <v>0.08</v>
      </c>
      <c r="D176" s="27">
        <v>6.84</v>
      </c>
      <c r="E176" s="51">
        <v>8</v>
      </c>
      <c r="F176" s="27">
        <v>2.82</v>
      </c>
      <c r="G176" s="44">
        <v>0.35399999999999998</v>
      </c>
      <c r="H176" s="44"/>
      <c r="I176">
        <v>154</v>
      </c>
      <c r="J176" s="33">
        <f t="shared" si="20"/>
        <v>2.1570779999999998</v>
      </c>
      <c r="K176" s="33">
        <v>0.78</v>
      </c>
      <c r="L176" s="33">
        <f t="shared" si="21"/>
        <v>2.41566E-2</v>
      </c>
      <c r="M176" s="33"/>
      <c r="N176" s="33"/>
      <c r="O176" s="33"/>
      <c r="P176" s="12">
        <v>1</v>
      </c>
      <c r="Q176" s="12"/>
      <c r="R176" s="12"/>
      <c r="S176" s="12">
        <v>1</v>
      </c>
      <c r="T176" s="78">
        <f t="shared" si="14"/>
        <v>15</v>
      </c>
      <c r="U176" s="78">
        <f t="shared" si="15"/>
        <v>12</v>
      </c>
      <c r="V176" s="78">
        <f t="shared" si="19"/>
        <v>0.60959999999999992</v>
      </c>
      <c r="W176" s="12">
        <v>24</v>
      </c>
      <c r="X176" s="12">
        <v>2</v>
      </c>
      <c r="Z176" s="12">
        <v>15</v>
      </c>
      <c r="AA176" s="12" t="s">
        <v>149</v>
      </c>
      <c r="AB176" s="12">
        <v>12</v>
      </c>
      <c r="AC176" s="12" t="s">
        <v>149</v>
      </c>
      <c r="AH176" s="12"/>
    </row>
    <row r="177" spans="1:34">
      <c r="A177" s="13">
        <v>40498</v>
      </c>
      <c r="B177" s="12">
        <v>12</v>
      </c>
      <c r="C177" s="36"/>
      <c r="D177" s="27"/>
      <c r="E177" s="51"/>
      <c r="F177" s="27"/>
      <c r="G177" s="44"/>
      <c r="H177" s="44"/>
      <c r="I177"/>
      <c r="J177" s="33"/>
      <c r="K177" s="33"/>
      <c r="L177" s="33"/>
      <c r="M177" s="33"/>
      <c r="N177" s="33"/>
      <c r="O177" s="33"/>
      <c r="P177" s="12"/>
      <c r="Q177" s="12"/>
      <c r="R177" s="12"/>
      <c r="S177" s="12"/>
      <c r="T177" s="78" t="str">
        <f t="shared" si="14"/>
        <v xml:space="preserve"> </v>
      </c>
      <c r="U177" s="78" t="str">
        <f t="shared" si="15"/>
        <v xml:space="preserve"> </v>
      </c>
      <c r="V177" s="12"/>
      <c r="W177" s="12"/>
      <c r="X177" s="12"/>
      <c r="Z177" s="12"/>
      <c r="AA177" s="12"/>
      <c r="AB177" s="12"/>
      <c r="AC177" s="12"/>
      <c r="AH177" s="12"/>
    </row>
    <row r="178" spans="1:34">
      <c r="A178" s="13"/>
      <c r="B178" s="12"/>
      <c r="C178" s="36"/>
      <c r="D178" s="27"/>
      <c r="E178" s="51"/>
      <c r="F178" s="27"/>
      <c r="G178" s="44"/>
      <c r="H178" s="44"/>
      <c r="I178"/>
      <c r="J178" s="33"/>
      <c r="K178" s="33"/>
      <c r="L178" s="33"/>
      <c r="M178" s="33"/>
      <c r="N178" s="33"/>
      <c r="O178" s="33"/>
      <c r="P178" s="12"/>
      <c r="Q178" s="12"/>
      <c r="R178" s="12"/>
      <c r="S178" s="12"/>
      <c r="T178" s="78" t="str">
        <f t="shared" si="14"/>
        <v xml:space="preserve"> </v>
      </c>
      <c r="U178" s="78" t="str">
        <f t="shared" si="15"/>
        <v xml:space="preserve"> </v>
      </c>
      <c r="V178" s="12"/>
      <c r="W178" s="12"/>
      <c r="X178" s="12"/>
      <c r="Z178" s="12"/>
      <c r="AA178" s="12"/>
      <c r="AB178" s="12"/>
      <c r="AC178" s="12"/>
      <c r="AH178" s="12"/>
    </row>
    <row r="179" spans="1:34">
      <c r="A179" s="13"/>
      <c r="B179" s="12"/>
      <c r="C179" s="36"/>
      <c r="D179" s="27"/>
      <c r="E179" s="51"/>
      <c r="F179" s="27"/>
      <c r="G179" s="44"/>
      <c r="H179" s="44"/>
      <c r="I179"/>
      <c r="J179" s="33"/>
      <c r="K179"/>
      <c r="L179" s="33"/>
      <c r="M179" s="33"/>
      <c r="N179" s="33"/>
      <c r="O179" s="33"/>
      <c r="P179" s="12"/>
      <c r="Q179" s="12"/>
      <c r="R179" s="12"/>
      <c r="S179" s="12"/>
      <c r="T179" s="78" t="str">
        <f t="shared" si="14"/>
        <v xml:space="preserve"> </v>
      </c>
      <c r="U179" s="78" t="str">
        <f t="shared" si="15"/>
        <v xml:space="preserve"> </v>
      </c>
      <c r="V179" s="12"/>
      <c r="W179" s="12"/>
      <c r="X179" s="12"/>
      <c r="Z179" s="12"/>
      <c r="AA179" s="12"/>
      <c r="AB179" s="12"/>
      <c r="AC179" s="12"/>
      <c r="AH179" s="12"/>
    </row>
    <row r="180" spans="1:34">
      <c r="A180" s="13"/>
      <c r="B180" s="12"/>
      <c r="C180" s="36"/>
      <c r="D180" s="27"/>
      <c r="E180" s="51"/>
      <c r="F180" s="27"/>
      <c r="G180" s="44"/>
      <c r="H180" s="44"/>
      <c r="I180"/>
      <c r="J180" s="33"/>
      <c r="K180"/>
      <c r="L180" s="33"/>
      <c r="M180" s="33"/>
      <c r="N180" s="33"/>
      <c r="O180" s="33"/>
      <c r="P180" s="12"/>
      <c r="Q180" s="12"/>
      <c r="R180" s="12"/>
      <c r="S180" s="12"/>
      <c r="T180" s="78" t="str">
        <f t="shared" si="14"/>
        <v xml:space="preserve"> </v>
      </c>
      <c r="U180" s="78" t="str">
        <f t="shared" si="15"/>
        <v xml:space="preserve"> </v>
      </c>
      <c r="V180" s="12"/>
      <c r="W180" s="12"/>
      <c r="X180" s="12"/>
      <c r="Z180" s="12"/>
      <c r="AA180" s="12"/>
      <c r="AB180" s="12"/>
      <c r="AC180" s="12"/>
      <c r="AH180" s="12"/>
    </row>
    <row r="181" spans="1:34">
      <c r="A181" s="13"/>
      <c r="B181" s="12"/>
      <c r="C181" s="36"/>
      <c r="D181" s="27"/>
      <c r="E181" s="51"/>
      <c r="F181" s="27"/>
      <c r="G181" s="44"/>
      <c r="H181" s="44"/>
      <c r="I181"/>
      <c r="J181" s="33"/>
      <c r="K181"/>
      <c r="L181" s="33"/>
      <c r="M181" s="33"/>
      <c r="N181" s="33"/>
      <c r="O181" s="33"/>
      <c r="P181" s="12"/>
      <c r="Q181" s="12"/>
      <c r="R181" s="12"/>
      <c r="S181" s="12"/>
      <c r="T181" s="78" t="str">
        <f t="shared" si="14"/>
        <v xml:space="preserve"> </v>
      </c>
      <c r="U181" s="78" t="str">
        <f t="shared" si="15"/>
        <v xml:space="preserve"> </v>
      </c>
      <c r="V181" s="12"/>
      <c r="W181" s="12"/>
      <c r="X181" s="12"/>
      <c r="Z181" s="12"/>
      <c r="AA181" s="12"/>
      <c r="AB181" s="12"/>
      <c r="AC181" s="12"/>
      <c r="AH181" s="12"/>
    </row>
    <row r="182" spans="1:34">
      <c r="A182" s="11">
        <v>40260</v>
      </c>
      <c r="B182" s="12">
        <v>13</v>
      </c>
      <c r="C182" s="36"/>
      <c r="D182" s="27"/>
      <c r="E182" s="51"/>
      <c r="F182" s="27"/>
      <c r="G182" s="44"/>
      <c r="H182" s="44"/>
      <c r="I182"/>
      <c r="J182" s="33"/>
      <c r="K182"/>
      <c r="L182" s="33"/>
      <c r="M182" s="33"/>
      <c r="N182" s="33"/>
      <c r="O182" s="33"/>
      <c r="P182" s="12"/>
      <c r="Q182" s="12"/>
      <c r="R182" s="12"/>
      <c r="S182" s="12"/>
      <c r="T182" s="78" t="str">
        <f t="shared" si="14"/>
        <v xml:space="preserve"> </v>
      </c>
      <c r="U182" s="78" t="str">
        <f t="shared" si="15"/>
        <v xml:space="preserve"> </v>
      </c>
      <c r="V182" s="12"/>
      <c r="W182" s="12"/>
      <c r="X182" s="12"/>
      <c r="Z182" s="12"/>
      <c r="AA182" s="12"/>
      <c r="AB182" s="12"/>
      <c r="AC182" s="12"/>
      <c r="AH182" s="12"/>
    </row>
    <row r="183" spans="1:34">
      <c r="A183" s="11">
        <v>40274</v>
      </c>
      <c r="B183" s="12">
        <v>13</v>
      </c>
      <c r="C183" s="36"/>
      <c r="D183" s="27"/>
      <c r="E183" s="51"/>
      <c r="F183" s="27"/>
      <c r="G183" s="44"/>
      <c r="H183" s="44"/>
      <c r="I183"/>
      <c r="J183" s="33"/>
      <c r="K183"/>
      <c r="L183" s="33"/>
      <c r="M183" s="33"/>
      <c r="N183" s="33"/>
      <c r="O183" s="33"/>
      <c r="P183" s="12"/>
      <c r="Q183" s="12"/>
      <c r="R183" s="12"/>
      <c r="S183" s="12"/>
      <c r="T183" s="78" t="str">
        <f t="shared" si="14"/>
        <v xml:space="preserve"> </v>
      </c>
      <c r="U183" s="78" t="str">
        <f t="shared" si="15"/>
        <v xml:space="preserve"> </v>
      </c>
      <c r="V183" s="12"/>
      <c r="W183" s="12"/>
      <c r="X183" s="12"/>
      <c r="Z183" s="12"/>
      <c r="AA183" s="12"/>
      <c r="AB183" s="12"/>
      <c r="AC183" s="12"/>
      <c r="AH183" s="12"/>
    </row>
    <row r="184" spans="1:34">
      <c r="A184" s="11">
        <v>40288</v>
      </c>
      <c r="B184" s="12">
        <v>13</v>
      </c>
      <c r="C184" s="36"/>
      <c r="D184" s="27"/>
      <c r="E184" s="51"/>
      <c r="F184" s="27"/>
      <c r="G184" s="44"/>
      <c r="H184" s="44"/>
      <c r="I184"/>
      <c r="J184" s="33"/>
      <c r="K184"/>
      <c r="L184" s="33"/>
      <c r="M184" s="33"/>
      <c r="N184" s="33"/>
      <c r="O184" s="33"/>
      <c r="P184" s="12"/>
      <c r="Q184" s="12"/>
      <c r="R184" s="12"/>
      <c r="S184" s="12"/>
      <c r="T184" s="78" t="str">
        <f t="shared" si="14"/>
        <v xml:space="preserve"> </v>
      </c>
      <c r="U184" s="78" t="str">
        <f t="shared" si="15"/>
        <v xml:space="preserve"> </v>
      </c>
      <c r="V184" s="12"/>
      <c r="W184" s="12"/>
      <c r="X184" s="12"/>
      <c r="Z184" s="12"/>
      <c r="AA184" s="12"/>
      <c r="AB184" s="12"/>
      <c r="AC184" s="12"/>
      <c r="AH184" s="12"/>
    </row>
    <row r="185" spans="1:34">
      <c r="A185" s="11">
        <v>40302</v>
      </c>
      <c r="B185" s="12">
        <v>13</v>
      </c>
      <c r="C185" s="36"/>
      <c r="D185" s="27"/>
      <c r="E185" s="51"/>
      <c r="F185" s="27"/>
      <c r="G185" s="44"/>
      <c r="H185" s="44"/>
      <c r="I185"/>
      <c r="J185" s="33"/>
      <c r="K185"/>
      <c r="L185" s="33"/>
      <c r="M185" s="33"/>
      <c r="N185" s="33"/>
      <c r="O185" s="33"/>
      <c r="P185" s="12"/>
      <c r="Q185" s="12"/>
      <c r="R185" s="12"/>
      <c r="S185" s="12"/>
      <c r="T185" s="78" t="str">
        <f t="shared" si="14"/>
        <v xml:space="preserve"> </v>
      </c>
      <c r="U185" s="78" t="str">
        <f t="shared" si="15"/>
        <v xml:space="preserve"> </v>
      </c>
      <c r="V185" s="12"/>
      <c r="W185" s="12"/>
      <c r="X185" s="12"/>
      <c r="Z185" s="12"/>
      <c r="AA185" s="12"/>
      <c r="AB185" s="12"/>
      <c r="AC185" s="12"/>
      <c r="AH185" s="12"/>
    </row>
    <row r="186" spans="1:34">
      <c r="A186" s="11">
        <v>40316</v>
      </c>
      <c r="B186" s="12">
        <v>13</v>
      </c>
      <c r="C186" s="36"/>
      <c r="D186" s="27"/>
      <c r="E186" s="51"/>
      <c r="F186" s="27"/>
      <c r="G186" s="44"/>
      <c r="H186" s="44"/>
      <c r="I186"/>
      <c r="J186" s="33"/>
      <c r="K186"/>
      <c r="L186" s="33"/>
      <c r="M186" s="33"/>
      <c r="N186" s="33"/>
      <c r="O186" s="33"/>
      <c r="P186" s="12"/>
      <c r="Q186" s="12"/>
      <c r="R186" s="12"/>
      <c r="S186" s="12"/>
      <c r="T186" s="78" t="str">
        <f t="shared" si="14"/>
        <v xml:space="preserve"> </v>
      </c>
      <c r="U186" s="78" t="str">
        <f t="shared" si="15"/>
        <v xml:space="preserve"> </v>
      </c>
      <c r="V186" s="12"/>
      <c r="W186" s="12"/>
      <c r="X186" s="12"/>
      <c r="Z186" s="12"/>
      <c r="AA186" s="12"/>
      <c r="AB186" s="12"/>
      <c r="AC186" s="12"/>
      <c r="AH186" s="12"/>
    </row>
    <row r="187" spans="1:34">
      <c r="A187" s="11">
        <v>40330</v>
      </c>
      <c r="B187" s="12">
        <v>13</v>
      </c>
      <c r="C187" s="36"/>
      <c r="D187" s="27"/>
      <c r="E187" s="51"/>
      <c r="F187" s="27"/>
      <c r="G187" s="44"/>
      <c r="H187" s="44"/>
      <c r="I187"/>
      <c r="J187" s="33"/>
      <c r="K187"/>
      <c r="L187" s="33"/>
      <c r="M187" s="33"/>
      <c r="N187" s="33"/>
      <c r="O187" s="33"/>
      <c r="P187" s="12"/>
      <c r="Q187" s="12"/>
      <c r="R187" s="12"/>
      <c r="S187" s="12"/>
      <c r="T187" s="78" t="str">
        <f t="shared" si="14"/>
        <v xml:space="preserve"> </v>
      </c>
      <c r="U187" s="78" t="str">
        <f t="shared" si="15"/>
        <v xml:space="preserve"> </v>
      </c>
      <c r="V187" s="12"/>
      <c r="W187" s="12"/>
      <c r="X187" s="12"/>
      <c r="Z187" s="12"/>
      <c r="AA187" s="12"/>
      <c r="AB187" s="12"/>
      <c r="AC187" s="12"/>
      <c r="AH187" s="12"/>
    </row>
    <row r="188" spans="1:34">
      <c r="A188" s="11">
        <v>40344</v>
      </c>
      <c r="B188" s="12">
        <v>13</v>
      </c>
      <c r="C188" s="36"/>
      <c r="D188" s="27"/>
      <c r="E188" s="51"/>
      <c r="F188" s="27"/>
      <c r="G188" s="44"/>
      <c r="H188" s="44"/>
      <c r="I188"/>
      <c r="J188" s="33"/>
      <c r="K188"/>
      <c r="L188" s="33"/>
      <c r="M188" s="33"/>
      <c r="N188" s="33"/>
      <c r="O188" s="33"/>
      <c r="P188" s="12"/>
      <c r="Q188" s="12"/>
      <c r="R188" s="12"/>
      <c r="S188" s="12"/>
      <c r="T188" s="78" t="str">
        <f t="shared" si="14"/>
        <v xml:space="preserve"> </v>
      </c>
      <c r="U188" s="78" t="str">
        <f t="shared" si="15"/>
        <v xml:space="preserve"> </v>
      </c>
      <c r="V188" s="12"/>
      <c r="W188" s="12"/>
      <c r="X188" s="12"/>
      <c r="Z188" s="12"/>
      <c r="AA188" s="12"/>
      <c r="AB188" s="12"/>
      <c r="AC188" s="12"/>
      <c r="AH188" s="12"/>
    </row>
    <row r="189" spans="1:34">
      <c r="A189" s="11">
        <v>40358</v>
      </c>
      <c r="B189" s="12">
        <v>13</v>
      </c>
      <c r="C189" s="36"/>
      <c r="D189" s="27"/>
      <c r="E189" s="51"/>
      <c r="F189" s="27"/>
      <c r="G189" s="44"/>
      <c r="H189" s="44"/>
      <c r="I189"/>
      <c r="J189" s="33"/>
      <c r="K189"/>
      <c r="L189" s="33"/>
      <c r="M189" s="33"/>
      <c r="N189" s="33"/>
      <c r="O189" s="33"/>
      <c r="P189" s="12"/>
      <c r="Q189" s="12"/>
      <c r="R189" s="12"/>
      <c r="S189" s="12"/>
      <c r="T189" s="78" t="str">
        <f t="shared" si="14"/>
        <v xml:space="preserve"> </v>
      </c>
      <c r="U189" s="78" t="str">
        <f t="shared" si="15"/>
        <v xml:space="preserve"> </v>
      </c>
      <c r="V189" s="12"/>
      <c r="W189" s="12"/>
      <c r="X189" s="12"/>
      <c r="Z189" s="12"/>
      <c r="AA189" s="12"/>
      <c r="AB189" s="12"/>
      <c r="AC189" s="12"/>
      <c r="AH189" s="12"/>
    </row>
    <row r="190" spans="1:34">
      <c r="A190" s="11">
        <v>40372</v>
      </c>
      <c r="B190" s="12">
        <v>13</v>
      </c>
      <c r="C190" s="36"/>
      <c r="D190" s="27"/>
      <c r="E190" s="51"/>
      <c r="F190" s="27"/>
      <c r="G190" s="44"/>
      <c r="H190" s="44"/>
      <c r="I190"/>
      <c r="J190" s="33"/>
      <c r="K190"/>
      <c r="L190" s="33"/>
      <c r="M190" s="33"/>
      <c r="N190" s="33"/>
      <c r="O190" s="33"/>
      <c r="P190" s="12"/>
      <c r="Q190" s="12"/>
      <c r="R190" s="12"/>
      <c r="S190" s="12"/>
      <c r="T190" s="78" t="str">
        <f t="shared" si="14"/>
        <v xml:space="preserve"> </v>
      </c>
      <c r="U190" s="78" t="str">
        <f t="shared" si="15"/>
        <v xml:space="preserve"> </v>
      </c>
      <c r="V190" s="12"/>
      <c r="W190" s="12"/>
      <c r="X190" s="12"/>
      <c r="Z190" s="12"/>
      <c r="AA190" s="12"/>
      <c r="AB190" s="12"/>
      <c r="AC190" s="12"/>
      <c r="AH190" s="12"/>
    </row>
    <row r="191" spans="1:34">
      <c r="A191" s="11">
        <v>40386</v>
      </c>
      <c r="B191" s="12">
        <v>13</v>
      </c>
      <c r="C191" s="36"/>
      <c r="D191" s="27"/>
      <c r="E191" s="51"/>
      <c r="F191" s="27"/>
      <c r="G191" s="44"/>
      <c r="H191" s="44"/>
      <c r="I191"/>
      <c r="J191" s="33"/>
      <c r="K191"/>
      <c r="L191" s="33"/>
      <c r="M191" s="33"/>
      <c r="N191" s="33"/>
      <c r="O191" s="33"/>
      <c r="P191" s="12"/>
      <c r="Q191" s="12"/>
      <c r="R191" s="12"/>
      <c r="S191" s="12"/>
      <c r="T191" s="78" t="str">
        <f t="shared" si="14"/>
        <v xml:space="preserve"> </v>
      </c>
      <c r="U191" s="78" t="str">
        <f t="shared" si="15"/>
        <v xml:space="preserve"> </v>
      </c>
      <c r="V191" s="12"/>
      <c r="W191" s="12"/>
      <c r="X191" s="12"/>
      <c r="Z191" s="12"/>
      <c r="AA191" s="12"/>
      <c r="AB191" s="12"/>
      <c r="AC191" s="12"/>
      <c r="AH191" s="12"/>
    </row>
    <row r="192" spans="1:34">
      <c r="A192" s="11">
        <v>40400</v>
      </c>
      <c r="B192" s="12">
        <v>13</v>
      </c>
      <c r="C192" s="36"/>
      <c r="D192" s="27"/>
      <c r="E192" s="51"/>
      <c r="F192" s="27"/>
      <c r="G192" s="44"/>
      <c r="H192" s="44"/>
      <c r="I192"/>
      <c r="J192" s="33"/>
      <c r="K192"/>
      <c r="L192" s="33"/>
      <c r="M192" s="33"/>
      <c r="N192" s="33"/>
      <c r="O192" s="33"/>
      <c r="P192" s="12"/>
      <c r="Q192" s="12"/>
      <c r="R192" s="12"/>
      <c r="S192" s="12"/>
      <c r="T192" s="78" t="str">
        <f t="shared" si="14"/>
        <v xml:space="preserve"> </v>
      </c>
      <c r="U192" s="78" t="str">
        <f t="shared" si="15"/>
        <v xml:space="preserve"> </v>
      </c>
      <c r="V192" s="12"/>
      <c r="W192" s="12"/>
      <c r="X192" s="12"/>
      <c r="Z192" s="12"/>
      <c r="AA192" s="12"/>
      <c r="AB192" s="12"/>
      <c r="AC192" s="12"/>
      <c r="AH192" s="12"/>
    </row>
    <row r="193" spans="1:42">
      <c r="A193" s="11">
        <v>40414</v>
      </c>
      <c r="B193" s="12">
        <v>13</v>
      </c>
      <c r="C193" s="36"/>
      <c r="D193" s="27"/>
      <c r="E193" s="51"/>
      <c r="F193" s="27"/>
      <c r="G193" s="44"/>
      <c r="H193" s="44"/>
      <c r="I193"/>
      <c r="J193" s="33"/>
      <c r="K193"/>
      <c r="L193" s="33"/>
      <c r="M193" s="33"/>
      <c r="N193" s="33"/>
      <c r="O193" s="33"/>
      <c r="P193" s="12"/>
      <c r="Q193" s="12"/>
      <c r="R193" s="12"/>
      <c r="S193" s="12"/>
      <c r="T193" s="78" t="str">
        <f t="shared" si="14"/>
        <v xml:space="preserve"> </v>
      </c>
      <c r="U193" s="78" t="str">
        <f t="shared" si="15"/>
        <v xml:space="preserve"> </v>
      </c>
      <c r="V193" s="12"/>
      <c r="W193" s="12"/>
      <c r="X193" s="12"/>
      <c r="Z193" s="12"/>
      <c r="AA193" s="12"/>
      <c r="AB193" s="12"/>
      <c r="AC193" s="12"/>
      <c r="AH193" s="12"/>
    </row>
    <row r="194" spans="1:42">
      <c r="A194" s="11">
        <v>40428</v>
      </c>
      <c r="B194" s="12">
        <v>13</v>
      </c>
      <c r="C194" s="36"/>
      <c r="D194" s="27"/>
      <c r="E194" s="51"/>
      <c r="F194" s="27"/>
      <c r="G194" s="44"/>
      <c r="H194" s="44"/>
      <c r="I194"/>
      <c r="J194" s="33"/>
      <c r="K194"/>
      <c r="L194" s="33"/>
      <c r="M194" s="33"/>
      <c r="N194" s="33"/>
      <c r="O194" s="33"/>
      <c r="P194" s="12"/>
      <c r="Q194" s="12"/>
      <c r="R194" s="12"/>
      <c r="S194" s="12"/>
      <c r="T194" s="78" t="str">
        <f t="shared" si="14"/>
        <v xml:space="preserve"> </v>
      </c>
      <c r="U194" s="78" t="str">
        <f t="shared" si="15"/>
        <v xml:space="preserve"> </v>
      </c>
      <c r="V194" s="12"/>
      <c r="W194" s="12"/>
      <c r="X194" s="12"/>
      <c r="Z194" s="12"/>
      <c r="AA194" s="12"/>
      <c r="AB194" s="12"/>
      <c r="AC194" s="12"/>
      <c r="AH194" s="12"/>
    </row>
    <row r="195" spans="1:42">
      <c r="A195" s="11">
        <v>40442</v>
      </c>
      <c r="B195" s="12">
        <v>13</v>
      </c>
      <c r="C195" s="36"/>
      <c r="D195" s="27"/>
      <c r="E195" s="51"/>
      <c r="F195" s="27"/>
      <c r="G195" s="44"/>
      <c r="H195" s="44"/>
      <c r="I195"/>
      <c r="J195" s="33"/>
      <c r="K195"/>
      <c r="L195" s="33"/>
      <c r="M195" s="33"/>
      <c r="N195" s="33"/>
      <c r="O195" s="33"/>
      <c r="P195" s="12"/>
      <c r="Q195" s="12"/>
      <c r="R195" s="12"/>
      <c r="S195" s="12"/>
      <c r="T195" s="78" t="str">
        <f t="shared" ref="T195:T258" si="22">IF(Z195&gt;0,IF(AA195="F",((Z195-32)*5/9),Z195),IF(Z195&lt;0,IF(AA195="F",((Z195-32)*5/9),Z195)," "))</f>
        <v xml:space="preserve"> </v>
      </c>
      <c r="U195" s="78" t="str">
        <f t="shared" ref="U195:U258" si="23">IF(AB195&gt;0,IF(AC195="F",((AB195-32)*5/9),AB195),IF(AB195&lt;0,IF(AC195="F",((AB195-32)*5/9),AB195)," "))</f>
        <v xml:space="preserve"> </v>
      </c>
      <c r="V195" s="12"/>
      <c r="W195" s="12"/>
      <c r="X195" s="12"/>
      <c r="Z195" s="12"/>
      <c r="AA195" s="12"/>
      <c r="AB195" s="12"/>
      <c r="AC195" s="12"/>
      <c r="AH195" s="12"/>
    </row>
    <row r="196" spans="1:42">
      <c r="A196" s="11">
        <v>40456</v>
      </c>
      <c r="B196" s="12">
        <v>13</v>
      </c>
      <c r="C196" s="36"/>
      <c r="D196" s="27"/>
      <c r="E196" s="51"/>
      <c r="F196" s="27"/>
      <c r="G196" s="44"/>
      <c r="H196" s="44"/>
      <c r="I196"/>
      <c r="J196" s="33"/>
      <c r="K196"/>
      <c r="L196" s="33"/>
      <c r="M196" s="33"/>
      <c r="N196" s="33"/>
      <c r="O196" s="33"/>
      <c r="P196" s="12"/>
      <c r="Q196" s="12"/>
      <c r="R196" s="12"/>
      <c r="S196" s="12"/>
      <c r="T196" s="78" t="str">
        <f t="shared" si="22"/>
        <v xml:space="preserve"> </v>
      </c>
      <c r="U196" s="78" t="str">
        <f t="shared" si="23"/>
        <v xml:space="preserve"> </v>
      </c>
      <c r="V196" s="12"/>
      <c r="W196" s="12"/>
      <c r="X196" s="12"/>
      <c r="Z196" s="12"/>
      <c r="AA196" s="12"/>
      <c r="AB196" s="12"/>
      <c r="AC196" s="12"/>
      <c r="AH196" s="12"/>
    </row>
    <row r="197" spans="1:42">
      <c r="A197" s="11">
        <v>40470</v>
      </c>
      <c r="B197" s="12">
        <v>13</v>
      </c>
      <c r="C197" s="36"/>
      <c r="D197" s="27"/>
      <c r="E197" s="51"/>
      <c r="F197" s="27"/>
      <c r="G197" s="44"/>
      <c r="H197" s="44"/>
      <c r="I197"/>
      <c r="J197" s="33"/>
      <c r="K197"/>
      <c r="L197" s="33"/>
      <c r="M197" s="33"/>
      <c r="N197" s="33"/>
      <c r="O197" s="33"/>
      <c r="P197" s="12"/>
      <c r="Q197" s="12"/>
      <c r="R197" s="12"/>
      <c r="S197" s="12"/>
      <c r="T197" s="78" t="str">
        <f t="shared" si="22"/>
        <v xml:space="preserve"> </v>
      </c>
      <c r="U197" s="78" t="str">
        <f t="shared" si="23"/>
        <v xml:space="preserve"> </v>
      </c>
      <c r="V197" s="12"/>
      <c r="W197" s="12"/>
      <c r="X197" s="12"/>
      <c r="Z197" s="12"/>
      <c r="AA197" s="12"/>
      <c r="AB197" s="12"/>
      <c r="AC197" s="12"/>
      <c r="AH197" s="12"/>
    </row>
    <row r="198" spans="1:42">
      <c r="A198" s="13">
        <v>40484</v>
      </c>
      <c r="B198" s="12">
        <v>13</v>
      </c>
      <c r="C198" s="36"/>
      <c r="D198" s="27"/>
      <c r="E198" s="51"/>
      <c r="F198" s="27"/>
      <c r="G198" s="44"/>
      <c r="H198" s="44"/>
      <c r="I198"/>
      <c r="J198" s="33"/>
      <c r="K198"/>
      <c r="L198" s="33"/>
      <c r="M198" s="33"/>
      <c r="N198" s="33"/>
      <c r="O198" s="33"/>
      <c r="P198" s="12"/>
      <c r="Q198" s="12"/>
      <c r="R198" s="12"/>
      <c r="S198" s="12"/>
      <c r="T198" s="78" t="str">
        <f t="shared" si="22"/>
        <v xml:space="preserve"> </v>
      </c>
      <c r="U198" s="78" t="str">
        <f t="shared" si="23"/>
        <v xml:space="preserve"> </v>
      </c>
      <c r="V198" s="12"/>
      <c r="W198" s="12"/>
      <c r="X198" s="12"/>
      <c r="Z198" s="12"/>
      <c r="AA198" s="12"/>
      <c r="AB198" s="12"/>
      <c r="AC198" s="12"/>
      <c r="AH198" s="12"/>
    </row>
    <row r="199" spans="1:42">
      <c r="A199" s="13">
        <v>40498</v>
      </c>
      <c r="B199" s="12">
        <v>13</v>
      </c>
      <c r="C199" s="36"/>
      <c r="D199" s="27"/>
      <c r="E199" s="51"/>
      <c r="F199" s="27"/>
      <c r="G199" s="44"/>
      <c r="H199" s="44"/>
      <c r="I199"/>
      <c r="J199" s="33"/>
      <c r="K199"/>
      <c r="L199" s="33"/>
      <c r="M199" s="33"/>
      <c r="N199" s="33"/>
      <c r="O199" s="33"/>
      <c r="P199" s="12"/>
      <c r="Q199" s="12"/>
      <c r="R199" s="12"/>
      <c r="S199" s="12"/>
      <c r="T199" s="78" t="str">
        <f t="shared" si="22"/>
        <v xml:space="preserve"> </v>
      </c>
      <c r="U199" s="78" t="str">
        <f t="shared" si="23"/>
        <v xml:space="preserve"> </v>
      </c>
      <c r="V199" s="12"/>
      <c r="W199" s="12"/>
      <c r="X199" s="12"/>
      <c r="Z199" s="12"/>
      <c r="AA199" s="12"/>
      <c r="AB199" s="12"/>
      <c r="AC199" s="12"/>
      <c r="AH199" s="12"/>
    </row>
    <row r="200" spans="1:42">
      <c r="A200" s="13"/>
      <c r="B200" s="12"/>
      <c r="C200" s="36"/>
      <c r="D200" s="27"/>
      <c r="E200" s="51"/>
      <c r="F200" s="27"/>
      <c r="G200" s="44"/>
      <c r="H200" s="44"/>
      <c r="I200"/>
      <c r="J200" s="33"/>
      <c r="K200"/>
      <c r="L200" s="33"/>
      <c r="M200" s="33"/>
      <c r="N200" s="33"/>
      <c r="O200" s="33"/>
      <c r="P200" s="12"/>
      <c r="Q200" s="12"/>
      <c r="R200" s="12"/>
      <c r="S200" s="12"/>
      <c r="T200" s="78" t="str">
        <f t="shared" si="22"/>
        <v xml:space="preserve"> </v>
      </c>
      <c r="U200" s="78" t="str">
        <f t="shared" si="23"/>
        <v xml:space="preserve"> </v>
      </c>
      <c r="V200" s="12"/>
      <c r="W200" s="12"/>
      <c r="X200" s="12"/>
      <c r="Z200" s="12"/>
      <c r="AA200" s="12"/>
      <c r="AB200" s="12"/>
      <c r="AC200" s="12"/>
      <c r="AH200" s="12"/>
    </row>
    <row r="201" spans="1:42">
      <c r="A201" s="13"/>
      <c r="B201" s="12"/>
      <c r="C201" s="36"/>
      <c r="D201" s="27"/>
      <c r="E201" s="51"/>
      <c r="F201" s="27"/>
      <c r="G201" s="44"/>
      <c r="H201" s="44"/>
      <c r="I201"/>
      <c r="J201" s="33"/>
      <c r="K201"/>
      <c r="L201" s="33"/>
      <c r="M201" s="33"/>
      <c r="N201" s="33"/>
      <c r="O201" s="33"/>
      <c r="P201" s="12"/>
      <c r="Q201" s="12"/>
      <c r="R201" s="12"/>
      <c r="S201" s="12"/>
      <c r="T201" s="78" t="str">
        <f t="shared" si="22"/>
        <v xml:space="preserve"> </v>
      </c>
      <c r="U201" s="78" t="str">
        <f t="shared" si="23"/>
        <v xml:space="preserve"> </v>
      </c>
      <c r="V201" s="12"/>
      <c r="W201" s="12"/>
      <c r="X201" s="12"/>
      <c r="Z201" s="12"/>
      <c r="AA201" s="12"/>
      <c r="AB201" s="12"/>
      <c r="AC201" s="12"/>
      <c r="AH201" s="12"/>
    </row>
    <row r="202" spans="1:42">
      <c r="A202" s="13"/>
      <c r="B202" s="12"/>
      <c r="C202" s="36"/>
      <c r="D202" s="27"/>
      <c r="E202" s="51"/>
      <c r="F202" s="27"/>
      <c r="G202" s="44"/>
      <c r="H202" s="44"/>
      <c r="I202"/>
      <c r="J202" s="33"/>
      <c r="K202"/>
      <c r="L202" s="33"/>
      <c r="M202" s="33"/>
      <c r="N202" s="33"/>
      <c r="O202" s="33"/>
      <c r="P202" s="12"/>
      <c r="Q202" s="12"/>
      <c r="R202" s="12"/>
      <c r="S202" s="12"/>
      <c r="T202" s="78" t="str">
        <f t="shared" si="22"/>
        <v xml:space="preserve"> </v>
      </c>
      <c r="U202" s="78" t="str">
        <f t="shared" si="23"/>
        <v xml:space="preserve"> </v>
      </c>
      <c r="V202" s="12"/>
      <c r="W202" s="12"/>
      <c r="X202" s="12"/>
      <c r="Z202" s="12"/>
      <c r="AA202" s="12"/>
      <c r="AB202" s="12"/>
      <c r="AC202" s="12"/>
      <c r="AH202" s="12"/>
    </row>
    <row r="203" spans="1:42">
      <c r="A203" s="13"/>
      <c r="B203" s="12"/>
      <c r="C203" s="36"/>
      <c r="D203" s="27"/>
      <c r="E203" s="51"/>
      <c r="F203" s="27"/>
      <c r="G203" s="44"/>
      <c r="H203" s="44"/>
      <c r="I203"/>
      <c r="J203" s="33"/>
      <c r="K203"/>
      <c r="L203" s="33"/>
      <c r="M203" s="33"/>
      <c r="N203" s="33"/>
      <c r="O203" s="33"/>
      <c r="P203" s="12"/>
      <c r="Q203" s="12"/>
      <c r="R203" s="12"/>
      <c r="S203" s="12"/>
      <c r="T203" s="78" t="str">
        <f t="shared" si="22"/>
        <v xml:space="preserve"> </v>
      </c>
      <c r="U203" s="78" t="str">
        <f t="shared" si="23"/>
        <v xml:space="preserve"> </v>
      </c>
      <c r="V203" s="12"/>
      <c r="W203" s="12"/>
      <c r="X203" s="12"/>
      <c r="Z203" s="12"/>
      <c r="AA203" s="12"/>
      <c r="AB203" s="12"/>
      <c r="AC203" s="12"/>
      <c r="AH203" s="12"/>
    </row>
    <row r="204" spans="1:42">
      <c r="A204" s="11">
        <v>40260</v>
      </c>
      <c r="B204" s="12">
        <v>14</v>
      </c>
      <c r="C204" s="36">
        <v>7.0000000000000007E-2</v>
      </c>
      <c r="D204" s="27">
        <v>7.07</v>
      </c>
      <c r="E204" s="51">
        <v>2.2999999999999998</v>
      </c>
      <c r="F204" s="27">
        <v>5.15</v>
      </c>
      <c r="G204" s="44"/>
      <c r="H204" s="44"/>
      <c r="I204">
        <v>358</v>
      </c>
      <c r="J204" s="33">
        <f t="shared" si="20"/>
        <v>5.0145060000000008</v>
      </c>
      <c r="K204">
        <v>1.1299999999999999</v>
      </c>
      <c r="L204" s="33">
        <f t="shared" si="21"/>
        <v>3.4996100000000002E-2</v>
      </c>
      <c r="M204" s="33"/>
      <c r="N204" s="33"/>
      <c r="O204" s="33"/>
      <c r="P204" s="81">
        <v>2</v>
      </c>
      <c r="Q204" s="81"/>
      <c r="R204" s="81">
        <v>4</v>
      </c>
      <c r="S204" s="81">
        <v>4</v>
      </c>
      <c r="T204" s="78">
        <f t="shared" si="22"/>
        <v>11</v>
      </c>
      <c r="U204" s="78">
        <f t="shared" si="23"/>
        <v>8</v>
      </c>
      <c r="V204" s="78">
        <f t="shared" ref="V204:V267" si="24">W204*0.0254</f>
        <v>0.83819999999999995</v>
      </c>
      <c r="W204">
        <v>33</v>
      </c>
      <c r="X204" s="12">
        <v>2</v>
      </c>
      <c r="Z204">
        <v>11</v>
      </c>
      <c r="AA204" t="s">
        <v>149</v>
      </c>
      <c r="AB204">
        <v>8</v>
      </c>
      <c r="AC204" t="s">
        <v>149</v>
      </c>
      <c r="AH204" s="12"/>
      <c r="AL204" s="103">
        <v>14</v>
      </c>
    </row>
    <row r="205" spans="1:42">
      <c r="A205" s="11">
        <v>40274</v>
      </c>
      <c r="B205" s="12">
        <v>14</v>
      </c>
      <c r="C205" s="36">
        <v>7.0000000000000007E-2</v>
      </c>
      <c r="D205" s="27">
        <v>6.75</v>
      </c>
      <c r="E205" s="51">
        <v>1.3</v>
      </c>
      <c r="F205" s="27">
        <v>4.68</v>
      </c>
      <c r="G205" s="44"/>
      <c r="H205" s="44"/>
      <c r="I205">
        <v>371</v>
      </c>
      <c r="J205" s="33">
        <f t="shared" si="20"/>
        <v>5.1965969999999997</v>
      </c>
      <c r="K205">
        <v>1.39</v>
      </c>
      <c r="L205" s="33">
        <f t="shared" si="21"/>
        <v>4.3048299999999998E-2</v>
      </c>
      <c r="M205" s="33"/>
      <c r="N205" s="33"/>
      <c r="O205" s="33"/>
      <c r="P205" s="81">
        <v>1</v>
      </c>
      <c r="Q205" s="81"/>
      <c r="R205" s="12"/>
      <c r="S205" s="81">
        <v>1</v>
      </c>
      <c r="T205" s="78">
        <f t="shared" si="22"/>
        <v>28</v>
      </c>
      <c r="U205" s="78">
        <f t="shared" si="23"/>
        <v>15</v>
      </c>
      <c r="V205" s="78">
        <f t="shared" si="24"/>
        <v>0.83819999999999995</v>
      </c>
      <c r="W205">
        <v>33</v>
      </c>
      <c r="X205" s="12">
        <v>2</v>
      </c>
      <c r="Z205">
        <v>28</v>
      </c>
      <c r="AA205" t="s">
        <v>149</v>
      </c>
      <c r="AB205">
        <v>15</v>
      </c>
      <c r="AC205" t="s">
        <v>149</v>
      </c>
      <c r="AH205" s="12"/>
      <c r="AK205" t="s">
        <v>87</v>
      </c>
      <c r="AL205" s="137">
        <f>C204</f>
        <v>7.0000000000000007E-2</v>
      </c>
      <c r="AM205" s="33">
        <f>D204</f>
        <v>7.07</v>
      </c>
      <c r="AN205" s="33">
        <f>F204</f>
        <v>5.15</v>
      </c>
      <c r="AO205" s="42">
        <f>G204</f>
        <v>0</v>
      </c>
      <c r="AP205" s="49">
        <f>E204</f>
        <v>2.2999999999999998</v>
      </c>
    </row>
    <row r="206" spans="1:42">
      <c r="A206" s="11">
        <v>40288</v>
      </c>
      <c r="B206" s="12">
        <v>14</v>
      </c>
      <c r="C206" s="36">
        <v>0.09</v>
      </c>
      <c r="D206" s="27">
        <v>6.55</v>
      </c>
      <c r="E206" s="51">
        <v>3.3</v>
      </c>
      <c r="F206" s="27">
        <v>4.82</v>
      </c>
      <c r="G206" s="44">
        <v>0.224</v>
      </c>
      <c r="H206" s="44"/>
      <c r="I206">
        <v>268</v>
      </c>
      <c r="J206" s="33">
        <f t="shared" si="20"/>
        <v>3.753876</v>
      </c>
      <c r="K206">
        <v>1.1200000000000001</v>
      </c>
      <c r="L206" s="33">
        <f t="shared" si="21"/>
        <v>3.4686399999999999E-2</v>
      </c>
      <c r="M206" s="33"/>
      <c r="N206" s="33"/>
      <c r="O206" s="33"/>
      <c r="P206" s="81">
        <v>1</v>
      </c>
      <c r="Q206" s="81"/>
      <c r="R206" s="81">
        <v>6</v>
      </c>
      <c r="S206" s="81">
        <v>2</v>
      </c>
      <c r="T206" s="78">
        <f t="shared" si="22"/>
        <v>18</v>
      </c>
      <c r="U206" s="78">
        <f t="shared" si="23"/>
        <v>11</v>
      </c>
      <c r="V206" s="78">
        <f t="shared" si="24"/>
        <v>0.83819999999999995</v>
      </c>
      <c r="W206">
        <v>33</v>
      </c>
      <c r="X206" s="12">
        <v>2</v>
      </c>
      <c r="Z206">
        <v>18</v>
      </c>
      <c r="AA206" t="s">
        <v>149</v>
      </c>
      <c r="AB206">
        <v>11</v>
      </c>
      <c r="AC206" t="s">
        <v>149</v>
      </c>
      <c r="AH206" s="12"/>
      <c r="AK206" t="s">
        <v>88</v>
      </c>
      <c r="AL206" s="137">
        <f>AVERAGE(C205:C206)</f>
        <v>0.08</v>
      </c>
      <c r="AM206" s="33">
        <f>AVERAGE(D205:D206)</f>
        <v>6.65</v>
      </c>
      <c r="AN206" s="33">
        <f>AVERAGE(F205:F206)</f>
        <v>4.75</v>
      </c>
      <c r="AO206" s="42">
        <f>AVERAGE(G205:G206)</f>
        <v>0.224</v>
      </c>
      <c r="AP206" s="49">
        <f>AVERAGE(E205:E206)</f>
        <v>2.2999999999999998</v>
      </c>
    </row>
    <row r="207" spans="1:42">
      <c r="A207" s="11">
        <v>40302</v>
      </c>
      <c r="B207" s="12">
        <v>14</v>
      </c>
      <c r="C207" s="36">
        <v>0.08</v>
      </c>
      <c r="D207" s="27">
        <v>6.77</v>
      </c>
      <c r="E207" s="51">
        <v>1.9</v>
      </c>
      <c r="F207" s="27">
        <v>5.5</v>
      </c>
      <c r="G207" s="44">
        <v>0.23699999999999999</v>
      </c>
      <c r="H207" s="44"/>
      <c r="I207"/>
      <c r="J207" s="33"/>
      <c r="K207"/>
      <c r="L207" s="33"/>
      <c r="M207" s="33"/>
      <c r="N207" s="33"/>
      <c r="O207" s="33"/>
      <c r="P207" s="79">
        <v>1</v>
      </c>
      <c r="Q207" s="79"/>
      <c r="R207" s="18"/>
      <c r="S207" s="79">
        <v>1</v>
      </c>
      <c r="T207" s="78">
        <f t="shared" si="22"/>
        <v>28</v>
      </c>
      <c r="U207" s="78" t="str">
        <f t="shared" si="23"/>
        <v xml:space="preserve"> </v>
      </c>
      <c r="V207" s="78">
        <f t="shared" si="24"/>
        <v>0.78739999999999999</v>
      </c>
      <c r="W207" s="78">
        <v>31</v>
      </c>
      <c r="X207" s="79">
        <v>2</v>
      </c>
      <c r="Z207" s="78">
        <v>28</v>
      </c>
      <c r="AA207" s="78" t="s">
        <v>149</v>
      </c>
      <c r="AB207" s="18"/>
      <c r="AC207" s="18"/>
      <c r="AH207" s="12"/>
      <c r="AK207" t="s">
        <v>89</v>
      </c>
      <c r="AL207" s="137">
        <f>AVERAGE(C207:C208)</f>
        <v>7.0000000000000007E-2</v>
      </c>
      <c r="AM207" s="33">
        <f>AVERAGE(D207:D208)</f>
        <v>6.6099999999999994</v>
      </c>
      <c r="AN207" s="33">
        <f>AVERAGE(F207:F208)</f>
        <v>3.6850000000000001</v>
      </c>
      <c r="AO207" s="42">
        <f>AVERAGE(G207:G208)</f>
        <v>0.38550000000000001</v>
      </c>
      <c r="AP207" s="49">
        <f>AVERAGE(E207:E208)</f>
        <v>5.45</v>
      </c>
    </row>
    <row r="208" spans="1:42">
      <c r="A208" s="11">
        <v>40316</v>
      </c>
      <c r="B208" s="12">
        <v>14</v>
      </c>
      <c r="C208" s="36">
        <v>0.06</v>
      </c>
      <c r="D208" s="27">
        <v>6.45</v>
      </c>
      <c r="E208" s="51">
        <v>9</v>
      </c>
      <c r="F208" s="27">
        <v>1.87</v>
      </c>
      <c r="G208" s="44">
        <v>0.53400000000000003</v>
      </c>
      <c r="H208" s="44"/>
      <c r="I208">
        <v>192</v>
      </c>
      <c r="J208" s="33">
        <f t="shared" si="20"/>
        <v>2.6893440000000002</v>
      </c>
      <c r="K208">
        <v>3.78</v>
      </c>
      <c r="L208" s="33">
        <f t="shared" si="21"/>
        <v>0.11706659999999999</v>
      </c>
      <c r="M208" s="33"/>
      <c r="N208" s="33"/>
      <c r="O208" s="33"/>
      <c r="P208" s="79">
        <v>1</v>
      </c>
      <c r="Q208" s="79"/>
      <c r="R208" s="12"/>
      <c r="S208" s="79">
        <v>4</v>
      </c>
      <c r="T208" s="78">
        <f t="shared" si="22"/>
        <v>16</v>
      </c>
      <c r="U208" s="78">
        <f t="shared" si="23"/>
        <v>11</v>
      </c>
      <c r="V208" s="78">
        <f t="shared" si="24"/>
        <v>0.40639999999999998</v>
      </c>
      <c r="W208" s="78">
        <v>16</v>
      </c>
      <c r="X208" s="79">
        <v>1</v>
      </c>
      <c r="Z208" s="78">
        <v>16</v>
      </c>
      <c r="AA208" s="78" t="s">
        <v>149</v>
      </c>
      <c r="AB208" s="79">
        <v>11</v>
      </c>
      <c r="AC208" s="79" t="s">
        <v>149</v>
      </c>
      <c r="AH208" s="12"/>
      <c r="AK208" t="s">
        <v>90</v>
      </c>
      <c r="AL208" s="137">
        <f>AVERAGE(C209:C211)</f>
        <v>7.0000000000000007E-2</v>
      </c>
      <c r="AM208" s="33">
        <f>AVERAGE(D209:D211)</f>
        <v>7.2766666666666673</v>
      </c>
      <c r="AN208" s="33">
        <f>AVERAGE(F209:F211)</f>
        <v>4.4900000000000011</v>
      </c>
      <c r="AO208" s="42">
        <f>AVERAGE(G209:G211)</f>
        <v>0.38199999999999995</v>
      </c>
      <c r="AP208" s="49">
        <f>AVERAGE(E209:E211)</f>
        <v>0.38333333333333336</v>
      </c>
    </row>
    <row r="209" spans="1:42">
      <c r="A209" s="11">
        <v>40330</v>
      </c>
      <c r="B209" s="12">
        <v>14</v>
      </c>
      <c r="C209" s="36">
        <v>7.0000000000000007E-2</v>
      </c>
      <c r="D209" s="27">
        <v>7.15</v>
      </c>
      <c r="E209" s="51">
        <v>0</v>
      </c>
      <c r="F209" s="27">
        <v>5.78</v>
      </c>
      <c r="G209" s="44">
        <v>0.35399999999999998</v>
      </c>
      <c r="H209" s="44"/>
      <c r="I209">
        <v>388</v>
      </c>
      <c r="J209" s="33">
        <f t="shared" si="20"/>
        <v>5.4347159999999999</v>
      </c>
      <c r="K209">
        <v>1.55</v>
      </c>
      <c r="L209" s="33">
        <f t="shared" si="21"/>
        <v>4.8003500000000004E-2</v>
      </c>
      <c r="M209" s="33"/>
      <c r="N209" s="33"/>
      <c r="O209" s="33"/>
      <c r="P209" s="79">
        <v>2</v>
      </c>
      <c r="Q209" s="79"/>
      <c r="R209" s="79">
        <v>4</v>
      </c>
      <c r="S209" s="79">
        <v>1</v>
      </c>
      <c r="T209" s="78" t="str">
        <f t="shared" si="22"/>
        <v xml:space="preserve"> </v>
      </c>
      <c r="U209" s="78">
        <f t="shared" si="23"/>
        <v>16</v>
      </c>
      <c r="V209" s="78">
        <f t="shared" si="24"/>
        <v>0.78739999999999999</v>
      </c>
      <c r="W209" s="78">
        <v>31</v>
      </c>
      <c r="X209" s="79">
        <v>2</v>
      </c>
      <c r="AB209" s="79">
        <v>16</v>
      </c>
      <c r="AC209" s="79" t="s">
        <v>149</v>
      </c>
      <c r="AH209" s="12"/>
      <c r="AK209" t="s">
        <v>91</v>
      </c>
      <c r="AL209" s="137" t="e">
        <f>AVERAGE(C212:C213)</f>
        <v>#DIV/0!</v>
      </c>
      <c r="AM209" s="33" t="e">
        <f>AVERAGE(D212:D213)</f>
        <v>#DIV/0!</v>
      </c>
      <c r="AN209" s="33" t="e">
        <f>AVERAGE(F212:F213)</f>
        <v>#DIV/0!</v>
      </c>
      <c r="AO209" s="42" t="e">
        <f>AVERAGE(G212:G213)</f>
        <v>#DIV/0!</v>
      </c>
      <c r="AP209" s="49" t="e">
        <f>AVERAGE(E212:E213)</f>
        <v>#DIV/0!</v>
      </c>
    </row>
    <row r="210" spans="1:42">
      <c r="A210" s="11">
        <v>40344</v>
      </c>
      <c r="B210" s="12">
        <v>14</v>
      </c>
      <c r="C210" s="36"/>
      <c r="D210" s="27">
        <v>7.56</v>
      </c>
      <c r="E210" s="51">
        <v>1.1000000000000001</v>
      </c>
      <c r="F210" s="27">
        <v>5.98</v>
      </c>
      <c r="G210" s="44">
        <v>0.40699999999999997</v>
      </c>
      <c r="H210" s="44"/>
      <c r="I210">
        <v>359</v>
      </c>
      <c r="J210" s="33">
        <f t="shared" si="20"/>
        <v>5.0285130000000002</v>
      </c>
      <c r="K210">
        <v>1.6</v>
      </c>
      <c r="L210" s="33">
        <f t="shared" si="21"/>
        <v>4.9551999999999999E-2</v>
      </c>
      <c r="M210" s="33"/>
      <c r="N210" s="33"/>
      <c r="O210" s="33"/>
      <c r="P210" s="79">
        <v>1</v>
      </c>
      <c r="Q210" s="79"/>
      <c r="R210" s="81"/>
      <c r="S210" s="79">
        <v>4</v>
      </c>
      <c r="T210" s="78">
        <f t="shared" si="22"/>
        <v>28</v>
      </c>
      <c r="U210" s="78">
        <f t="shared" si="23"/>
        <v>21</v>
      </c>
      <c r="V210" s="78">
        <f t="shared" si="24"/>
        <v>0.76200000000000001</v>
      </c>
      <c r="W210" s="79">
        <v>30</v>
      </c>
      <c r="X210" s="79">
        <v>2</v>
      </c>
      <c r="Z210" s="23">
        <v>28</v>
      </c>
      <c r="AA210" s="23" t="s">
        <v>149</v>
      </c>
      <c r="AB210" s="79">
        <v>21</v>
      </c>
      <c r="AC210" s="79" t="s">
        <v>149</v>
      </c>
      <c r="AH210" s="12"/>
      <c r="AK210" t="s">
        <v>92</v>
      </c>
      <c r="AL210" s="137">
        <f>AVERAGE(C214:C215)</f>
        <v>0.08</v>
      </c>
      <c r="AM210" s="33">
        <f>AVERAGE(D214:D215)</f>
        <v>6.99</v>
      </c>
      <c r="AN210" s="33">
        <f>AVERAGE(F214:F215)</f>
        <v>5.04</v>
      </c>
      <c r="AO210" s="42">
        <f>AVERAGE(G214:G215)</f>
        <v>0.20599999999999999</v>
      </c>
      <c r="AP210" s="49">
        <f>AVERAGE(E214:E215)</f>
        <v>0.3</v>
      </c>
    </row>
    <row r="211" spans="1:42">
      <c r="A211" s="11">
        <v>40358</v>
      </c>
      <c r="B211" s="12">
        <v>14</v>
      </c>
      <c r="C211" s="36">
        <v>7.0000000000000007E-2</v>
      </c>
      <c r="D211" s="27">
        <v>7.12</v>
      </c>
      <c r="E211" s="51">
        <v>0.05</v>
      </c>
      <c r="F211" s="27">
        <v>1.71</v>
      </c>
      <c r="G211" s="44">
        <v>0.38500000000000001</v>
      </c>
      <c r="H211" s="44"/>
      <c r="I211">
        <v>352</v>
      </c>
      <c r="J211" s="33">
        <f t="shared" si="20"/>
        <v>4.9304639999999997</v>
      </c>
      <c r="K211">
        <v>2.23</v>
      </c>
      <c r="L211" s="33">
        <f t="shared" si="21"/>
        <v>6.9063099999999988E-2</v>
      </c>
      <c r="M211" s="33"/>
      <c r="N211" s="33"/>
      <c r="O211" s="33"/>
      <c r="P211" s="79">
        <v>1</v>
      </c>
      <c r="Q211" s="79"/>
      <c r="R211" s="81"/>
      <c r="S211" s="79">
        <v>5</v>
      </c>
      <c r="T211" s="78">
        <f t="shared" si="22"/>
        <v>29</v>
      </c>
      <c r="U211" s="78">
        <f t="shared" si="23"/>
        <v>17</v>
      </c>
      <c r="V211" s="78">
        <f t="shared" si="24"/>
        <v>0.76200000000000001</v>
      </c>
      <c r="W211" s="79">
        <v>30</v>
      </c>
      <c r="X211" s="79">
        <v>2</v>
      </c>
      <c r="Z211" s="23">
        <v>29</v>
      </c>
      <c r="AA211" s="23" t="s">
        <v>149</v>
      </c>
      <c r="AB211" s="79">
        <v>17</v>
      </c>
      <c r="AC211" s="79" t="s">
        <v>149</v>
      </c>
      <c r="AH211" s="12"/>
      <c r="AK211" t="s">
        <v>93</v>
      </c>
      <c r="AL211" s="137">
        <f>AVERAGE(C216:C217)</f>
        <v>0.06</v>
      </c>
      <c r="AM211" s="33">
        <f>AVERAGE(D216:D217)</f>
        <v>6.93</v>
      </c>
      <c r="AN211" s="33">
        <f>AVERAGE(F216:F217)</f>
        <v>5.01</v>
      </c>
      <c r="AO211" s="42">
        <f>AVERAGE(G216:G217)</f>
        <v>0.26600000000000001</v>
      </c>
      <c r="AP211" s="33">
        <f>AVERAGE(E216:E217)</f>
        <v>0.8</v>
      </c>
    </row>
    <row r="212" spans="1:42">
      <c r="A212" s="11">
        <v>40372</v>
      </c>
      <c r="B212" s="12">
        <v>14</v>
      </c>
      <c r="C212" s="36"/>
      <c r="D212" s="27"/>
      <c r="E212" s="51"/>
      <c r="F212" s="27"/>
      <c r="G212" s="44"/>
      <c r="H212" s="44"/>
      <c r="I212"/>
      <c r="J212" s="33"/>
      <c r="K212"/>
      <c r="L212" s="33"/>
      <c r="M212" s="33"/>
      <c r="N212" s="33"/>
      <c r="O212" s="33"/>
      <c r="P212" s="12"/>
      <c r="Q212" s="12"/>
      <c r="R212" s="12"/>
      <c r="S212" s="12"/>
      <c r="T212" s="78" t="str">
        <f t="shared" si="22"/>
        <v xml:space="preserve"> </v>
      </c>
      <c r="U212" s="78" t="str">
        <f t="shared" si="23"/>
        <v xml:space="preserve"> </v>
      </c>
      <c r="V212" s="78">
        <f t="shared" si="24"/>
        <v>0</v>
      </c>
      <c r="W212" s="12"/>
      <c r="X212" s="12"/>
      <c r="Z212" s="12"/>
      <c r="AA212" s="12"/>
      <c r="AB212" s="12"/>
      <c r="AC212" s="12"/>
      <c r="AH212" s="12"/>
      <c r="AK212" t="s">
        <v>94</v>
      </c>
      <c r="AL212" s="137">
        <f>AVERAGE(C218:C219)</f>
        <v>0.09</v>
      </c>
      <c r="AM212" s="33">
        <f>AVERAGE(D218:D219)</f>
        <v>6.84</v>
      </c>
      <c r="AN212" s="33">
        <f>AVERAGE(F218:F219)</f>
        <v>4.8</v>
      </c>
      <c r="AO212" s="42">
        <f>AVERAGE(G218:G219)</f>
        <v>0.40949999999999998</v>
      </c>
      <c r="AP212" s="49">
        <f>AVERAGE(E218:E219)</f>
        <v>0.8</v>
      </c>
    </row>
    <row r="213" spans="1:42">
      <c r="A213" s="11">
        <v>40386</v>
      </c>
      <c r="B213" s="12">
        <v>14</v>
      </c>
      <c r="C213" s="36"/>
      <c r="D213" s="27"/>
      <c r="E213" s="51"/>
      <c r="F213" s="27"/>
      <c r="G213" s="44"/>
      <c r="H213" s="44"/>
      <c r="I213"/>
      <c r="J213" s="33"/>
      <c r="K213"/>
      <c r="L213" s="33"/>
      <c r="M213" s="33"/>
      <c r="N213" s="33"/>
      <c r="O213" s="33"/>
      <c r="P213" s="81"/>
      <c r="Q213" s="81"/>
      <c r="R213" s="12"/>
      <c r="S213" s="81"/>
      <c r="T213" s="78" t="str">
        <f t="shared" si="22"/>
        <v xml:space="preserve"> </v>
      </c>
      <c r="U213" s="78" t="str">
        <f t="shared" si="23"/>
        <v xml:space="preserve"> </v>
      </c>
      <c r="V213" s="78">
        <f t="shared" si="24"/>
        <v>0</v>
      </c>
      <c r="W213" s="81"/>
      <c r="X213" s="81"/>
      <c r="Z213" s="81"/>
      <c r="AA213" s="81"/>
      <c r="AH213" s="12"/>
      <c r="AK213" t="s">
        <v>105</v>
      </c>
      <c r="AL213" s="137">
        <f>AVERAGE(C220:C221)</f>
        <v>0.09</v>
      </c>
      <c r="AM213" s="33">
        <f>AVERAGE(D220:D221)</f>
        <v>6.62</v>
      </c>
      <c r="AN213" s="33">
        <f>AVERAGE(F220:F221)</f>
        <v>4.6950000000000003</v>
      </c>
      <c r="AO213" s="42">
        <f>AVERAGE(G220:G221)</f>
        <v>0.26149999999999995</v>
      </c>
      <c r="AP213" s="49">
        <f>AVERAGE(E220:E221)</f>
        <v>0.25</v>
      </c>
    </row>
    <row r="214" spans="1:42">
      <c r="A214" s="11">
        <v>40400</v>
      </c>
      <c r="B214" s="12">
        <v>14</v>
      </c>
      <c r="C214" s="36"/>
      <c r="D214" s="27"/>
      <c r="E214" s="51"/>
      <c r="F214" s="27"/>
      <c r="G214" s="44"/>
      <c r="H214" s="44"/>
      <c r="I214"/>
      <c r="J214" s="33"/>
      <c r="K214" s="33"/>
      <c r="L214" s="33"/>
      <c r="M214" s="33"/>
      <c r="N214" s="33"/>
      <c r="O214" s="33"/>
      <c r="P214" s="81"/>
      <c r="Q214" s="81"/>
      <c r="R214" s="12"/>
      <c r="S214" s="81"/>
      <c r="T214" s="78" t="str">
        <f t="shared" si="22"/>
        <v xml:space="preserve"> </v>
      </c>
      <c r="U214" s="78" t="str">
        <f t="shared" si="23"/>
        <v xml:space="preserve"> </v>
      </c>
      <c r="V214" s="78">
        <f t="shared" si="24"/>
        <v>0</v>
      </c>
      <c r="W214" s="81"/>
      <c r="X214" s="81"/>
      <c r="Z214" s="12"/>
      <c r="AA214" s="12"/>
      <c r="AH214" s="12"/>
      <c r="AO214" s="42"/>
    </row>
    <row r="215" spans="1:42">
      <c r="A215" s="11">
        <v>40414</v>
      </c>
      <c r="B215" s="12">
        <v>14</v>
      </c>
      <c r="C215" s="36">
        <v>0.08</v>
      </c>
      <c r="D215" s="27">
        <v>6.99</v>
      </c>
      <c r="E215" s="51">
        <v>0.3</v>
      </c>
      <c r="F215" s="27">
        <v>5.04</v>
      </c>
      <c r="G215" s="44">
        <v>0.20599999999999999</v>
      </c>
      <c r="H215" s="44"/>
      <c r="I215">
        <v>328</v>
      </c>
      <c r="J215" s="33">
        <f t="shared" si="20"/>
        <v>4.5942959999999999</v>
      </c>
      <c r="K215">
        <v>2.14</v>
      </c>
      <c r="L215" s="33">
        <f t="shared" si="21"/>
        <v>6.627580000000001E-2</v>
      </c>
      <c r="M215" s="33"/>
      <c r="N215" s="33"/>
      <c r="O215" s="33"/>
      <c r="P215" s="81">
        <v>2</v>
      </c>
      <c r="Q215" s="81"/>
      <c r="R215" s="81">
        <v>2</v>
      </c>
      <c r="S215" s="81">
        <v>3</v>
      </c>
      <c r="T215" s="78">
        <f t="shared" si="22"/>
        <v>22</v>
      </c>
      <c r="U215" s="78">
        <f t="shared" si="23"/>
        <v>15</v>
      </c>
      <c r="V215" s="78">
        <f t="shared" si="24"/>
        <v>0.71119999999999994</v>
      </c>
      <c r="W215">
        <v>28</v>
      </c>
      <c r="X215" s="12">
        <v>2</v>
      </c>
      <c r="Z215">
        <v>22</v>
      </c>
      <c r="AA215" t="s">
        <v>149</v>
      </c>
      <c r="AB215">
        <v>15</v>
      </c>
      <c r="AC215" t="s">
        <v>149</v>
      </c>
      <c r="AH215" s="12"/>
    </row>
    <row r="216" spans="1:42">
      <c r="A216" s="11">
        <v>40428</v>
      </c>
      <c r="B216" s="12">
        <v>14</v>
      </c>
      <c r="C216" s="35">
        <v>0.04</v>
      </c>
      <c r="D216" s="33">
        <v>7.19</v>
      </c>
      <c r="E216" s="49">
        <v>1.6</v>
      </c>
      <c r="F216" s="33">
        <v>5.41</v>
      </c>
      <c r="G216" s="42">
        <v>0.23400000000000001</v>
      </c>
      <c r="I216">
        <v>338</v>
      </c>
      <c r="J216" s="33">
        <f t="shared" si="20"/>
        <v>4.7343660000000005</v>
      </c>
      <c r="K216" s="33">
        <v>1.49</v>
      </c>
      <c r="L216" s="33">
        <f t="shared" si="21"/>
        <v>4.61453E-2</v>
      </c>
      <c r="M216" s="33"/>
      <c r="N216" s="33"/>
      <c r="O216" s="33"/>
      <c r="P216">
        <v>3</v>
      </c>
      <c r="R216">
        <v>6</v>
      </c>
      <c r="S216">
        <v>1</v>
      </c>
      <c r="T216" s="78">
        <f t="shared" si="22"/>
        <v>28</v>
      </c>
      <c r="U216" s="78">
        <f t="shared" si="23"/>
        <v>15</v>
      </c>
      <c r="V216" s="78">
        <f t="shared" si="24"/>
        <v>0.73659999999999992</v>
      </c>
      <c r="W216">
        <v>29</v>
      </c>
      <c r="X216">
        <v>2</v>
      </c>
      <c r="Z216">
        <v>28</v>
      </c>
      <c r="AA216" t="s">
        <v>149</v>
      </c>
      <c r="AB216">
        <v>15</v>
      </c>
      <c r="AC216" t="s">
        <v>149</v>
      </c>
      <c r="AH216" s="12"/>
    </row>
    <row r="217" spans="1:42">
      <c r="A217" s="11">
        <v>40442</v>
      </c>
      <c r="B217" s="12">
        <v>14</v>
      </c>
      <c r="C217" s="36">
        <v>0.08</v>
      </c>
      <c r="D217" s="27">
        <v>6.67</v>
      </c>
      <c r="E217" s="51">
        <v>0</v>
      </c>
      <c r="F217" s="27">
        <v>4.6100000000000003</v>
      </c>
      <c r="G217" s="44">
        <v>0.29799999999999999</v>
      </c>
      <c r="H217" s="44"/>
      <c r="I217">
        <v>302</v>
      </c>
      <c r="J217" s="33">
        <f t="shared" si="20"/>
        <v>4.2301139999999995</v>
      </c>
      <c r="K217">
        <v>1.2</v>
      </c>
      <c r="L217" s="33">
        <f t="shared" si="21"/>
        <v>3.7163999999999996E-2</v>
      </c>
      <c r="M217" s="33"/>
      <c r="N217" s="33"/>
      <c r="O217" s="33"/>
      <c r="P217" s="81">
        <v>1</v>
      </c>
      <c r="Q217" s="81"/>
      <c r="R217" s="12"/>
      <c r="S217" s="81">
        <v>1</v>
      </c>
      <c r="T217" s="78">
        <f t="shared" si="22"/>
        <v>27</v>
      </c>
      <c r="U217" s="78">
        <f t="shared" si="23"/>
        <v>16</v>
      </c>
      <c r="V217" s="78">
        <f t="shared" si="24"/>
        <v>0.73659999999999992</v>
      </c>
      <c r="W217">
        <v>29</v>
      </c>
      <c r="X217" s="81">
        <v>2</v>
      </c>
      <c r="Z217">
        <v>27</v>
      </c>
      <c r="AA217" t="s">
        <v>149</v>
      </c>
      <c r="AB217">
        <v>16</v>
      </c>
      <c r="AC217" t="s">
        <v>149</v>
      </c>
      <c r="AH217" s="12"/>
    </row>
    <row r="218" spans="1:42">
      <c r="A218" s="11">
        <v>40456</v>
      </c>
      <c r="B218" s="12">
        <v>14</v>
      </c>
      <c r="C218" s="36">
        <v>0.09</v>
      </c>
      <c r="D218" s="27">
        <v>6.7</v>
      </c>
      <c r="E218" s="51">
        <v>1.6</v>
      </c>
      <c r="F218" s="27">
        <v>4.2699999999999996</v>
      </c>
      <c r="G218" s="44">
        <v>0.40500000000000003</v>
      </c>
      <c r="H218" s="44"/>
      <c r="I218">
        <v>238</v>
      </c>
      <c r="J218" s="33">
        <f t="shared" si="20"/>
        <v>3.3336659999999996</v>
      </c>
      <c r="K218" s="33">
        <v>1.89</v>
      </c>
      <c r="L218" s="33">
        <f t="shared" si="21"/>
        <v>5.8533299999999996E-2</v>
      </c>
      <c r="M218" s="33"/>
      <c r="N218" s="33"/>
      <c r="O218" s="33"/>
      <c r="P218" s="81">
        <v>2</v>
      </c>
      <c r="Q218" s="81"/>
      <c r="R218" s="12"/>
      <c r="S218" s="81">
        <v>5</v>
      </c>
      <c r="T218" s="78">
        <f t="shared" si="22"/>
        <v>14</v>
      </c>
      <c r="U218" s="78">
        <f t="shared" si="23"/>
        <v>11</v>
      </c>
      <c r="V218" s="78">
        <f t="shared" si="24"/>
        <v>0.83819999999999995</v>
      </c>
      <c r="W218">
        <v>33</v>
      </c>
      <c r="X218" s="81">
        <v>2</v>
      </c>
      <c r="Z218">
        <v>14</v>
      </c>
      <c r="AA218" t="s">
        <v>149</v>
      </c>
      <c r="AB218">
        <v>11</v>
      </c>
      <c r="AC218" t="s">
        <v>149</v>
      </c>
      <c r="AH218" s="12"/>
    </row>
    <row r="219" spans="1:42">
      <c r="A219" s="11">
        <v>40470</v>
      </c>
      <c r="B219" s="12">
        <v>14</v>
      </c>
      <c r="C219" s="36">
        <v>0.09</v>
      </c>
      <c r="D219" s="27">
        <v>6.98</v>
      </c>
      <c r="E219" s="51">
        <v>0</v>
      </c>
      <c r="F219" s="27">
        <v>5.33</v>
      </c>
      <c r="G219" s="44">
        <v>0.41399999999999998</v>
      </c>
      <c r="H219" s="44"/>
      <c r="I219">
        <v>314</v>
      </c>
      <c r="J219" s="33">
        <f t="shared" si="20"/>
        <v>4.3981980000000007</v>
      </c>
      <c r="K219">
        <v>2.02</v>
      </c>
      <c r="L219" s="33">
        <f t="shared" si="21"/>
        <v>6.2559400000000001E-2</v>
      </c>
      <c r="M219" s="33"/>
      <c r="N219" s="33"/>
      <c r="O219" s="33"/>
      <c r="P219" s="81">
        <v>1</v>
      </c>
      <c r="Q219" s="81"/>
      <c r="R219" s="12"/>
      <c r="S219" s="81">
        <v>1</v>
      </c>
      <c r="T219" s="78">
        <f t="shared" si="22"/>
        <v>18</v>
      </c>
      <c r="U219" s="78">
        <f t="shared" si="23"/>
        <v>11</v>
      </c>
      <c r="V219" s="78">
        <f t="shared" si="24"/>
        <v>0.83819999999999995</v>
      </c>
      <c r="W219" s="12">
        <v>33</v>
      </c>
      <c r="X219" s="81">
        <v>2</v>
      </c>
      <c r="Z219" s="12">
        <v>18</v>
      </c>
      <c r="AA219" s="12" t="s">
        <v>149</v>
      </c>
      <c r="AB219" s="12">
        <v>11</v>
      </c>
      <c r="AC219" s="12" t="s">
        <v>149</v>
      </c>
      <c r="AH219" s="12"/>
    </row>
    <row r="220" spans="1:42">
      <c r="A220" s="13">
        <v>40484</v>
      </c>
      <c r="B220" s="12">
        <v>14</v>
      </c>
      <c r="C220" s="36">
        <v>0.09</v>
      </c>
      <c r="D220" s="27">
        <v>6.74</v>
      </c>
      <c r="E220" s="51">
        <v>0</v>
      </c>
      <c r="F220" s="27">
        <v>5.0999999999999996</v>
      </c>
      <c r="G220" s="44">
        <v>0.23599999999999999</v>
      </c>
      <c r="H220" s="44"/>
      <c r="I220">
        <v>288</v>
      </c>
      <c r="J220" s="33">
        <f t="shared" si="20"/>
        <v>4.0340160000000003</v>
      </c>
      <c r="K220" s="33">
        <v>1.46</v>
      </c>
      <c r="L220" s="33">
        <f t="shared" si="21"/>
        <v>4.5216200000000005E-2</v>
      </c>
      <c r="M220" s="33"/>
      <c r="N220" s="33"/>
      <c r="O220" s="33"/>
      <c r="P220" s="81">
        <v>3</v>
      </c>
      <c r="Q220" s="81"/>
      <c r="R220" s="81">
        <v>6</v>
      </c>
      <c r="S220" s="81">
        <v>1</v>
      </c>
      <c r="T220" s="78">
        <f t="shared" si="22"/>
        <v>8</v>
      </c>
      <c r="U220" s="78">
        <f t="shared" si="23"/>
        <v>11</v>
      </c>
      <c r="V220" s="78">
        <f t="shared" si="24"/>
        <v>0.86359999999999992</v>
      </c>
      <c r="W220" s="12">
        <v>34</v>
      </c>
      <c r="X220" s="81">
        <v>2</v>
      </c>
      <c r="Z220" s="12">
        <v>8</v>
      </c>
      <c r="AA220" s="12" t="s">
        <v>149</v>
      </c>
      <c r="AB220" s="12">
        <v>11</v>
      </c>
      <c r="AC220" s="12" t="s">
        <v>149</v>
      </c>
      <c r="AH220" s="12"/>
    </row>
    <row r="221" spans="1:42">
      <c r="A221" s="13">
        <v>40498</v>
      </c>
      <c r="B221" s="12">
        <v>14</v>
      </c>
      <c r="C221" s="36">
        <v>0.09</v>
      </c>
      <c r="D221" s="27">
        <v>6.5</v>
      </c>
      <c r="E221" s="51">
        <v>0.5</v>
      </c>
      <c r="F221" s="27">
        <v>4.29</v>
      </c>
      <c r="G221" s="130">
        <v>0.28699999999999998</v>
      </c>
      <c r="H221" s="130"/>
      <c r="I221">
        <v>265</v>
      </c>
      <c r="J221" s="33">
        <f t="shared" si="20"/>
        <v>3.7118549999999999</v>
      </c>
      <c r="K221">
        <v>1.24</v>
      </c>
      <c r="L221" s="33">
        <f t="shared" si="21"/>
        <v>3.8402800000000001E-2</v>
      </c>
      <c r="M221" s="33"/>
      <c r="N221" s="33"/>
      <c r="O221" s="33"/>
      <c r="P221" s="81">
        <v>1</v>
      </c>
      <c r="Q221" s="81"/>
      <c r="R221" s="12"/>
      <c r="S221" s="81">
        <v>2</v>
      </c>
      <c r="T221" s="78">
        <f t="shared" si="22"/>
        <v>17</v>
      </c>
      <c r="U221" s="78">
        <f t="shared" si="23"/>
        <v>10</v>
      </c>
      <c r="V221" s="78">
        <f t="shared" si="24"/>
        <v>0.83819999999999995</v>
      </c>
      <c r="W221" s="12">
        <v>33</v>
      </c>
      <c r="X221" s="81">
        <v>2</v>
      </c>
      <c r="Z221" s="12">
        <v>17</v>
      </c>
      <c r="AA221" s="12" t="s">
        <v>149</v>
      </c>
      <c r="AB221" s="12">
        <v>10</v>
      </c>
      <c r="AC221" s="12" t="s">
        <v>149</v>
      </c>
      <c r="AH221" s="12"/>
    </row>
    <row r="222" spans="1:42">
      <c r="A222" s="11"/>
      <c r="B222" s="12"/>
      <c r="C222" s="36"/>
      <c r="D222" s="27"/>
      <c r="E222" s="51"/>
      <c r="F222" s="27"/>
      <c r="G222" s="44"/>
      <c r="H222" s="44"/>
      <c r="I222"/>
      <c r="J222" s="33"/>
      <c r="K222"/>
      <c r="L222" s="33"/>
      <c r="M222" s="33"/>
      <c r="N222" s="33"/>
      <c r="O222" s="33"/>
      <c r="P222" s="12"/>
      <c r="Q222" s="12"/>
      <c r="R222" s="12"/>
      <c r="S222" s="12"/>
      <c r="T222" s="78" t="str">
        <f t="shared" si="22"/>
        <v xml:space="preserve"> </v>
      </c>
      <c r="U222" s="78" t="str">
        <f t="shared" si="23"/>
        <v xml:space="preserve"> </v>
      </c>
      <c r="V222" s="78">
        <f t="shared" si="24"/>
        <v>0</v>
      </c>
      <c r="W222" s="12"/>
      <c r="X222" s="12"/>
      <c r="Z222" s="12"/>
      <c r="AA222" s="12"/>
      <c r="AB222" s="12"/>
      <c r="AC222" s="12"/>
      <c r="AH222" s="12"/>
    </row>
    <row r="223" spans="1:42">
      <c r="A223" s="11"/>
      <c r="B223" s="12"/>
      <c r="C223" s="36"/>
      <c r="D223" s="27"/>
      <c r="E223" s="51"/>
      <c r="F223" s="27"/>
      <c r="G223" s="44"/>
      <c r="H223" s="44"/>
      <c r="I223"/>
      <c r="J223" s="33"/>
      <c r="K223"/>
      <c r="L223" s="33"/>
      <c r="M223" s="33"/>
      <c r="N223" s="33"/>
      <c r="O223" s="33"/>
      <c r="P223" s="12"/>
      <c r="Q223" s="12"/>
      <c r="R223" s="12"/>
      <c r="S223" s="12"/>
      <c r="T223" s="78" t="str">
        <f t="shared" si="22"/>
        <v xml:space="preserve"> </v>
      </c>
      <c r="U223" s="78" t="str">
        <f t="shared" si="23"/>
        <v xml:space="preserve"> </v>
      </c>
      <c r="V223" s="78">
        <f t="shared" si="24"/>
        <v>0</v>
      </c>
      <c r="W223" s="12"/>
      <c r="X223" s="12"/>
      <c r="Z223" s="12"/>
      <c r="AA223" s="12"/>
      <c r="AB223" s="12"/>
      <c r="AC223" s="12"/>
      <c r="AH223" s="12"/>
    </row>
    <row r="224" spans="1:42">
      <c r="A224" s="11"/>
      <c r="B224" s="12"/>
      <c r="C224" s="36"/>
      <c r="D224" s="27"/>
      <c r="E224" s="51"/>
      <c r="F224" s="27"/>
      <c r="G224" s="44"/>
      <c r="H224" s="44"/>
      <c r="I224"/>
      <c r="J224" s="33"/>
      <c r="K224"/>
      <c r="L224" s="33"/>
      <c r="M224" s="33"/>
      <c r="N224" s="33"/>
      <c r="O224" s="33"/>
      <c r="P224" s="12"/>
      <c r="Q224" s="12"/>
      <c r="R224" s="12"/>
      <c r="S224" s="12"/>
      <c r="T224" s="78" t="str">
        <f t="shared" si="22"/>
        <v xml:space="preserve"> </v>
      </c>
      <c r="U224" s="78" t="str">
        <f t="shared" si="23"/>
        <v xml:space="preserve"> </v>
      </c>
      <c r="V224" s="78">
        <f t="shared" si="24"/>
        <v>0</v>
      </c>
      <c r="W224" s="12"/>
      <c r="X224" s="12"/>
      <c r="Z224" s="12"/>
      <c r="AA224" s="12"/>
      <c r="AB224" s="12"/>
      <c r="AC224" s="12"/>
      <c r="AH224" s="12"/>
    </row>
    <row r="225" spans="1:42">
      <c r="A225" s="13"/>
      <c r="B225" s="12"/>
      <c r="C225" s="36"/>
      <c r="D225" s="27"/>
      <c r="E225" s="51"/>
      <c r="F225" s="27"/>
      <c r="G225" s="44"/>
      <c r="H225" s="44"/>
      <c r="I225"/>
      <c r="J225" s="33"/>
      <c r="K225"/>
      <c r="L225" s="33"/>
      <c r="M225" s="33"/>
      <c r="N225" s="33"/>
      <c r="O225" s="33"/>
      <c r="P225" s="12"/>
      <c r="Q225" s="12"/>
      <c r="R225" s="12"/>
      <c r="S225" s="12"/>
      <c r="T225" s="78" t="str">
        <f t="shared" si="22"/>
        <v xml:space="preserve"> </v>
      </c>
      <c r="U225" s="78" t="str">
        <f t="shared" si="23"/>
        <v xml:space="preserve"> </v>
      </c>
      <c r="V225" s="78">
        <f t="shared" si="24"/>
        <v>0</v>
      </c>
      <c r="W225" s="12"/>
      <c r="X225" s="12"/>
      <c r="Z225" s="12"/>
      <c r="AA225" s="12"/>
      <c r="AB225" s="12"/>
      <c r="AC225" s="12"/>
      <c r="AH225" s="12"/>
    </row>
    <row r="226" spans="1:42">
      <c r="A226" s="11">
        <v>40260</v>
      </c>
      <c r="B226" s="12">
        <v>15</v>
      </c>
      <c r="D226" s="27"/>
      <c r="E226" s="51"/>
      <c r="F226" s="27"/>
      <c r="G226" s="44"/>
      <c r="H226" s="44"/>
      <c r="I226"/>
      <c r="J226" s="33"/>
      <c r="K226"/>
      <c r="L226" s="33"/>
      <c r="M226" s="33"/>
      <c r="N226" s="33"/>
      <c r="O226" s="33"/>
      <c r="P226" s="12"/>
      <c r="Q226" s="12"/>
      <c r="R226" s="12"/>
      <c r="S226" s="12"/>
      <c r="T226" s="78" t="str">
        <f t="shared" si="22"/>
        <v xml:space="preserve"> </v>
      </c>
      <c r="U226" s="78" t="str">
        <f t="shared" si="23"/>
        <v xml:space="preserve"> </v>
      </c>
      <c r="V226" s="78">
        <f t="shared" si="24"/>
        <v>0</v>
      </c>
      <c r="W226" s="12"/>
      <c r="X226" s="12"/>
      <c r="Z226" s="12"/>
      <c r="AA226" s="12"/>
      <c r="AB226" s="12"/>
      <c r="AC226" s="12"/>
      <c r="AH226" s="12"/>
      <c r="AL226" s="103">
        <v>15</v>
      </c>
    </row>
    <row r="227" spans="1:42">
      <c r="A227" s="11">
        <v>40274</v>
      </c>
      <c r="B227" s="12">
        <v>15</v>
      </c>
      <c r="D227" s="27"/>
      <c r="E227" s="51"/>
      <c r="F227" s="27"/>
      <c r="G227" s="44"/>
      <c r="H227" s="44"/>
      <c r="I227"/>
      <c r="J227" s="33"/>
      <c r="K227"/>
      <c r="L227" s="33"/>
      <c r="M227" s="33"/>
      <c r="N227" s="33"/>
      <c r="O227" s="33"/>
      <c r="P227" s="12"/>
      <c r="Q227" s="12"/>
      <c r="R227" s="12"/>
      <c r="S227" s="12"/>
      <c r="T227" s="78" t="str">
        <f t="shared" si="22"/>
        <v xml:space="preserve"> </v>
      </c>
      <c r="U227" s="78" t="str">
        <f t="shared" si="23"/>
        <v xml:space="preserve"> </v>
      </c>
      <c r="V227" s="78">
        <f t="shared" si="24"/>
        <v>0</v>
      </c>
      <c r="W227" s="12"/>
      <c r="X227" s="12"/>
      <c r="Z227" s="12"/>
      <c r="AA227" s="12"/>
      <c r="AB227" s="12"/>
      <c r="AC227" s="12"/>
      <c r="AH227" s="12"/>
      <c r="AK227" t="s">
        <v>87</v>
      </c>
      <c r="AM227" s="33"/>
      <c r="AN227" s="33"/>
      <c r="AO227" s="42"/>
      <c r="AP227" s="49"/>
    </row>
    <row r="228" spans="1:42">
      <c r="A228" s="11">
        <v>40288</v>
      </c>
      <c r="B228" s="12">
        <v>15</v>
      </c>
      <c r="C228" s="36"/>
      <c r="D228" s="27"/>
      <c r="E228" s="51"/>
      <c r="F228" s="27"/>
      <c r="G228" s="44"/>
      <c r="H228" s="44"/>
      <c r="I228"/>
      <c r="J228" s="33"/>
      <c r="K228"/>
      <c r="L228" s="33"/>
      <c r="M228" s="33"/>
      <c r="N228" s="33"/>
      <c r="O228" s="33"/>
      <c r="P228" s="12"/>
      <c r="Q228" s="12"/>
      <c r="R228" s="12"/>
      <c r="S228" s="12"/>
      <c r="T228" s="78" t="str">
        <f t="shared" si="22"/>
        <v xml:space="preserve"> </v>
      </c>
      <c r="U228" s="78" t="str">
        <f t="shared" si="23"/>
        <v xml:space="preserve"> </v>
      </c>
      <c r="V228" s="78">
        <f t="shared" si="24"/>
        <v>0</v>
      </c>
      <c r="W228" s="12"/>
      <c r="X228" s="12"/>
      <c r="Z228" s="12"/>
      <c r="AA228" s="12"/>
      <c r="AB228" s="12"/>
      <c r="AC228" s="12"/>
      <c r="AH228" s="12"/>
      <c r="AK228" t="s">
        <v>88</v>
      </c>
      <c r="AO228" s="42"/>
      <c r="AP228" s="49"/>
    </row>
    <row r="229" spans="1:42">
      <c r="A229" s="11">
        <v>40302</v>
      </c>
      <c r="B229" s="12">
        <v>15</v>
      </c>
      <c r="C229" s="36"/>
      <c r="D229" s="27"/>
      <c r="E229" s="51"/>
      <c r="F229" s="27"/>
      <c r="G229" s="44"/>
      <c r="H229" s="44"/>
      <c r="I229"/>
      <c r="J229" s="33"/>
      <c r="K229"/>
      <c r="L229" s="33"/>
      <c r="M229" s="33"/>
      <c r="N229" s="33"/>
      <c r="O229" s="33"/>
      <c r="P229" s="18"/>
      <c r="Q229" s="18"/>
      <c r="R229" s="18"/>
      <c r="S229" s="18"/>
      <c r="T229" s="78" t="str">
        <f t="shared" si="22"/>
        <v xml:space="preserve"> </v>
      </c>
      <c r="U229" s="78" t="str">
        <f t="shared" si="23"/>
        <v xml:space="preserve"> </v>
      </c>
      <c r="V229" s="78">
        <f t="shared" si="24"/>
        <v>0</v>
      </c>
      <c r="W229" s="18"/>
      <c r="X229" s="18"/>
      <c r="Z229" s="18"/>
      <c r="AA229" s="18"/>
      <c r="AB229" s="18"/>
      <c r="AC229" s="18"/>
      <c r="AH229" s="12"/>
      <c r="AK229" t="s">
        <v>89</v>
      </c>
      <c r="AO229" s="42"/>
      <c r="AP229" s="49"/>
    </row>
    <row r="230" spans="1:42">
      <c r="A230" s="11">
        <v>40316</v>
      </c>
      <c r="B230" s="12">
        <v>15</v>
      </c>
      <c r="C230" s="36"/>
      <c r="D230" s="27"/>
      <c r="E230" s="51"/>
      <c r="F230" s="27"/>
      <c r="G230" s="44"/>
      <c r="H230" s="44"/>
      <c r="I230"/>
      <c r="J230" s="33"/>
      <c r="K230" s="33"/>
      <c r="L230" s="33"/>
      <c r="M230" s="33"/>
      <c r="N230" s="33"/>
      <c r="O230" s="33"/>
      <c r="P230" s="12"/>
      <c r="Q230" s="12"/>
      <c r="R230" s="12"/>
      <c r="S230" s="12"/>
      <c r="T230" s="78" t="str">
        <f t="shared" si="22"/>
        <v xml:space="preserve"> </v>
      </c>
      <c r="U230" s="78" t="str">
        <f t="shared" si="23"/>
        <v xml:space="preserve"> </v>
      </c>
      <c r="V230" s="78">
        <f t="shared" si="24"/>
        <v>0</v>
      </c>
      <c r="W230" s="12"/>
      <c r="X230" s="12"/>
      <c r="Z230" s="12"/>
      <c r="AA230" s="12"/>
      <c r="AB230" s="12"/>
      <c r="AC230" s="12"/>
      <c r="AH230" s="12"/>
      <c r="AK230" t="s">
        <v>90</v>
      </c>
      <c r="AL230" s="137">
        <f>AVERAGE(C231:C233)</f>
        <v>7.5000000000000011E-2</v>
      </c>
      <c r="AM230" s="33">
        <f>AVERAGE(D231:D233)</f>
        <v>7.2433333333333332</v>
      </c>
      <c r="AN230" s="33">
        <f>AVERAGE(F231:F233)</f>
        <v>1.321</v>
      </c>
      <c r="AO230" s="42">
        <f>AVERAGE(G231:G233)</f>
        <v>0.20433333333333334</v>
      </c>
      <c r="AP230" s="49">
        <f>AVERAGE(E231:E233)</f>
        <v>22.100000000000005</v>
      </c>
    </row>
    <row r="231" spans="1:42">
      <c r="A231" s="11">
        <v>40330</v>
      </c>
      <c r="B231" s="12">
        <v>15</v>
      </c>
      <c r="C231" s="36">
        <v>7.0000000000000007E-2</v>
      </c>
      <c r="D231" s="27">
        <v>7.1</v>
      </c>
      <c r="E231" s="51">
        <v>17.899999999999999</v>
      </c>
      <c r="F231" s="27">
        <v>1.65</v>
      </c>
      <c r="G231" s="44">
        <v>0.27</v>
      </c>
      <c r="H231" s="44"/>
      <c r="I231">
        <v>88.3</v>
      </c>
      <c r="J231" s="33">
        <f t="shared" si="20"/>
        <v>1.2368181</v>
      </c>
      <c r="K231">
        <v>1.35</v>
      </c>
      <c r="L231" s="33">
        <f t="shared" si="21"/>
        <v>4.1809499999999999E-2</v>
      </c>
      <c r="M231" s="33"/>
      <c r="N231" s="33"/>
      <c r="O231" s="33"/>
      <c r="P231" s="81">
        <v>4</v>
      </c>
      <c r="Q231" s="81"/>
      <c r="R231" s="81">
        <v>4</v>
      </c>
      <c r="S231" s="81">
        <v>1</v>
      </c>
      <c r="T231" s="78" t="str">
        <f t="shared" si="22"/>
        <v xml:space="preserve"> </v>
      </c>
      <c r="U231" s="78">
        <f t="shared" si="23"/>
        <v>24</v>
      </c>
      <c r="V231" s="78">
        <f t="shared" si="24"/>
        <v>0.91439999999999999</v>
      </c>
      <c r="W231">
        <v>36</v>
      </c>
      <c r="X231" s="12">
        <v>1</v>
      </c>
      <c r="Z231" s="12"/>
      <c r="AA231" s="12"/>
      <c r="AB231">
        <v>24</v>
      </c>
      <c r="AC231" t="s">
        <v>149</v>
      </c>
      <c r="AH231" s="12"/>
      <c r="AK231" t="s">
        <v>91</v>
      </c>
      <c r="AL231" s="137">
        <f>AVERAGE(C234:C235)</f>
        <v>0.08</v>
      </c>
      <c r="AM231" s="33">
        <f>AVERAGE(D234:D235)</f>
        <v>6.28</v>
      </c>
      <c r="AN231" s="33">
        <f>AVERAGE(F234:F235)</f>
        <v>0.81599999999999995</v>
      </c>
      <c r="AO231" s="42">
        <f>AVERAGE(G234:G235)</f>
        <v>0.49</v>
      </c>
      <c r="AP231" s="49">
        <f>AVERAGE(E234:E235)</f>
        <v>41.4</v>
      </c>
    </row>
    <row r="232" spans="1:42" ht="15">
      <c r="A232" s="11">
        <v>40344</v>
      </c>
      <c r="B232" s="12">
        <v>15</v>
      </c>
      <c r="C232" s="36"/>
      <c r="D232" s="27">
        <v>7.6</v>
      </c>
      <c r="E232" s="87">
        <v>22.8</v>
      </c>
      <c r="F232" s="44">
        <v>0.63300000000000001</v>
      </c>
      <c r="G232" s="44">
        <v>0.219</v>
      </c>
      <c r="H232" s="44"/>
      <c r="I232">
        <v>45.7</v>
      </c>
      <c r="J232" s="33">
        <f>(I232*14.007)*(0.001)</f>
        <v>0.64011990000000007</v>
      </c>
      <c r="K232" s="33">
        <v>1.42</v>
      </c>
      <c r="L232" s="33">
        <f>(K232*30.97)*(0.001)</f>
        <v>4.39774E-2</v>
      </c>
      <c r="M232" s="33"/>
      <c r="N232" s="33"/>
      <c r="O232" s="33"/>
      <c r="P232" s="23">
        <v>3</v>
      </c>
      <c r="Q232" s="23"/>
      <c r="R232" s="23">
        <v>5</v>
      </c>
      <c r="S232" s="23">
        <v>4</v>
      </c>
      <c r="T232" s="78">
        <f t="shared" si="22"/>
        <v>28</v>
      </c>
      <c r="U232" s="78">
        <f t="shared" si="23"/>
        <v>26</v>
      </c>
      <c r="V232" s="78">
        <f t="shared" si="24"/>
        <v>0.76200000000000001</v>
      </c>
      <c r="W232" s="23">
        <v>30</v>
      </c>
      <c r="X232" s="12">
        <v>1</v>
      </c>
      <c r="Z232" s="23">
        <v>28</v>
      </c>
      <c r="AA232" s="23" t="s">
        <v>149</v>
      </c>
      <c r="AB232" s="23">
        <v>26</v>
      </c>
      <c r="AC232" s="23" t="s">
        <v>149</v>
      </c>
      <c r="AK232" t="s">
        <v>92</v>
      </c>
      <c r="AL232" s="137">
        <f>AVERAGE(C236:C237)</f>
        <v>7.0000000000000007E-2</v>
      </c>
      <c r="AM232" s="33">
        <f>AVERAGE(D236:D237)</f>
        <v>7.3250000000000002</v>
      </c>
      <c r="AN232" s="33">
        <f>AVERAGE(F236:F237)</f>
        <v>0.76150000000000007</v>
      </c>
      <c r="AO232" s="42">
        <f>AVERAGE(G236:G237)</f>
        <v>6.9000000000000006E-2</v>
      </c>
      <c r="AP232" s="49">
        <f>AVERAGE(E236:E237)</f>
        <v>27.6</v>
      </c>
    </row>
    <row r="233" spans="1:42">
      <c r="A233" s="11">
        <v>40358</v>
      </c>
      <c r="B233" s="12">
        <v>15</v>
      </c>
      <c r="C233" s="36">
        <v>0.08</v>
      </c>
      <c r="D233" s="27">
        <v>7.03</v>
      </c>
      <c r="E233" s="51">
        <v>25.6</v>
      </c>
      <c r="F233" s="27">
        <v>1.68</v>
      </c>
      <c r="G233" s="44">
        <v>0.124</v>
      </c>
      <c r="H233" s="44"/>
      <c r="I233">
        <v>48.9</v>
      </c>
      <c r="J233" s="33">
        <f>(I233*14.007)*(0.001)</f>
        <v>0.68494229999999989</v>
      </c>
      <c r="K233">
        <v>2.3199999999999998</v>
      </c>
      <c r="L233" s="33">
        <f>(K233*30.97)*(0.001)</f>
        <v>7.1850399999999995E-2</v>
      </c>
      <c r="M233" s="33"/>
      <c r="N233" s="33"/>
      <c r="O233" s="33"/>
      <c r="P233" s="81">
        <v>2</v>
      </c>
      <c r="Q233" s="81"/>
      <c r="R233" s="81">
        <v>4</v>
      </c>
      <c r="S233" s="81">
        <v>5</v>
      </c>
      <c r="T233" s="78">
        <f t="shared" si="22"/>
        <v>29</v>
      </c>
      <c r="U233" s="78">
        <f t="shared" si="23"/>
        <v>28</v>
      </c>
      <c r="V233" s="78">
        <f t="shared" si="24"/>
        <v>0.60959999999999992</v>
      </c>
      <c r="W233">
        <v>24</v>
      </c>
      <c r="X233" s="12">
        <v>1</v>
      </c>
      <c r="Z233">
        <v>29</v>
      </c>
      <c r="AA233" t="s">
        <v>149</v>
      </c>
      <c r="AB233">
        <v>28</v>
      </c>
      <c r="AC233" t="s">
        <v>149</v>
      </c>
      <c r="AH233" s="12"/>
      <c r="AK233" t="s">
        <v>93</v>
      </c>
      <c r="AL233" s="137">
        <f>AVERAGEA(C238:C239)</f>
        <v>0.05</v>
      </c>
      <c r="AM233" s="33">
        <f>AVERAGEA(D238:D239)</f>
        <v>6.9595000000000002</v>
      </c>
      <c r="AN233">
        <f>AVERAGEA(F238:F239)</f>
        <v>0.55299999999999994</v>
      </c>
      <c r="AO233">
        <f>AVERAGEA(G238:G239)</f>
        <v>0.10500000000000001</v>
      </c>
      <c r="AP233">
        <f>AVERAGEA(E238:E239)</f>
        <v>17.3</v>
      </c>
    </row>
    <row r="234" spans="1:42">
      <c r="A234" s="11">
        <v>40372</v>
      </c>
      <c r="B234" s="12">
        <v>15</v>
      </c>
      <c r="C234" s="36"/>
      <c r="D234" s="27"/>
      <c r="E234" s="51"/>
      <c r="F234" s="27"/>
      <c r="G234" s="44"/>
      <c r="H234" s="44"/>
      <c r="I234"/>
      <c r="J234" s="33"/>
      <c r="K234" s="33"/>
      <c r="L234" s="33"/>
      <c r="M234" s="33"/>
      <c r="N234" s="33"/>
      <c r="O234" s="33"/>
      <c r="P234" s="12"/>
      <c r="Q234" s="12"/>
      <c r="R234" s="12"/>
      <c r="S234" s="12"/>
      <c r="T234" s="78" t="str">
        <f t="shared" si="22"/>
        <v xml:space="preserve"> </v>
      </c>
      <c r="U234" s="78" t="str">
        <f t="shared" si="23"/>
        <v xml:space="preserve"> </v>
      </c>
      <c r="V234" s="78">
        <f t="shared" si="24"/>
        <v>0</v>
      </c>
      <c r="W234" s="12"/>
      <c r="X234" s="12"/>
      <c r="Z234" s="12"/>
      <c r="AA234" s="12"/>
      <c r="AB234" s="12"/>
      <c r="AC234" s="12"/>
      <c r="AH234" s="12"/>
      <c r="AK234" t="s">
        <v>94</v>
      </c>
      <c r="AL234" s="137">
        <f>AVERAGE(C240:C241)</f>
        <v>7.5000000000000011E-2</v>
      </c>
      <c r="AM234" s="33">
        <f>AVERAGE(D240:D241)</f>
        <v>6.8350000000000009</v>
      </c>
      <c r="AN234" s="33">
        <f>AVERAGE(F240:F241)</f>
        <v>1.456</v>
      </c>
      <c r="AO234" s="42">
        <f>AVERAGE(G240:G241)</f>
        <v>0.222</v>
      </c>
      <c r="AP234" s="49">
        <f>AVERAGE(E240:E241)</f>
        <v>7.5</v>
      </c>
    </row>
    <row r="235" spans="1:42">
      <c r="A235" s="11">
        <v>40386</v>
      </c>
      <c r="B235" s="12">
        <v>15</v>
      </c>
      <c r="C235" s="36">
        <v>0.08</v>
      </c>
      <c r="D235" s="27">
        <v>6.28</v>
      </c>
      <c r="E235" s="51">
        <v>41.4</v>
      </c>
      <c r="F235" s="44">
        <v>0.81599999999999995</v>
      </c>
      <c r="G235" s="44">
        <v>0.49</v>
      </c>
      <c r="H235" s="44"/>
      <c r="I235">
        <v>54.9</v>
      </c>
      <c r="J235" s="33">
        <f t="shared" ref="J235:J298" si="25">(I235*14.007)*(0.001)</f>
        <v>0.76898429999999995</v>
      </c>
      <c r="K235">
        <v>4.8600000000000003</v>
      </c>
      <c r="L235" s="33">
        <f t="shared" ref="L235:L298" si="26">(K235*30.97)*(0.001)</f>
        <v>0.15051420000000001</v>
      </c>
      <c r="M235" s="33"/>
      <c r="N235" s="33"/>
      <c r="O235" s="33"/>
      <c r="P235" s="23">
        <v>1</v>
      </c>
      <c r="Q235" s="23"/>
      <c r="R235" s="23">
        <v>6</v>
      </c>
      <c r="S235" s="23">
        <v>1</v>
      </c>
      <c r="T235" s="78" t="str">
        <f t="shared" si="22"/>
        <v xml:space="preserve"> </v>
      </c>
      <c r="U235" s="78">
        <f t="shared" si="23"/>
        <v>26</v>
      </c>
      <c r="V235" s="78">
        <f t="shared" si="24"/>
        <v>0.63500000000000001</v>
      </c>
      <c r="W235" s="23">
        <v>25</v>
      </c>
      <c r="X235" s="23">
        <v>1</v>
      </c>
      <c r="AB235" s="23">
        <v>26</v>
      </c>
      <c r="AC235" s="23" t="s">
        <v>149</v>
      </c>
      <c r="AH235" s="12"/>
      <c r="AK235" t="s">
        <v>105</v>
      </c>
      <c r="AL235" s="137">
        <f>AVERAGE(C242:C243)</f>
        <v>0.08</v>
      </c>
      <c r="AM235" s="33">
        <f>AVERAGE(D242:D243)</f>
        <v>6.81</v>
      </c>
      <c r="AN235" s="33">
        <f>AVERAGE(F242:F243)</f>
        <v>2.04</v>
      </c>
      <c r="AO235" s="42">
        <f>AVERAGE(G242:G243)</f>
        <v>0.252</v>
      </c>
      <c r="AP235" s="49">
        <f>AVERAGE(E242:E243)</f>
        <v>6.2</v>
      </c>
    </row>
    <row r="236" spans="1:42">
      <c r="A236" s="11">
        <v>40400</v>
      </c>
      <c r="B236" s="12">
        <v>15</v>
      </c>
      <c r="C236" s="36">
        <v>0.08</v>
      </c>
      <c r="D236" s="27">
        <v>7.7</v>
      </c>
      <c r="E236" s="51">
        <v>37.5</v>
      </c>
      <c r="F236" s="27">
        <v>0.443</v>
      </c>
      <c r="G236" s="44">
        <v>6.5000000000000002E-2</v>
      </c>
      <c r="H236" s="44"/>
      <c r="I236">
        <v>53.1</v>
      </c>
      <c r="J236" s="33">
        <f t="shared" si="25"/>
        <v>0.74377170000000004</v>
      </c>
      <c r="K236" s="33">
        <v>3.37</v>
      </c>
      <c r="L236" s="33">
        <f t="shared" si="26"/>
        <v>0.1043689</v>
      </c>
      <c r="M236" s="33"/>
      <c r="N236" s="33"/>
      <c r="O236" s="33"/>
      <c r="P236" s="23">
        <v>1</v>
      </c>
      <c r="Q236" s="23"/>
      <c r="R236" s="12"/>
      <c r="S236" s="23">
        <v>4</v>
      </c>
      <c r="T236" s="78">
        <f t="shared" si="22"/>
        <v>35</v>
      </c>
      <c r="U236" s="78">
        <f t="shared" si="23"/>
        <v>26</v>
      </c>
      <c r="V236" s="78">
        <f t="shared" si="24"/>
        <v>0.50800000000000001</v>
      </c>
      <c r="W236" s="23">
        <v>20</v>
      </c>
      <c r="X236" s="23">
        <v>1</v>
      </c>
      <c r="Z236">
        <v>35</v>
      </c>
      <c r="AA236" t="s">
        <v>149</v>
      </c>
      <c r="AB236" s="23">
        <v>26</v>
      </c>
      <c r="AC236" s="23" t="s">
        <v>149</v>
      </c>
      <c r="AH236" s="12"/>
    </row>
    <row r="237" spans="1:42">
      <c r="A237" s="11">
        <v>40414</v>
      </c>
      <c r="B237" s="12">
        <v>15</v>
      </c>
      <c r="C237" s="36">
        <v>0.06</v>
      </c>
      <c r="D237" s="27">
        <v>6.95</v>
      </c>
      <c r="E237" s="51">
        <v>17.7</v>
      </c>
      <c r="F237" s="27">
        <v>1.08</v>
      </c>
      <c r="G237" s="44">
        <v>7.2999999999999995E-2</v>
      </c>
      <c r="H237" s="44"/>
      <c r="I237">
        <v>33.6</v>
      </c>
      <c r="J237" s="33">
        <f t="shared" si="25"/>
        <v>0.47063520000000003</v>
      </c>
      <c r="K237">
        <v>2.1800000000000002</v>
      </c>
      <c r="L237" s="33">
        <f t="shared" si="26"/>
        <v>6.7514600000000008E-2</v>
      </c>
      <c r="M237" s="33"/>
      <c r="N237" s="33"/>
      <c r="O237" s="33"/>
      <c r="P237" s="23">
        <v>1</v>
      </c>
      <c r="Q237" s="23"/>
      <c r="R237" s="12"/>
      <c r="S237" s="23">
        <v>3</v>
      </c>
      <c r="T237" s="78">
        <f t="shared" si="22"/>
        <v>22</v>
      </c>
      <c r="U237" s="78">
        <f t="shared" si="23"/>
        <v>26</v>
      </c>
      <c r="V237" s="78">
        <f t="shared" si="24"/>
        <v>0.73659999999999992</v>
      </c>
      <c r="W237" s="23">
        <v>29</v>
      </c>
      <c r="X237" s="23">
        <v>1</v>
      </c>
      <c r="Z237">
        <v>22</v>
      </c>
      <c r="AA237" t="s">
        <v>149</v>
      </c>
      <c r="AB237" s="23">
        <v>26</v>
      </c>
      <c r="AC237" s="23" t="s">
        <v>149</v>
      </c>
      <c r="AH237" s="12"/>
    </row>
    <row r="238" spans="1:42">
      <c r="A238" s="11">
        <v>40428</v>
      </c>
      <c r="B238" s="12">
        <v>15</v>
      </c>
      <c r="C238" s="35">
        <v>0.02</v>
      </c>
      <c r="D238" s="33">
        <v>7.24</v>
      </c>
      <c r="E238" s="49">
        <v>21.2</v>
      </c>
      <c r="F238" s="33">
        <v>0.81899999999999995</v>
      </c>
      <c r="G238" s="42">
        <v>0.13600000000000001</v>
      </c>
      <c r="I238">
        <v>28.3</v>
      </c>
      <c r="J238" s="33">
        <f t="shared" si="25"/>
        <v>0.39639810000000003</v>
      </c>
      <c r="K238" s="33">
        <v>1.83</v>
      </c>
      <c r="L238" s="33">
        <f t="shared" si="26"/>
        <v>5.6675099999999999E-2</v>
      </c>
      <c r="M238" s="33"/>
      <c r="N238" s="33"/>
      <c r="O238" s="33"/>
      <c r="P238" s="23">
        <v>2</v>
      </c>
      <c r="Q238" s="23"/>
      <c r="R238" s="23">
        <v>6</v>
      </c>
      <c r="S238" s="23">
        <v>1</v>
      </c>
      <c r="T238" s="78">
        <f t="shared" si="22"/>
        <v>28</v>
      </c>
      <c r="U238" s="78">
        <f t="shared" si="23"/>
        <v>26</v>
      </c>
      <c r="V238" s="78">
        <f t="shared" si="24"/>
        <v>0.81279999999999997</v>
      </c>
      <c r="W238" s="23">
        <v>32</v>
      </c>
      <c r="X238" s="23">
        <v>1</v>
      </c>
      <c r="Z238">
        <v>28</v>
      </c>
      <c r="AA238" t="s">
        <v>149</v>
      </c>
      <c r="AB238" s="23">
        <v>26</v>
      </c>
      <c r="AC238" s="23" t="s">
        <v>149</v>
      </c>
      <c r="AH238" s="12"/>
    </row>
    <row r="239" spans="1:42">
      <c r="A239" s="11">
        <v>40442</v>
      </c>
      <c r="B239" s="12">
        <v>15</v>
      </c>
      <c r="C239" s="36">
        <v>0.08</v>
      </c>
      <c r="D239" s="27">
        <v>6.6790000000000003</v>
      </c>
      <c r="E239" s="51">
        <v>13.4</v>
      </c>
      <c r="F239" s="27">
        <v>0.28699999999999998</v>
      </c>
      <c r="G239" s="44">
        <v>7.3999999999999996E-2</v>
      </c>
      <c r="H239" s="44"/>
      <c r="I239">
        <v>25</v>
      </c>
      <c r="J239" s="33">
        <f t="shared" si="25"/>
        <v>0.35017500000000001</v>
      </c>
      <c r="K239">
        <v>1.32</v>
      </c>
      <c r="L239" s="33">
        <f t="shared" si="26"/>
        <v>4.0880400000000004E-2</v>
      </c>
      <c r="M239" s="33"/>
      <c r="N239" s="33"/>
      <c r="O239" s="33"/>
      <c r="P239" s="23">
        <v>1</v>
      </c>
      <c r="Q239" s="23"/>
      <c r="R239" s="12"/>
      <c r="S239" s="23">
        <v>1</v>
      </c>
      <c r="T239" s="78">
        <f t="shared" si="22"/>
        <v>27</v>
      </c>
      <c r="U239" s="78">
        <f t="shared" si="23"/>
        <v>22</v>
      </c>
      <c r="V239" s="78">
        <f t="shared" si="24"/>
        <v>0.83819999999999995</v>
      </c>
      <c r="W239" s="23">
        <v>33</v>
      </c>
      <c r="X239" s="23">
        <v>2</v>
      </c>
      <c r="Z239">
        <v>27</v>
      </c>
      <c r="AA239" t="s">
        <v>149</v>
      </c>
      <c r="AB239" s="23">
        <v>22</v>
      </c>
      <c r="AC239" s="23" t="s">
        <v>149</v>
      </c>
      <c r="AH239" s="12"/>
    </row>
    <row r="240" spans="1:42">
      <c r="A240" s="11">
        <v>40456</v>
      </c>
      <c r="B240" s="12">
        <v>15</v>
      </c>
      <c r="C240" s="36">
        <v>7.0000000000000007E-2</v>
      </c>
      <c r="D240" s="27">
        <v>6.69</v>
      </c>
      <c r="E240" s="51">
        <v>3.9</v>
      </c>
      <c r="F240" s="27">
        <v>0.85199999999999998</v>
      </c>
      <c r="G240" s="44">
        <v>0.222</v>
      </c>
      <c r="H240" s="44"/>
      <c r="I240">
        <v>59</v>
      </c>
      <c r="J240" s="33">
        <f t="shared" si="25"/>
        <v>0.82641300000000006</v>
      </c>
      <c r="K240">
        <v>1.08</v>
      </c>
      <c r="L240" s="33">
        <f t="shared" si="26"/>
        <v>3.3447600000000001E-2</v>
      </c>
      <c r="M240" s="33"/>
      <c r="N240" s="33"/>
      <c r="O240" s="33"/>
      <c r="P240" s="23">
        <v>3</v>
      </c>
      <c r="Q240" s="23"/>
      <c r="R240" s="23">
        <v>2</v>
      </c>
      <c r="S240" s="23">
        <v>5</v>
      </c>
      <c r="T240" s="78">
        <f t="shared" si="22"/>
        <v>14</v>
      </c>
      <c r="U240" s="78">
        <f t="shared" si="23"/>
        <v>14</v>
      </c>
      <c r="V240" s="78">
        <f t="shared" si="24"/>
        <v>0.99059999999999993</v>
      </c>
      <c r="W240" s="23">
        <v>39</v>
      </c>
      <c r="X240" s="23">
        <v>2</v>
      </c>
      <c r="Z240">
        <v>14</v>
      </c>
      <c r="AA240" t="s">
        <v>149</v>
      </c>
      <c r="AB240" s="23">
        <v>14</v>
      </c>
      <c r="AC240" s="23" t="s">
        <v>149</v>
      </c>
      <c r="AH240" s="12"/>
    </row>
    <row r="241" spans="1:42">
      <c r="A241" s="11">
        <v>40470</v>
      </c>
      <c r="B241" s="12">
        <v>15</v>
      </c>
      <c r="C241" s="36">
        <v>0.08</v>
      </c>
      <c r="D241" s="27">
        <v>6.98</v>
      </c>
      <c r="E241" s="51">
        <v>11.1</v>
      </c>
      <c r="F241" s="27">
        <v>2.06</v>
      </c>
      <c r="G241" s="128" t="s">
        <v>122</v>
      </c>
      <c r="H241" s="128"/>
      <c r="I241">
        <v>79.2</v>
      </c>
      <c r="J241" s="33">
        <f t="shared" si="25"/>
        <v>1.1093544</v>
      </c>
      <c r="K241">
        <v>0.96</v>
      </c>
      <c r="L241" s="33">
        <f t="shared" si="26"/>
        <v>2.9731199999999999E-2</v>
      </c>
      <c r="M241" s="33"/>
      <c r="N241" s="33"/>
      <c r="O241" s="33"/>
      <c r="P241" s="12">
        <v>1</v>
      </c>
      <c r="Q241" s="12"/>
      <c r="R241" s="12"/>
      <c r="S241" s="12">
        <v>1</v>
      </c>
      <c r="T241" s="78">
        <f t="shared" si="22"/>
        <v>18</v>
      </c>
      <c r="U241" s="78">
        <f t="shared" si="23"/>
        <v>14</v>
      </c>
      <c r="V241" s="78">
        <f t="shared" si="24"/>
        <v>1.143</v>
      </c>
      <c r="W241" s="12">
        <v>45</v>
      </c>
      <c r="X241" s="12">
        <v>1</v>
      </c>
      <c r="Z241" s="12">
        <v>18</v>
      </c>
      <c r="AA241" s="12" t="s">
        <v>149</v>
      </c>
      <c r="AB241" s="12">
        <v>14</v>
      </c>
      <c r="AC241" s="12" t="s">
        <v>149</v>
      </c>
      <c r="AH241" s="12"/>
    </row>
    <row r="242" spans="1:42">
      <c r="A242" s="13">
        <v>40484</v>
      </c>
      <c r="B242" s="12">
        <v>15</v>
      </c>
      <c r="C242" s="36">
        <v>0.08</v>
      </c>
      <c r="D242" s="27">
        <v>6.81</v>
      </c>
      <c r="E242" s="51">
        <v>6.2</v>
      </c>
      <c r="F242" s="27">
        <v>2.04</v>
      </c>
      <c r="G242" s="44">
        <v>0.252</v>
      </c>
      <c r="H242" s="44"/>
      <c r="I242">
        <v>101</v>
      </c>
      <c r="J242" s="33">
        <f t="shared" si="25"/>
        <v>1.4147069999999999</v>
      </c>
      <c r="K242">
        <v>0.68</v>
      </c>
      <c r="L242" s="33">
        <f t="shared" si="26"/>
        <v>2.1059600000000001E-2</v>
      </c>
      <c r="M242" s="33"/>
      <c r="N242" s="33"/>
      <c r="O242" s="33"/>
      <c r="P242" s="12">
        <v>2</v>
      </c>
      <c r="Q242" s="12"/>
      <c r="R242" s="12">
        <v>6</v>
      </c>
      <c r="S242" s="12">
        <v>1</v>
      </c>
      <c r="T242" s="78">
        <f t="shared" si="22"/>
        <v>8</v>
      </c>
      <c r="U242" s="78">
        <f t="shared" si="23"/>
        <v>11</v>
      </c>
      <c r="V242" s="78">
        <f t="shared" si="24"/>
        <v>1.2191999999999998</v>
      </c>
      <c r="W242" s="12">
        <v>48</v>
      </c>
      <c r="X242" s="12">
        <v>2</v>
      </c>
      <c r="Z242" s="12">
        <v>8</v>
      </c>
      <c r="AA242" s="12" t="s">
        <v>149</v>
      </c>
      <c r="AB242" s="12">
        <v>11</v>
      </c>
      <c r="AC242" s="12" t="s">
        <v>149</v>
      </c>
      <c r="AH242" s="12"/>
    </row>
    <row r="243" spans="1:42">
      <c r="A243" s="13">
        <v>40498</v>
      </c>
      <c r="B243" s="12">
        <v>15</v>
      </c>
      <c r="C243" s="36"/>
      <c r="D243" s="27"/>
      <c r="E243" s="51"/>
      <c r="F243" s="27"/>
      <c r="G243" s="44"/>
      <c r="H243" s="44"/>
      <c r="I243"/>
      <c r="J243" s="33"/>
      <c r="K243"/>
      <c r="L243" s="33"/>
      <c r="M243" s="33"/>
      <c r="N243" s="33"/>
      <c r="O243" s="33"/>
      <c r="P243" s="12"/>
      <c r="Q243" s="12"/>
      <c r="R243" s="12"/>
      <c r="S243" s="12"/>
      <c r="T243" s="78" t="str">
        <f t="shared" si="22"/>
        <v xml:space="preserve"> </v>
      </c>
      <c r="U243" s="78" t="str">
        <f t="shared" si="23"/>
        <v xml:space="preserve"> </v>
      </c>
      <c r="V243" s="78">
        <f t="shared" si="24"/>
        <v>0</v>
      </c>
      <c r="W243" s="12"/>
      <c r="X243" s="12"/>
      <c r="Z243" s="12"/>
      <c r="AA243" s="12"/>
      <c r="AB243" s="12"/>
      <c r="AC243" s="12"/>
      <c r="AH243" s="12"/>
    </row>
    <row r="244" spans="1:42">
      <c r="A244" s="13"/>
      <c r="B244" s="12"/>
      <c r="D244" s="27"/>
      <c r="E244" s="51"/>
      <c r="F244" s="27"/>
      <c r="G244" s="44"/>
      <c r="H244" s="44"/>
      <c r="I244"/>
      <c r="J244" s="33"/>
      <c r="K244"/>
      <c r="L244" s="33"/>
      <c r="M244" s="33"/>
      <c r="N244" s="33"/>
      <c r="O244" s="33"/>
      <c r="P244" s="12"/>
      <c r="Q244" s="12"/>
      <c r="R244" s="12"/>
      <c r="S244" s="12"/>
      <c r="T244" s="78" t="str">
        <f t="shared" si="22"/>
        <v xml:space="preserve"> </v>
      </c>
      <c r="U244" s="78" t="str">
        <f t="shared" si="23"/>
        <v xml:space="preserve"> </v>
      </c>
      <c r="V244" s="78">
        <f t="shared" si="24"/>
        <v>0</v>
      </c>
      <c r="W244" s="12"/>
      <c r="X244" s="12"/>
      <c r="Z244" s="12"/>
      <c r="AA244" s="12"/>
      <c r="AB244" s="36"/>
      <c r="AC244" s="36"/>
      <c r="AH244" s="12"/>
    </row>
    <row r="245" spans="1:42">
      <c r="A245" s="13"/>
      <c r="B245" s="12"/>
      <c r="D245" s="27"/>
      <c r="E245" s="51"/>
      <c r="F245" s="27"/>
      <c r="G245" s="44"/>
      <c r="H245" s="44"/>
      <c r="I245"/>
      <c r="J245" s="33"/>
      <c r="K245"/>
      <c r="L245" s="33"/>
      <c r="M245" s="33"/>
      <c r="N245" s="33"/>
      <c r="O245" s="33"/>
      <c r="P245" s="12"/>
      <c r="Q245" s="12"/>
      <c r="R245" s="12"/>
      <c r="S245" s="12"/>
      <c r="T245" s="78" t="str">
        <f t="shared" si="22"/>
        <v xml:space="preserve"> </v>
      </c>
      <c r="U245" s="78" t="str">
        <f t="shared" si="23"/>
        <v xml:space="preserve"> </v>
      </c>
      <c r="V245" s="78">
        <f t="shared" si="24"/>
        <v>0</v>
      </c>
      <c r="W245" s="12"/>
      <c r="X245" s="12"/>
      <c r="Z245" s="12"/>
      <c r="AA245" s="12"/>
      <c r="AB245" s="36"/>
      <c r="AC245" s="36"/>
      <c r="AH245" s="12"/>
    </row>
    <row r="246" spans="1:42">
      <c r="A246" s="13"/>
      <c r="B246" s="12"/>
      <c r="C246" s="36"/>
      <c r="D246" s="27"/>
      <c r="E246" s="51"/>
      <c r="F246" s="27"/>
      <c r="G246" s="44"/>
      <c r="H246" s="44"/>
      <c r="I246"/>
      <c r="J246" s="33"/>
      <c r="K246"/>
      <c r="L246" s="33"/>
      <c r="M246" s="33"/>
      <c r="N246" s="33"/>
      <c r="O246" s="33"/>
      <c r="P246" s="12"/>
      <c r="Q246" s="12"/>
      <c r="R246" s="12"/>
      <c r="S246" s="12"/>
      <c r="T246" s="78" t="str">
        <f t="shared" si="22"/>
        <v xml:space="preserve"> </v>
      </c>
      <c r="U246" s="78" t="str">
        <f t="shared" si="23"/>
        <v xml:space="preserve"> </v>
      </c>
      <c r="V246" s="78">
        <f t="shared" si="24"/>
        <v>0</v>
      </c>
      <c r="W246" s="12"/>
      <c r="X246" s="12"/>
      <c r="Z246" s="12"/>
      <c r="AA246" s="12"/>
      <c r="AB246" s="12"/>
      <c r="AC246" s="12"/>
      <c r="AH246" s="12"/>
    </row>
    <row r="247" spans="1:42">
      <c r="A247" s="13"/>
      <c r="B247" s="12"/>
      <c r="C247" s="36"/>
      <c r="D247" s="27"/>
      <c r="E247" s="51"/>
      <c r="F247" s="27"/>
      <c r="G247" s="44"/>
      <c r="H247" s="44"/>
      <c r="I247"/>
      <c r="J247" s="33"/>
      <c r="K247"/>
      <c r="L247" s="33"/>
      <c r="M247" s="33"/>
      <c r="N247" s="33"/>
      <c r="O247" s="33"/>
      <c r="P247" s="12"/>
      <c r="Q247" s="12"/>
      <c r="R247" s="12"/>
      <c r="S247" s="12"/>
      <c r="T247" s="78" t="str">
        <f t="shared" si="22"/>
        <v xml:space="preserve"> </v>
      </c>
      <c r="U247" s="78" t="str">
        <f t="shared" si="23"/>
        <v xml:space="preserve"> </v>
      </c>
      <c r="V247" s="78">
        <f t="shared" si="24"/>
        <v>0</v>
      </c>
      <c r="W247" s="12"/>
      <c r="X247" s="12"/>
      <c r="Z247" s="12"/>
      <c r="AA247" s="12"/>
      <c r="AB247" s="12"/>
      <c r="AC247" s="12"/>
      <c r="AH247" s="12"/>
    </row>
    <row r="248" spans="1:42">
      <c r="A248" s="11">
        <v>40260</v>
      </c>
      <c r="B248" s="12">
        <v>16</v>
      </c>
      <c r="C248" s="36">
        <v>0.02</v>
      </c>
      <c r="D248" s="27">
        <v>7.04</v>
      </c>
      <c r="E248" s="51">
        <v>4.8</v>
      </c>
      <c r="F248" s="27">
        <v>1.05</v>
      </c>
      <c r="G248" s="44">
        <v>0.27100000000000002</v>
      </c>
      <c r="H248" s="44"/>
      <c r="I248">
        <v>132</v>
      </c>
      <c r="J248" s="33">
        <f t="shared" si="25"/>
        <v>1.848924</v>
      </c>
      <c r="K248">
        <v>3.06</v>
      </c>
      <c r="L248" s="33">
        <f t="shared" si="26"/>
        <v>9.4768199999999997E-2</v>
      </c>
      <c r="M248" s="33"/>
      <c r="N248" s="33"/>
      <c r="O248" s="33"/>
      <c r="P248" s="81">
        <v>2</v>
      </c>
      <c r="Q248" s="81"/>
      <c r="R248" s="81">
        <v>7</v>
      </c>
      <c r="S248" s="81">
        <v>3</v>
      </c>
      <c r="T248" s="78">
        <f t="shared" si="22"/>
        <v>10</v>
      </c>
      <c r="U248" s="78" t="str">
        <f t="shared" si="23"/>
        <v xml:space="preserve"> </v>
      </c>
      <c r="V248" s="78">
        <f t="shared" si="24"/>
        <v>0</v>
      </c>
      <c r="W248" s="12"/>
      <c r="X248" s="12">
        <v>1</v>
      </c>
      <c r="Z248">
        <v>10</v>
      </c>
      <c r="AA248" t="s">
        <v>149</v>
      </c>
      <c r="AH248" s="12"/>
      <c r="AL248" s="103">
        <v>16</v>
      </c>
    </row>
    <row r="249" spans="1:42">
      <c r="A249" s="11">
        <v>40274</v>
      </c>
      <c r="B249" s="12">
        <v>16</v>
      </c>
      <c r="C249" s="36"/>
      <c r="D249" s="27"/>
      <c r="E249" s="51"/>
      <c r="F249" s="27"/>
      <c r="G249" s="44"/>
      <c r="H249" s="44"/>
      <c r="I249"/>
      <c r="J249" s="33"/>
      <c r="K249"/>
      <c r="L249" s="33"/>
      <c r="M249" s="33"/>
      <c r="N249" s="33"/>
      <c r="O249" s="33"/>
      <c r="P249" s="12"/>
      <c r="Q249" s="12"/>
      <c r="R249" s="12"/>
      <c r="S249" s="12"/>
      <c r="T249" s="78" t="str">
        <f t="shared" si="22"/>
        <v xml:space="preserve"> </v>
      </c>
      <c r="U249" s="78" t="str">
        <f t="shared" si="23"/>
        <v xml:space="preserve"> </v>
      </c>
      <c r="V249" s="78">
        <f t="shared" si="24"/>
        <v>0</v>
      </c>
      <c r="W249" s="12"/>
      <c r="X249" s="12"/>
      <c r="Z249" s="12"/>
      <c r="AA249" s="12"/>
      <c r="AB249" s="12"/>
      <c r="AC249" s="12"/>
      <c r="AH249" s="12"/>
      <c r="AK249" t="s">
        <v>87</v>
      </c>
      <c r="AL249" s="137">
        <f>C248</f>
        <v>0.02</v>
      </c>
      <c r="AM249" s="33">
        <f>D248</f>
        <v>7.04</v>
      </c>
      <c r="AN249" s="33">
        <f>F248</f>
        <v>1.05</v>
      </c>
      <c r="AO249" s="42">
        <f>G248</f>
        <v>0.27100000000000002</v>
      </c>
      <c r="AP249" s="49">
        <f>E248</f>
        <v>4.8</v>
      </c>
    </row>
    <row r="250" spans="1:42">
      <c r="A250" s="11">
        <v>40288</v>
      </c>
      <c r="B250" s="12">
        <v>16</v>
      </c>
      <c r="C250" s="36">
        <v>0.05</v>
      </c>
      <c r="D250" s="27">
        <v>6.76</v>
      </c>
      <c r="E250" s="51">
        <v>13.7</v>
      </c>
      <c r="F250" s="27">
        <v>0.91100000000000003</v>
      </c>
      <c r="G250" s="44">
        <v>0.34399999999999997</v>
      </c>
      <c r="H250" s="44"/>
      <c r="I250">
        <v>70.3</v>
      </c>
      <c r="J250" s="33">
        <f t="shared" si="25"/>
        <v>0.98469209999999996</v>
      </c>
      <c r="K250">
        <v>1.9</v>
      </c>
      <c r="L250" s="33">
        <f t="shared" si="26"/>
        <v>5.8842999999999999E-2</v>
      </c>
      <c r="M250" s="33"/>
      <c r="N250" s="33"/>
      <c r="O250" s="33"/>
      <c r="P250" s="81">
        <v>1</v>
      </c>
      <c r="Q250" s="81"/>
      <c r="R250" s="23"/>
      <c r="S250" s="81">
        <v>1</v>
      </c>
      <c r="T250" s="78">
        <f t="shared" si="22"/>
        <v>19</v>
      </c>
      <c r="U250" s="78" t="str">
        <f t="shared" si="23"/>
        <v xml:space="preserve"> </v>
      </c>
      <c r="V250" s="78">
        <f t="shared" si="24"/>
        <v>0</v>
      </c>
      <c r="W250" s="12"/>
      <c r="X250" s="12">
        <v>2</v>
      </c>
      <c r="Z250" s="23">
        <v>19</v>
      </c>
      <c r="AA250" s="23" t="s">
        <v>149</v>
      </c>
      <c r="AB250" s="23"/>
      <c r="AC250" s="23"/>
      <c r="AH250" s="12"/>
      <c r="AK250" t="s">
        <v>88</v>
      </c>
      <c r="AL250" s="137">
        <f>AVERAGE(C249:C250)</f>
        <v>0.05</v>
      </c>
      <c r="AM250" s="33">
        <f>AVERAGE(D249:D250)</f>
        <v>6.76</v>
      </c>
      <c r="AN250" s="33">
        <f>AVERAGE(F249:F250)</f>
        <v>0.91100000000000003</v>
      </c>
      <c r="AO250" s="42">
        <f>AVERAGE(G249:G250)</f>
        <v>0.34399999999999997</v>
      </c>
      <c r="AP250" s="49">
        <f>AVERAGE(E249:E250)</f>
        <v>13.7</v>
      </c>
    </row>
    <row r="251" spans="1:42" ht="15">
      <c r="A251" s="11">
        <v>40302</v>
      </c>
      <c r="B251" s="12">
        <v>16</v>
      </c>
      <c r="C251" s="36">
        <v>0.08</v>
      </c>
      <c r="D251" s="27">
        <v>7.26</v>
      </c>
      <c r="E251" s="51">
        <v>16.899999999999999</v>
      </c>
      <c r="F251" s="27">
        <v>0.68899999999999995</v>
      </c>
      <c r="G251" s="44">
        <v>8.7999999999999995E-2</v>
      </c>
      <c r="H251" s="44"/>
      <c r="I251"/>
      <c r="J251" s="33"/>
      <c r="K251"/>
      <c r="L251" s="33"/>
      <c r="M251" s="33"/>
      <c r="N251" s="33"/>
      <c r="O251" s="33"/>
      <c r="P251" s="79">
        <v>2</v>
      </c>
      <c r="Q251" s="79"/>
      <c r="R251" s="79">
        <v>8</v>
      </c>
      <c r="S251" s="79">
        <v>2</v>
      </c>
      <c r="T251" s="78">
        <f t="shared" si="22"/>
        <v>28</v>
      </c>
      <c r="U251" s="78">
        <f t="shared" si="23"/>
        <v>21</v>
      </c>
      <c r="V251" s="78">
        <f t="shared" si="24"/>
        <v>0</v>
      </c>
      <c r="W251" s="18"/>
      <c r="X251" s="18">
        <v>2</v>
      </c>
      <c r="Z251" s="78">
        <v>28</v>
      </c>
      <c r="AA251" s="78" t="s">
        <v>149</v>
      </c>
      <c r="AB251" s="78">
        <v>21</v>
      </c>
      <c r="AC251" s="78" t="s">
        <v>149</v>
      </c>
      <c r="AH251" s="12"/>
      <c r="AI251" s="88"/>
      <c r="AK251" t="s">
        <v>89</v>
      </c>
      <c r="AL251" s="137">
        <f>AVERAGE(C251:C252)</f>
        <v>7.0000000000000007E-2</v>
      </c>
      <c r="AM251" s="33">
        <f>AVERAGE(D251:D252)</f>
        <v>6.625</v>
      </c>
      <c r="AN251" s="33">
        <f>AVERAGE(F251:F252)</f>
        <v>0.44649999999999995</v>
      </c>
      <c r="AO251" s="42">
        <f>AVERAGE(G251:G252)</f>
        <v>0.29699999999999999</v>
      </c>
      <c r="AP251" s="49">
        <f>AVERAGE(E251:E252)</f>
        <v>13</v>
      </c>
    </row>
    <row r="252" spans="1:42" ht="15">
      <c r="A252" s="11">
        <v>40316</v>
      </c>
      <c r="B252" s="12">
        <v>16</v>
      </c>
      <c r="C252" s="36">
        <v>0.06</v>
      </c>
      <c r="D252" s="27">
        <v>5.99</v>
      </c>
      <c r="E252" s="51">
        <v>9.1</v>
      </c>
      <c r="F252" s="27">
        <v>0.20399999999999999</v>
      </c>
      <c r="G252" s="42">
        <v>0.50600000000000001</v>
      </c>
      <c r="I252">
        <v>33.299999999999997</v>
      </c>
      <c r="J252" s="33">
        <f t="shared" si="25"/>
        <v>0.46643309999999999</v>
      </c>
      <c r="K252">
        <v>1.24</v>
      </c>
      <c r="L252" s="33">
        <f t="shared" si="26"/>
        <v>3.8402800000000001E-2</v>
      </c>
      <c r="M252" s="33"/>
      <c r="N252" s="33"/>
      <c r="O252" s="33"/>
      <c r="P252" s="79">
        <v>2</v>
      </c>
      <c r="Q252" s="79"/>
      <c r="R252" s="79">
        <v>6</v>
      </c>
      <c r="S252" s="79">
        <v>5</v>
      </c>
      <c r="T252" s="78">
        <f t="shared" si="22"/>
        <v>13</v>
      </c>
      <c r="U252" s="78">
        <f t="shared" si="23"/>
        <v>13</v>
      </c>
      <c r="V252" s="78">
        <f t="shared" si="24"/>
        <v>0</v>
      </c>
      <c r="W252" s="12"/>
      <c r="X252" s="12"/>
      <c r="Z252" s="78">
        <v>13</v>
      </c>
      <c r="AA252" s="78" t="s">
        <v>149</v>
      </c>
      <c r="AB252">
        <v>13</v>
      </c>
      <c r="AC252" t="s">
        <v>149</v>
      </c>
      <c r="AH252" s="12"/>
      <c r="AI252" s="89"/>
      <c r="AK252" t="s">
        <v>90</v>
      </c>
      <c r="AL252" s="137" t="e">
        <f>AVERAGE(C253:C255)</f>
        <v>#DIV/0!</v>
      </c>
      <c r="AM252" s="33">
        <f>AVERAGE(D253:D255)</f>
        <v>7.47</v>
      </c>
      <c r="AN252" s="33">
        <f>AVERAGE(F253:F255)</f>
        <v>0.63</v>
      </c>
      <c r="AO252" s="42">
        <f>AVERAGE(G253:G255)</f>
        <v>0.28000000000000003</v>
      </c>
      <c r="AP252" s="49">
        <f>AVERAGE(E253:E255)</f>
        <v>21</v>
      </c>
    </row>
    <row r="253" spans="1:42">
      <c r="A253" s="11">
        <v>40330</v>
      </c>
      <c r="B253" s="12">
        <v>16</v>
      </c>
      <c r="C253" s="36"/>
      <c r="D253" s="27"/>
      <c r="E253" s="51"/>
      <c r="F253" s="27"/>
      <c r="G253" s="44"/>
      <c r="H253" s="44"/>
      <c r="I253"/>
      <c r="J253" s="33"/>
      <c r="K253"/>
      <c r="L253" s="33"/>
      <c r="M253" s="33"/>
      <c r="N253" s="33"/>
      <c r="O253" s="33"/>
      <c r="P253" s="12"/>
      <c r="Q253" s="12"/>
      <c r="R253" s="12"/>
      <c r="S253" s="12"/>
      <c r="T253" s="78" t="str">
        <f t="shared" si="22"/>
        <v xml:space="preserve"> </v>
      </c>
      <c r="U253" s="78" t="str">
        <f t="shared" si="23"/>
        <v xml:space="preserve"> </v>
      </c>
      <c r="V253" s="78">
        <f t="shared" si="24"/>
        <v>0</v>
      </c>
      <c r="W253" s="12"/>
      <c r="X253" s="12"/>
      <c r="Z253" s="12"/>
      <c r="AA253" s="12"/>
      <c r="AB253" s="12"/>
      <c r="AC253" s="12"/>
      <c r="AH253" s="12"/>
      <c r="AK253" t="s">
        <v>91</v>
      </c>
      <c r="AL253" s="137" t="e">
        <f>AVERAGE(C256:C257)</f>
        <v>#DIV/0!</v>
      </c>
      <c r="AM253" s="33" t="e">
        <f>AVERAGE(D256:D257)</f>
        <v>#DIV/0!</v>
      </c>
      <c r="AN253" s="33" t="e">
        <f>AVERAGE(F256:F257)</f>
        <v>#DIV/0!</v>
      </c>
      <c r="AO253" s="42" t="e">
        <f>AVERAGE(G256:G257)</f>
        <v>#DIV/0!</v>
      </c>
      <c r="AP253" s="49" t="e">
        <f>AVERAGE(E256:E257)</f>
        <v>#DIV/0!</v>
      </c>
    </row>
    <row r="254" spans="1:42">
      <c r="A254" s="11">
        <v>40344</v>
      </c>
      <c r="B254" s="12">
        <v>16</v>
      </c>
      <c r="C254" s="36"/>
      <c r="D254" s="27">
        <v>7.47</v>
      </c>
      <c r="E254" s="51">
        <v>21</v>
      </c>
      <c r="F254" s="27">
        <v>0.63</v>
      </c>
      <c r="G254" s="44">
        <v>0.28000000000000003</v>
      </c>
      <c r="H254" s="44"/>
      <c r="I254"/>
      <c r="J254" s="33"/>
      <c r="K254"/>
      <c r="L254" s="33"/>
      <c r="M254" s="33"/>
      <c r="N254" s="33"/>
      <c r="O254" s="33"/>
      <c r="P254" s="23">
        <v>1</v>
      </c>
      <c r="Q254" s="23"/>
      <c r="R254" s="12"/>
      <c r="S254" s="23">
        <v>2</v>
      </c>
      <c r="T254" s="78" t="str">
        <f t="shared" si="22"/>
        <v xml:space="preserve"> </v>
      </c>
      <c r="U254" s="78">
        <f t="shared" si="23"/>
        <v>26</v>
      </c>
      <c r="V254" s="78">
        <f t="shared" si="24"/>
        <v>0</v>
      </c>
      <c r="W254" s="12"/>
      <c r="X254" s="12"/>
      <c r="Z254" s="12"/>
      <c r="AA254" s="12"/>
      <c r="AB254" s="23">
        <v>26</v>
      </c>
      <c r="AC254" s="23" t="s">
        <v>149</v>
      </c>
      <c r="AH254" s="12"/>
      <c r="AK254" t="s">
        <v>92</v>
      </c>
      <c r="AL254" s="137">
        <f>AVERAGE(C258:C259)</f>
        <v>0.12</v>
      </c>
      <c r="AM254" s="33">
        <f>AVERAGE(D258:D259)</f>
        <v>7.61</v>
      </c>
      <c r="AN254" s="33">
        <f>AVERAGE(F258:F259)</f>
        <v>0.79</v>
      </c>
      <c r="AO254" s="42">
        <f>AVERAGE(G258:G259)</f>
        <v>0.34499999999999997</v>
      </c>
      <c r="AP254" s="49">
        <f>AVERAGE(E258:E259)</f>
        <v>12</v>
      </c>
    </row>
    <row r="255" spans="1:42">
      <c r="A255" s="11">
        <v>40358</v>
      </c>
      <c r="B255" s="12">
        <v>16</v>
      </c>
      <c r="C255" s="36"/>
      <c r="D255" s="27"/>
      <c r="E255" s="51"/>
      <c r="F255" s="27"/>
      <c r="G255" s="44"/>
      <c r="H255" s="44"/>
      <c r="I255"/>
      <c r="J255" s="33"/>
      <c r="K255" s="33"/>
      <c r="L255" s="33"/>
      <c r="M255" s="33"/>
      <c r="N255" s="33"/>
      <c r="O255" s="33"/>
      <c r="P255" s="12"/>
      <c r="Q255" s="12"/>
      <c r="R255" s="12"/>
      <c r="S255" s="12"/>
      <c r="T255" s="78" t="str">
        <f t="shared" si="22"/>
        <v xml:space="preserve"> </v>
      </c>
      <c r="U255" s="78" t="str">
        <f t="shared" si="23"/>
        <v xml:space="preserve"> </v>
      </c>
      <c r="V255" s="78">
        <f t="shared" si="24"/>
        <v>0</v>
      </c>
      <c r="W255" s="12"/>
      <c r="X255" s="12"/>
      <c r="Z255" s="12"/>
      <c r="AA255" s="12"/>
      <c r="AB255" s="12"/>
      <c r="AC255" s="12"/>
      <c r="AH255" s="12"/>
      <c r="AK255" t="s">
        <v>93</v>
      </c>
      <c r="AL255" s="137">
        <f>AVERAGE(C260:C261)</f>
        <v>0.04</v>
      </c>
      <c r="AM255" s="33">
        <f>AVERAGE(D260:D261)</f>
        <v>7.23</v>
      </c>
      <c r="AN255" s="33">
        <f>AVERAGE(F260:F261)</f>
        <v>0.60299999999999998</v>
      </c>
      <c r="AO255" s="42">
        <f>AVERAGE(G260:G261)</f>
        <v>0.17299999999999999</v>
      </c>
      <c r="AP255" s="49">
        <f>AVERAGE(E260:E261)</f>
        <v>6.1</v>
      </c>
    </row>
    <row r="256" spans="1:42">
      <c r="A256" s="11">
        <v>40372</v>
      </c>
      <c r="B256" s="12">
        <v>16</v>
      </c>
      <c r="C256" s="36"/>
      <c r="D256" s="27"/>
      <c r="E256" s="51"/>
      <c r="F256" s="27"/>
      <c r="G256" s="44"/>
      <c r="H256" s="44"/>
      <c r="I256"/>
      <c r="J256" s="33"/>
      <c r="K256" s="33"/>
      <c r="L256" s="33"/>
      <c r="M256" s="33"/>
      <c r="N256" s="33"/>
      <c r="O256" s="33"/>
      <c r="P256" s="12"/>
      <c r="Q256" s="12"/>
      <c r="R256" s="12"/>
      <c r="S256" s="12"/>
      <c r="T256" s="78" t="str">
        <f t="shared" si="22"/>
        <v xml:space="preserve"> </v>
      </c>
      <c r="U256" s="78" t="str">
        <f t="shared" si="23"/>
        <v xml:space="preserve"> </v>
      </c>
      <c r="V256" s="78">
        <f t="shared" si="24"/>
        <v>0</v>
      </c>
      <c r="W256" s="12"/>
      <c r="X256" s="12"/>
      <c r="Z256" s="12"/>
      <c r="AA256" s="12"/>
      <c r="AB256" s="12"/>
      <c r="AC256" s="12"/>
      <c r="AH256" s="12"/>
      <c r="AK256" t="s">
        <v>94</v>
      </c>
      <c r="AL256" s="137" t="e">
        <f>AVERAGE(C262:C263)</f>
        <v>#DIV/0!</v>
      </c>
      <c r="AM256" s="33" t="e">
        <f>AVERAGE(D262:D263)</f>
        <v>#DIV/0!</v>
      </c>
      <c r="AN256" s="33" t="e">
        <f>AVERAGE(F262:F263)</f>
        <v>#DIV/0!</v>
      </c>
      <c r="AO256" s="42" t="e">
        <f>AVERAGE(G262:G263)</f>
        <v>#DIV/0!</v>
      </c>
      <c r="AP256" s="49" t="e">
        <f>AVERAGE(E262:E263)</f>
        <v>#DIV/0!</v>
      </c>
    </row>
    <row r="257" spans="1:42">
      <c r="A257" s="11">
        <v>40386</v>
      </c>
      <c r="B257" s="12">
        <v>16</v>
      </c>
      <c r="C257" s="36"/>
      <c r="D257" s="27"/>
      <c r="E257" s="51"/>
      <c r="F257" s="27"/>
      <c r="G257" s="44"/>
      <c r="H257" s="44"/>
      <c r="I257"/>
      <c r="J257" s="33"/>
      <c r="K257" s="33"/>
      <c r="L257" s="33"/>
      <c r="M257" s="33"/>
      <c r="N257" s="33"/>
      <c r="O257" s="33"/>
      <c r="P257" s="12"/>
      <c r="Q257" s="12"/>
      <c r="R257" s="12"/>
      <c r="S257" s="12"/>
      <c r="T257" s="78" t="str">
        <f t="shared" si="22"/>
        <v xml:space="preserve"> </v>
      </c>
      <c r="U257" s="78" t="str">
        <f t="shared" si="23"/>
        <v xml:space="preserve"> </v>
      </c>
      <c r="V257" s="78">
        <f t="shared" si="24"/>
        <v>0</v>
      </c>
      <c r="W257" s="12"/>
      <c r="X257" s="12"/>
      <c r="Z257" s="12"/>
      <c r="AA257" s="12"/>
      <c r="AB257" s="12"/>
      <c r="AC257" s="12"/>
      <c r="AH257" s="12"/>
      <c r="AK257" t="s">
        <v>105</v>
      </c>
      <c r="AL257" s="137" t="e">
        <f>AVERAGE(C264:C265)</f>
        <v>#DIV/0!</v>
      </c>
      <c r="AM257" s="33" t="e">
        <f>AVERAGE(D264:D265)</f>
        <v>#DIV/0!</v>
      </c>
      <c r="AN257" s="33" t="e">
        <f>AVERAGE(F264:F265)</f>
        <v>#DIV/0!</v>
      </c>
      <c r="AO257" s="42" t="e">
        <f>AVERAGE(G264:G265)</f>
        <v>#DIV/0!</v>
      </c>
      <c r="AP257" s="49" t="e">
        <f>AVERAGE(E264:E265)</f>
        <v>#DIV/0!</v>
      </c>
    </row>
    <row r="258" spans="1:42">
      <c r="A258" s="11">
        <v>40400</v>
      </c>
      <c r="B258" s="12">
        <v>16</v>
      </c>
      <c r="C258" s="36">
        <v>0.12</v>
      </c>
      <c r="D258" s="27">
        <v>7.61</v>
      </c>
      <c r="E258" s="51">
        <v>12</v>
      </c>
      <c r="F258" s="27">
        <v>0.79</v>
      </c>
      <c r="G258" s="44">
        <v>0.34499999999999997</v>
      </c>
      <c r="H258" s="44"/>
      <c r="I258">
        <v>46.3</v>
      </c>
      <c r="J258" s="33">
        <f t="shared" si="25"/>
        <v>0.64852409999999994</v>
      </c>
      <c r="K258" s="33">
        <v>1.22</v>
      </c>
      <c r="L258" s="33">
        <f t="shared" si="26"/>
        <v>3.7783400000000002E-2</v>
      </c>
      <c r="M258" s="33"/>
      <c r="N258" s="33"/>
      <c r="O258" s="33"/>
      <c r="P258" s="81">
        <v>2</v>
      </c>
      <c r="Q258" s="81"/>
      <c r="R258" s="81">
        <v>5</v>
      </c>
      <c r="S258" s="81">
        <v>1</v>
      </c>
      <c r="T258" s="78">
        <f t="shared" si="22"/>
        <v>26</v>
      </c>
      <c r="U258" s="78">
        <f t="shared" si="23"/>
        <v>24</v>
      </c>
      <c r="V258" s="78">
        <f t="shared" si="24"/>
        <v>0</v>
      </c>
      <c r="W258" s="12"/>
      <c r="X258" s="12"/>
      <c r="Z258">
        <v>26</v>
      </c>
      <c r="AA258" t="s">
        <v>149</v>
      </c>
      <c r="AB258">
        <v>24</v>
      </c>
      <c r="AC258" t="s">
        <v>149</v>
      </c>
      <c r="AH258" s="12"/>
    </row>
    <row r="259" spans="1:42">
      <c r="A259" s="11">
        <v>40414</v>
      </c>
      <c r="B259" s="12">
        <v>16</v>
      </c>
      <c r="C259" s="36"/>
      <c r="D259" s="27"/>
      <c r="E259" s="51"/>
      <c r="F259" s="27"/>
      <c r="G259" s="44"/>
      <c r="H259" s="44"/>
      <c r="I259"/>
      <c r="J259" s="33"/>
      <c r="K259" s="33"/>
      <c r="L259" s="33"/>
      <c r="M259" s="33"/>
      <c r="N259" s="33"/>
      <c r="O259" s="33"/>
      <c r="P259" s="12"/>
      <c r="Q259" s="12"/>
      <c r="R259" s="12"/>
      <c r="S259" s="12"/>
      <c r="T259" s="78" t="str">
        <f t="shared" ref="T259:T322" si="27">IF(Z259&gt;0,IF(AA259="F",((Z259-32)*5/9),Z259),IF(Z259&lt;0,IF(AA259="F",((Z259-32)*5/9),Z259)," "))</f>
        <v xml:space="preserve"> </v>
      </c>
      <c r="U259" s="78" t="str">
        <f t="shared" ref="U259:U322" si="28">IF(AB259&gt;0,IF(AC259="F",((AB259-32)*5/9),AB259),IF(AB259&lt;0,IF(AC259="F",((AB259-32)*5/9),AB259)," "))</f>
        <v xml:space="preserve"> </v>
      </c>
      <c r="V259" s="78">
        <f t="shared" si="24"/>
        <v>0</v>
      </c>
      <c r="W259" s="12"/>
      <c r="X259" s="12"/>
      <c r="Z259" s="12"/>
      <c r="AA259" s="12"/>
      <c r="AB259" s="12"/>
      <c r="AC259" s="12"/>
      <c r="AH259" s="12"/>
    </row>
    <row r="260" spans="1:42">
      <c r="A260" s="11">
        <v>40428</v>
      </c>
      <c r="B260" s="12">
        <v>16</v>
      </c>
      <c r="C260" s="35">
        <v>0.04</v>
      </c>
      <c r="D260" s="33">
        <v>7.23</v>
      </c>
      <c r="E260" s="51">
        <v>6.1</v>
      </c>
      <c r="F260" s="44">
        <v>0.60299999999999998</v>
      </c>
      <c r="G260" s="44">
        <v>0.17299999999999999</v>
      </c>
      <c r="H260" s="44"/>
      <c r="I260"/>
      <c r="J260" s="33"/>
      <c r="K260" s="33"/>
      <c r="L260" s="33"/>
      <c r="M260" s="33"/>
      <c r="N260" s="33"/>
      <c r="O260" s="33"/>
      <c r="P260">
        <v>1</v>
      </c>
      <c r="S260">
        <v>1</v>
      </c>
      <c r="T260" s="78">
        <f t="shared" si="27"/>
        <v>29</v>
      </c>
      <c r="U260" s="78" t="str">
        <f t="shared" si="28"/>
        <v xml:space="preserve"> </v>
      </c>
      <c r="V260" s="78">
        <f t="shared" si="24"/>
        <v>0</v>
      </c>
      <c r="Z260">
        <v>29</v>
      </c>
      <c r="AA260" t="s">
        <v>149</v>
      </c>
      <c r="AH260" s="12"/>
    </row>
    <row r="261" spans="1:42">
      <c r="A261" s="11">
        <v>40442</v>
      </c>
      <c r="B261" s="12">
        <v>16</v>
      </c>
      <c r="C261" s="36"/>
      <c r="D261" s="27"/>
      <c r="E261" s="51"/>
      <c r="F261" s="27"/>
      <c r="G261" s="44"/>
      <c r="H261" s="44"/>
      <c r="I261"/>
      <c r="J261" s="33"/>
      <c r="K261"/>
      <c r="L261" s="33"/>
      <c r="M261" s="33"/>
      <c r="N261" s="33"/>
      <c r="O261" s="33"/>
      <c r="P261" s="12"/>
      <c r="Q261" s="12"/>
      <c r="R261" s="12"/>
      <c r="S261" s="12"/>
      <c r="T261" s="78" t="str">
        <f t="shared" si="27"/>
        <v xml:space="preserve"> </v>
      </c>
      <c r="U261" s="78" t="str">
        <f t="shared" si="28"/>
        <v xml:space="preserve"> </v>
      </c>
      <c r="V261" s="78">
        <f t="shared" si="24"/>
        <v>0</v>
      </c>
      <c r="W261" s="12"/>
      <c r="X261" s="12"/>
      <c r="Z261" s="12"/>
      <c r="AA261" s="12"/>
      <c r="AB261" s="12"/>
      <c r="AC261" s="12"/>
      <c r="AH261" s="12"/>
    </row>
    <row r="262" spans="1:42">
      <c r="A262" s="11">
        <v>40456</v>
      </c>
      <c r="B262" s="12">
        <v>16</v>
      </c>
      <c r="C262" s="36"/>
      <c r="D262" s="27"/>
      <c r="E262" s="51"/>
      <c r="F262" s="27"/>
      <c r="G262" s="44"/>
      <c r="H262" s="44"/>
      <c r="I262"/>
      <c r="J262" s="33"/>
      <c r="K262" s="33"/>
      <c r="L262" s="33"/>
      <c r="M262" s="33"/>
      <c r="N262" s="33"/>
      <c r="O262" s="33"/>
      <c r="P262" s="12"/>
      <c r="Q262" s="12"/>
      <c r="R262" s="12"/>
      <c r="S262" s="12"/>
      <c r="T262" s="78" t="str">
        <f t="shared" si="27"/>
        <v xml:space="preserve"> </v>
      </c>
      <c r="U262" s="78" t="str">
        <f t="shared" si="28"/>
        <v xml:space="preserve"> </v>
      </c>
      <c r="V262" s="78">
        <f t="shared" si="24"/>
        <v>0</v>
      </c>
      <c r="W262" s="12"/>
      <c r="X262" s="12"/>
      <c r="Z262" s="12"/>
      <c r="AA262" s="12"/>
      <c r="AB262" s="12"/>
      <c r="AC262" s="12"/>
      <c r="AH262" s="12"/>
    </row>
    <row r="263" spans="1:42">
      <c r="A263" s="11">
        <v>40470</v>
      </c>
      <c r="B263" s="12">
        <v>16</v>
      </c>
      <c r="C263" s="36"/>
      <c r="D263" s="27"/>
      <c r="E263" s="51"/>
      <c r="F263" s="27"/>
      <c r="G263" s="44"/>
      <c r="H263" s="44"/>
      <c r="I263"/>
      <c r="J263" s="33"/>
      <c r="K263" s="33"/>
      <c r="L263" s="33"/>
      <c r="M263" s="33"/>
      <c r="N263" s="33"/>
      <c r="O263" s="33"/>
      <c r="P263" s="12"/>
      <c r="Q263" s="12"/>
      <c r="R263" s="12"/>
      <c r="S263" s="12"/>
      <c r="T263" s="78" t="str">
        <f t="shared" si="27"/>
        <v xml:space="preserve"> </v>
      </c>
      <c r="U263" s="78" t="str">
        <f t="shared" si="28"/>
        <v xml:space="preserve"> </v>
      </c>
      <c r="V263" s="78">
        <f t="shared" si="24"/>
        <v>0</v>
      </c>
      <c r="W263" s="12"/>
      <c r="X263" s="12"/>
      <c r="Z263" s="12"/>
      <c r="AA263" s="12"/>
      <c r="AB263" s="12"/>
      <c r="AC263" s="12"/>
      <c r="AH263" s="12"/>
    </row>
    <row r="264" spans="1:42">
      <c r="A264" s="13">
        <v>40484</v>
      </c>
      <c r="B264" s="12">
        <v>16</v>
      </c>
      <c r="C264" s="36"/>
      <c r="D264" s="27"/>
      <c r="E264" s="51"/>
      <c r="F264" s="27"/>
      <c r="G264" s="44"/>
      <c r="H264" s="44"/>
      <c r="I264"/>
      <c r="J264" s="33"/>
      <c r="K264" s="33"/>
      <c r="L264" s="33"/>
      <c r="M264" s="33"/>
      <c r="N264" s="33"/>
      <c r="O264" s="33"/>
      <c r="P264" s="12"/>
      <c r="Q264" s="12"/>
      <c r="R264" s="12"/>
      <c r="S264" s="12"/>
      <c r="T264" s="78" t="str">
        <f t="shared" si="27"/>
        <v xml:space="preserve"> </v>
      </c>
      <c r="U264" s="78" t="str">
        <f t="shared" si="28"/>
        <v xml:space="preserve"> </v>
      </c>
      <c r="V264" s="78">
        <f t="shared" si="24"/>
        <v>0</v>
      </c>
      <c r="W264" s="12"/>
      <c r="X264" s="12"/>
      <c r="Z264" s="12"/>
      <c r="AA264" s="12"/>
      <c r="AB264" s="12"/>
      <c r="AC264" s="12"/>
      <c r="AH264" s="12"/>
    </row>
    <row r="265" spans="1:42">
      <c r="A265" s="13">
        <v>40498</v>
      </c>
      <c r="B265" s="12">
        <v>16</v>
      </c>
      <c r="C265" s="36"/>
      <c r="D265" s="27"/>
      <c r="E265" s="51"/>
      <c r="F265" s="27"/>
      <c r="G265" s="44"/>
      <c r="H265" s="44"/>
      <c r="I265"/>
      <c r="J265" s="33"/>
      <c r="K265" s="33"/>
      <c r="L265" s="33"/>
      <c r="M265" s="33"/>
      <c r="N265" s="33"/>
      <c r="O265" s="33"/>
      <c r="P265" s="12"/>
      <c r="Q265" s="12"/>
      <c r="R265" s="12"/>
      <c r="S265" s="12"/>
      <c r="T265" s="78" t="str">
        <f t="shared" si="27"/>
        <v xml:space="preserve"> </v>
      </c>
      <c r="U265" s="78" t="str">
        <f t="shared" si="28"/>
        <v xml:space="preserve"> </v>
      </c>
      <c r="V265" s="78">
        <f t="shared" si="24"/>
        <v>0</v>
      </c>
      <c r="W265" s="12"/>
      <c r="X265" s="12"/>
      <c r="Z265" s="12"/>
      <c r="AA265" s="12"/>
      <c r="AB265" s="12"/>
      <c r="AC265" s="12"/>
      <c r="AH265" s="12"/>
    </row>
    <row r="266" spans="1:42">
      <c r="A266" s="13"/>
      <c r="B266" s="12"/>
      <c r="C266" s="36"/>
      <c r="D266" s="27"/>
      <c r="E266" s="51"/>
      <c r="F266" s="27"/>
      <c r="G266" s="44"/>
      <c r="H266" s="44"/>
      <c r="I266"/>
      <c r="J266" s="33"/>
      <c r="K266"/>
      <c r="L266" s="33"/>
      <c r="M266" s="33"/>
      <c r="N266" s="33"/>
      <c r="O266" s="33"/>
      <c r="P266" s="12"/>
      <c r="Q266" s="12"/>
      <c r="R266" s="12"/>
      <c r="S266" s="12"/>
      <c r="T266" s="78" t="str">
        <f t="shared" si="27"/>
        <v xml:space="preserve"> </v>
      </c>
      <c r="U266" s="78" t="str">
        <f t="shared" si="28"/>
        <v xml:space="preserve"> </v>
      </c>
      <c r="V266" s="78">
        <f t="shared" si="24"/>
        <v>0</v>
      </c>
      <c r="W266" s="12"/>
      <c r="X266" s="12"/>
      <c r="Z266" s="12"/>
      <c r="AA266" s="12"/>
      <c r="AB266" s="12"/>
      <c r="AC266" s="12"/>
      <c r="AH266" s="12"/>
    </row>
    <row r="267" spans="1:42">
      <c r="A267" s="13"/>
      <c r="B267" s="12"/>
      <c r="C267" s="36"/>
      <c r="D267" s="27"/>
      <c r="E267" s="51"/>
      <c r="F267" s="27"/>
      <c r="G267" s="44"/>
      <c r="H267" s="44"/>
      <c r="I267"/>
      <c r="J267" s="33"/>
      <c r="K267"/>
      <c r="L267" s="33"/>
      <c r="M267" s="33"/>
      <c r="N267" s="33"/>
      <c r="O267" s="33"/>
      <c r="P267" s="12"/>
      <c r="Q267" s="12"/>
      <c r="R267" s="12"/>
      <c r="S267" s="12"/>
      <c r="T267" s="78" t="str">
        <f t="shared" si="27"/>
        <v xml:space="preserve"> </v>
      </c>
      <c r="U267" s="78" t="str">
        <f t="shared" si="28"/>
        <v xml:space="preserve"> </v>
      </c>
      <c r="V267" s="78">
        <f t="shared" si="24"/>
        <v>0</v>
      </c>
      <c r="W267" s="12"/>
      <c r="X267" s="12"/>
      <c r="Z267" s="12"/>
      <c r="AA267" s="12"/>
      <c r="AB267" s="12"/>
      <c r="AC267" s="12"/>
      <c r="AH267" s="12"/>
    </row>
    <row r="268" spans="1:42">
      <c r="A268" s="13"/>
      <c r="B268" s="12"/>
      <c r="C268" s="36"/>
      <c r="D268" s="27"/>
      <c r="E268" s="51"/>
      <c r="F268" s="27"/>
      <c r="G268" s="44"/>
      <c r="H268" s="44"/>
      <c r="I268"/>
      <c r="J268" s="33"/>
      <c r="K268"/>
      <c r="L268" s="33"/>
      <c r="M268" s="33"/>
      <c r="N268" s="33"/>
      <c r="O268" s="33"/>
      <c r="P268" s="12"/>
      <c r="Q268" s="12"/>
      <c r="R268" s="12"/>
      <c r="S268" s="12"/>
      <c r="T268" s="78" t="str">
        <f t="shared" si="27"/>
        <v xml:space="preserve"> </v>
      </c>
      <c r="U268" s="78" t="str">
        <f t="shared" si="28"/>
        <v xml:space="preserve"> </v>
      </c>
      <c r="V268" s="78">
        <f t="shared" ref="V268:V331" si="29">W268*0.0254</f>
        <v>0</v>
      </c>
      <c r="W268" s="12"/>
      <c r="X268" s="12"/>
      <c r="Z268" s="12"/>
      <c r="AA268" s="12"/>
      <c r="AB268" s="12"/>
      <c r="AC268" s="12"/>
      <c r="AH268" s="12"/>
    </row>
    <row r="269" spans="1:42">
      <c r="A269" s="13"/>
      <c r="B269" s="12"/>
      <c r="C269" s="36"/>
      <c r="D269" s="27"/>
      <c r="E269" s="51"/>
      <c r="F269" s="27"/>
      <c r="G269" s="44"/>
      <c r="H269" s="44"/>
      <c r="I269"/>
      <c r="J269" s="33"/>
      <c r="K269"/>
      <c r="L269" s="33"/>
      <c r="M269" s="33"/>
      <c r="N269" s="33"/>
      <c r="O269" s="33"/>
      <c r="P269" s="12"/>
      <c r="Q269" s="12"/>
      <c r="R269" s="12"/>
      <c r="S269" s="12"/>
      <c r="T269" s="78" t="str">
        <f t="shared" si="27"/>
        <v xml:space="preserve"> </v>
      </c>
      <c r="U269" s="78" t="str">
        <f t="shared" si="28"/>
        <v xml:space="preserve"> </v>
      </c>
      <c r="V269" s="78">
        <f t="shared" si="29"/>
        <v>0</v>
      </c>
      <c r="W269" s="12"/>
      <c r="X269" s="12"/>
      <c r="Z269" s="12"/>
      <c r="AA269" s="12"/>
      <c r="AB269" s="12"/>
      <c r="AC269" s="12"/>
      <c r="AH269" s="12"/>
    </row>
    <row r="270" spans="1:42">
      <c r="A270" s="11">
        <v>40260</v>
      </c>
      <c r="B270" s="12">
        <v>17</v>
      </c>
      <c r="C270" s="36"/>
      <c r="D270" s="27"/>
      <c r="E270" s="51"/>
      <c r="F270" s="27"/>
      <c r="G270" s="44"/>
      <c r="H270" s="44"/>
      <c r="I270"/>
      <c r="J270" s="33"/>
      <c r="K270"/>
      <c r="L270" s="33"/>
      <c r="M270" s="33"/>
      <c r="N270" s="33"/>
      <c r="O270" s="33"/>
      <c r="P270" s="15"/>
      <c r="Q270" s="15"/>
      <c r="R270" s="15"/>
      <c r="S270" s="15"/>
      <c r="T270" s="78" t="str">
        <f t="shared" si="27"/>
        <v xml:space="preserve"> </v>
      </c>
      <c r="U270" s="78" t="str">
        <f t="shared" si="28"/>
        <v xml:space="preserve"> </v>
      </c>
      <c r="V270" s="78">
        <f t="shared" si="29"/>
        <v>0</v>
      </c>
      <c r="W270" s="12"/>
      <c r="X270" s="12"/>
      <c r="Z270" s="12"/>
      <c r="AA270" s="12"/>
      <c r="AB270" s="12"/>
      <c r="AC270" s="12"/>
      <c r="AH270" s="12"/>
      <c r="AL270" s="103">
        <v>17</v>
      </c>
    </row>
    <row r="271" spans="1:42">
      <c r="A271" s="11">
        <v>40274</v>
      </c>
      <c r="B271" s="12">
        <v>17</v>
      </c>
      <c r="C271" s="36"/>
      <c r="D271" s="27"/>
      <c r="E271" s="51"/>
      <c r="F271" s="27"/>
      <c r="G271" s="44"/>
      <c r="H271" s="44"/>
      <c r="I271"/>
      <c r="J271" s="33"/>
      <c r="K271"/>
      <c r="L271" s="33"/>
      <c r="M271" s="33"/>
      <c r="N271" s="33"/>
      <c r="O271" s="33"/>
      <c r="P271" s="12"/>
      <c r="Q271" s="12"/>
      <c r="R271" s="12"/>
      <c r="S271" s="12"/>
      <c r="T271" s="78" t="str">
        <f t="shared" si="27"/>
        <v xml:space="preserve"> </v>
      </c>
      <c r="U271" s="78" t="str">
        <f t="shared" si="28"/>
        <v xml:space="preserve"> </v>
      </c>
      <c r="V271" s="78">
        <f t="shared" si="29"/>
        <v>0</v>
      </c>
      <c r="W271" s="12"/>
      <c r="X271" s="12"/>
      <c r="Z271" s="12"/>
      <c r="AA271" s="12"/>
      <c r="AB271" s="12"/>
      <c r="AC271" s="12"/>
      <c r="AH271" s="12"/>
      <c r="AK271" t="s">
        <v>87</v>
      </c>
      <c r="AM271" s="33"/>
      <c r="AN271" s="33"/>
      <c r="AO271" s="42"/>
      <c r="AP271" s="49"/>
    </row>
    <row r="272" spans="1:42">
      <c r="A272" s="11">
        <v>40288</v>
      </c>
      <c r="B272" s="12">
        <v>17</v>
      </c>
      <c r="C272" s="36">
        <v>0.65</v>
      </c>
      <c r="D272" s="27">
        <v>6.36</v>
      </c>
      <c r="E272" s="51">
        <v>10.1</v>
      </c>
      <c r="F272" s="27">
        <v>3.06</v>
      </c>
      <c r="G272" s="44">
        <v>0.185</v>
      </c>
      <c r="H272" s="44"/>
      <c r="I272">
        <v>155</v>
      </c>
      <c r="J272" s="33">
        <f t="shared" si="25"/>
        <v>2.1710850000000002</v>
      </c>
      <c r="K272">
        <v>1.96</v>
      </c>
      <c r="L272" s="33">
        <f t="shared" si="26"/>
        <v>6.0701200000000004E-2</v>
      </c>
      <c r="M272" s="33"/>
      <c r="N272" s="33"/>
      <c r="O272" s="33"/>
      <c r="P272" s="81">
        <v>1</v>
      </c>
      <c r="Q272" s="81"/>
      <c r="R272" s="23"/>
      <c r="S272" s="81">
        <v>1</v>
      </c>
      <c r="T272" s="78">
        <f t="shared" si="27"/>
        <v>18</v>
      </c>
      <c r="U272" s="78">
        <f t="shared" si="28"/>
        <v>12</v>
      </c>
      <c r="V272" s="78">
        <f t="shared" si="29"/>
        <v>0.38100000000000001</v>
      </c>
      <c r="W272" s="23">
        <v>15</v>
      </c>
      <c r="X272" s="12">
        <v>1</v>
      </c>
      <c r="Z272" s="23">
        <v>18</v>
      </c>
      <c r="AA272" s="23" t="s">
        <v>149</v>
      </c>
      <c r="AB272" s="23">
        <v>12</v>
      </c>
      <c r="AC272" s="23" t="s">
        <v>149</v>
      </c>
      <c r="AH272" s="12"/>
      <c r="AK272" t="s">
        <v>88</v>
      </c>
      <c r="AL272" s="137">
        <f>AVERAGE(C271:C272)</f>
        <v>0.65</v>
      </c>
      <c r="AM272" s="33">
        <f>AVERAGE(D271:D272)</f>
        <v>6.36</v>
      </c>
      <c r="AN272" s="33">
        <f>AVERAGE(F271:F272)</f>
        <v>3.06</v>
      </c>
      <c r="AO272" s="42">
        <f>AVERAGE(G271:G272)</f>
        <v>0.185</v>
      </c>
      <c r="AP272" s="49">
        <f>AVERAGE(E271:E272)</f>
        <v>10.1</v>
      </c>
    </row>
    <row r="273" spans="1:42">
      <c r="A273" s="11">
        <v>40302</v>
      </c>
      <c r="B273" s="12">
        <v>17</v>
      </c>
      <c r="C273" s="36">
        <v>1.42</v>
      </c>
      <c r="D273" s="27">
        <v>6.42</v>
      </c>
      <c r="E273" s="51">
        <v>17.100000000000001</v>
      </c>
      <c r="F273" s="27">
        <v>2.9</v>
      </c>
      <c r="G273" s="44">
        <v>0.13400000000000001</v>
      </c>
      <c r="H273" s="44"/>
      <c r="I273"/>
      <c r="J273" s="33"/>
      <c r="K273"/>
      <c r="L273" s="33"/>
      <c r="M273" s="33"/>
      <c r="N273" s="33"/>
      <c r="O273" s="33"/>
      <c r="P273" s="81">
        <v>2</v>
      </c>
      <c r="Q273" s="81"/>
      <c r="R273" s="81">
        <v>7</v>
      </c>
      <c r="S273" s="81">
        <v>3</v>
      </c>
      <c r="T273" s="78">
        <f t="shared" si="27"/>
        <v>22</v>
      </c>
      <c r="U273" s="78">
        <f t="shared" si="28"/>
        <v>16</v>
      </c>
      <c r="V273" s="78">
        <f t="shared" si="29"/>
        <v>0.38100000000000001</v>
      </c>
      <c r="W273" s="23">
        <v>15</v>
      </c>
      <c r="X273" s="12">
        <v>1</v>
      </c>
      <c r="Z273" s="23">
        <v>22</v>
      </c>
      <c r="AA273" s="23" t="s">
        <v>149</v>
      </c>
      <c r="AB273" s="23">
        <v>16</v>
      </c>
      <c r="AC273" s="23" t="s">
        <v>149</v>
      </c>
      <c r="AH273" s="12"/>
      <c r="AK273" t="s">
        <v>89</v>
      </c>
      <c r="AL273" s="137">
        <f>AVERAGE(C273:C274)</f>
        <v>1.865</v>
      </c>
      <c r="AM273" s="33">
        <f>AVERAGE(D273:D274)</f>
        <v>5.93</v>
      </c>
      <c r="AN273" s="33">
        <f>AVERAGE(F273:F274)</f>
        <v>3.3449999999999998</v>
      </c>
      <c r="AO273" s="42">
        <f>AVERAGE(G273:G274)</f>
        <v>0.2495</v>
      </c>
      <c r="AP273" s="49">
        <f>AVERAGE(E273:E274)</f>
        <v>16.75</v>
      </c>
    </row>
    <row r="274" spans="1:42">
      <c r="A274" s="11">
        <v>40316</v>
      </c>
      <c r="B274" s="12">
        <v>17</v>
      </c>
      <c r="C274" s="36">
        <v>2.31</v>
      </c>
      <c r="D274" s="27">
        <v>5.44</v>
      </c>
      <c r="E274" s="51">
        <v>16.399999999999999</v>
      </c>
      <c r="F274" s="27">
        <v>3.79</v>
      </c>
      <c r="G274" s="44">
        <v>0.36499999999999999</v>
      </c>
      <c r="H274" s="44"/>
      <c r="I274">
        <v>125</v>
      </c>
      <c r="J274" s="33">
        <f t="shared" si="25"/>
        <v>1.750875</v>
      </c>
      <c r="K274" s="33">
        <v>2.09</v>
      </c>
      <c r="L274" s="33">
        <f t="shared" si="26"/>
        <v>6.4727300000000002E-2</v>
      </c>
      <c r="M274" s="33"/>
      <c r="N274" s="33"/>
      <c r="O274" s="33"/>
      <c r="P274" s="81">
        <v>2</v>
      </c>
      <c r="Q274" s="81"/>
      <c r="R274" s="81">
        <v>1</v>
      </c>
      <c r="S274" s="81">
        <v>4</v>
      </c>
      <c r="T274" s="78" t="str">
        <f t="shared" si="27"/>
        <v xml:space="preserve"> </v>
      </c>
      <c r="U274" s="78">
        <f t="shared" si="28"/>
        <v>14</v>
      </c>
      <c r="V274" s="78">
        <f t="shared" si="29"/>
        <v>0.38100000000000001</v>
      </c>
      <c r="W274">
        <v>15</v>
      </c>
      <c r="X274" s="12">
        <v>1</v>
      </c>
      <c r="AB274">
        <v>14</v>
      </c>
      <c r="AC274" t="s">
        <v>149</v>
      </c>
      <c r="AH274" s="12"/>
      <c r="AK274" t="s">
        <v>90</v>
      </c>
      <c r="AL274" s="137">
        <f>AVERAGE(C275:C277)</f>
        <v>3.29</v>
      </c>
      <c r="AM274" s="33">
        <f>AVERAGE(D275:D277)</f>
        <v>6.3949999999999996</v>
      </c>
      <c r="AN274" s="33">
        <f>AVERAGE(F275:F277)</f>
        <v>4.7249999999999996</v>
      </c>
      <c r="AO274" s="42">
        <f>AVERAGE(G275:G277)</f>
        <v>0.14749999999999999</v>
      </c>
      <c r="AP274" s="49">
        <f>AVERAGE(E275:E277)</f>
        <v>33.9</v>
      </c>
    </row>
    <row r="275" spans="1:42">
      <c r="A275" s="11">
        <v>40330</v>
      </c>
      <c r="B275" s="12">
        <v>17</v>
      </c>
      <c r="C275" s="36">
        <v>3.05</v>
      </c>
      <c r="D275" s="27">
        <v>6.5</v>
      </c>
      <c r="E275" s="51">
        <v>23.5</v>
      </c>
      <c r="F275" s="27">
        <v>4.57</v>
      </c>
      <c r="G275" s="44">
        <v>0.20399999999999999</v>
      </c>
      <c r="H275" s="44"/>
      <c r="I275">
        <v>115</v>
      </c>
      <c r="J275" s="33">
        <f t="shared" si="25"/>
        <v>1.610805</v>
      </c>
      <c r="K275" s="33">
        <v>1.84</v>
      </c>
      <c r="L275" s="33">
        <f t="shared" si="26"/>
        <v>5.6984800000000002E-2</v>
      </c>
      <c r="M275" s="33"/>
      <c r="N275" s="33"/>
      <c r="O275" s="33"/>
      <c r="P275" s="23">
        <v>3</v>
      </c>
      <c r="Q275" s="23"/>
      <c r="R275" s="23">
        <v>5</v>
      </c>
      <c r="S275" s="23">
        <v>1</v>
      </c>
      <c r="T275" s="78">
        <f t="shared" si="27"/>
        <v>23</v>
      </c>
      <c r="U275" s="78">
        <f t="shared" si="28"/>
        <v>20</v>
      </c>
      <c r="V275" s="78">
        <f t="shared" si="29"/>
        <v>0.38100000000000001</v>
      </c>
      <c r="W275" s="23">
        <v>15</v>
      </c>
      <c r="X275" s="23">
        <v>1</v>
      </c>
      <c r="Z275" s="23">
        <v>23</v>
      </c>
      <c r="AA275" s="23" t="s">
        <v>149</v>
      </c>
      <c r="AB275" s="23">
        <v>20</v>
      </c>
      <c r="AC275" s="23" t="s">
        <v>149</v>
      </c>
      <c r="AH275" s="12"/>
      <c r="AK275" t="s">
        <v>91</v>
      </c>
      <c r="AL275" s="137">
        <f>AVERAGE(C278:C279)</f>
        <v>5.38</v>
      </c>
      <c r="AM275" s="33">
        <f>AVERAGE(D278:D279)</f>
        <v>6.49</v>
      </c>
      <c r="AN275" s="33">
        <f>AVERAGE(F278:F279)</f>
        <v>7.3650000000000002</v>
      </c>
      <c r="AO275" s="42">
        <f>AVERAGE(G278:G279)</f>
        <v>0.19500000000000001</v>
      </c>
      <c r="AP275" s="49">
        <f>AVERAGE(E278:E279)</f>
        <v>30.4</v>
      </c>
    </row>
    <row r="276" spans="1:42">
      <c r="A276" s="11">
        <v>40344</v>
      </c>
      <c r="B276" s="12">
        <v>17</v>
      </c>
      <c r="C276" s="36"/>
      <c r="D276" s="27"/>
      <c r="E276" s="51"/>
      <c r="F276" s="27"/>
      <c r="G276" s="44"/>
      <c r="H276" s="44"/>
      <c r="I276"/>
      <c r="J276" s="33"/>
      <c r="K276" s="33"/>
      <c r="L276" s="33"/>
      <c r="M276" s="33"/>
      <c r="N276" s="33"/>
      <c r="O276" s="33"/>
      <c r="P276" s="81"/>
      <c r="Q276" s="81"/>
      <c r="R276" s="81"/>
      <c r="S276" s="81"/>
      <c r="T276" s="78" t="str">
        <f t="shared" si="27"/>
        <v xml:space="preserve"> </v>
      </c>
      <c r="U276" s="78" t="str">
        <f t="shared" si="28"/>
        <v xml:space="preserve"> </v>
      </c>
      <c r="V276" s="78">
        <f t="shared" si="29"/>
        <v>0</v>
      </c>
      <c r="X276" s="81"/>
      <c r="AH276" s="12"/>
      <c r="AK276" t="s">
        <v>92</v>
      </c>
      <c r="AL276" s="137">
        <f>AVERAGE(C280:C281)</f>
        <v>6.165</v>
      </c>
      <c r="AM276" s="33">
        <f>AVERAGE(D280:D281)</f>
        <v>6.3599999999999994</v>
      </c>
      <c r="AN276" s="33">
        <f>AVERAGE(F280:F281)</f>
        <v>7.32</v>
      </c>
      <c r="AO276" s="42">
        <f>AVERAGE(G280:G281)</f>
        <v>0.20350000000000001</v>
      </c>
      <c r="AP276" s="49">
        <f>AVERAGE(E280:E281)</f>
        <v>28.65</v>
      </c>
    </row>
    <row r="277" spans="1:42">
      <c r="A277" s="11">
        <v>40358</v>
      </c>
      <c r="B277" s="12">
        <v>17</v>
      </c>
      <c r="C277" s="36">
        <v>3.53</v>
      </c>
      <c r="D277" s="27">
        <v>6.29</v>
      </c>
      <c r="E277" s="51">
        <v>44.3</v>
      </c>
      <c r="F277" s="27">
        <v>4.88</v>
      </c>
      <c r="G277" s="44">
        <v>9.0999999999999998E-2</v>
      </c>
      <c r="H277" s="44"/>
      <c r="I277">
        <v>84.8</v>
      </c>
      <c r="J277" s="33">
        <f t="shared" si="25"/>
        <v>1.1877936</v>
      </c>
      <c r="K277" s="33">
        <v>3.16</v>
      </c>
      <c r="L277" s="33">
        <f t="shared" si="26"/>
        <v>9.7865199999999999E-2</v>
      </c>
      <c r="M277" s="33"/>
      <c r="N277" s="33"/>
      <c r="O277" s="33"/>
      <c r="P277" s="81">
        <v>2</v>
      </c>
      <c r="Q277" s="81"/>
      <c r="R277" s="81">
        <v>7</v>
      </c>
      <c r="S277" s="81">
        <v>4</v>
      </c>
      <c r="T277" s="78" t="str">
        <f t="shared" si="27"/>
        <v xml:space="preserve"> </v>
      </c>
      <c r="U277" s="78">
        <f t="shared" si="28"/>
        <v>27</v>
      </c>
      <c r="V277" s="78">
        <f t="shared" si="29"/>
        <v>0.2286</v>
      </c>
      <c r="W277">
        <v>9</v>
      </c>
      <c r="X277" s="81">
        <v>1</v>
      </c>
      <c r="AB277">
        <v>27</v>
      </c>
      <c r="AC277" t="s">
        <v>149</v>
      </c>
      <c r="AH277" s="12"/>
      <c r="AK277" t="s">
        <v>93</v>
      </c>
      <c r="AL277" s="137">
        <f>AVERAGE(C282:C283)</f>
        <v>3.05</v>
      </c>
      <c r="AM277" s="33">
        <f>AVERAGE(D282:D283)</f>
        <v>6.48</v>
      </c>
      <c r="AN277" s="33">
        <f>AVERAGE(F282:F283)</f>
        <v>7.71</v>
      </c>
      <c r="AO277" s="42">
        <f>AVERAGE(G282:G283)</f>
        <v>0.154</v>
      </c>
      <c r="AP277" s="33">
        <f>AVERAGE(E282:E283)</f>
        <v>26.1</v>
      </c>
    </row>
    <row r="278" spans="1:42">
      <c r="A278" s="11">
        <v>40372</v>
      </c>
      <c r="B278" s="12">
        <v>17</v>
      </c>
      <c r="C278" s="36">
        <v>5.09</v>
      </c>
      <c r="D278" s="27">
        <v>7.57</v>
      </c>
      <c r="E278" s="51">
        <v>29.8</v>
      </c>
      <c r="F278" s="27">
        <v>8.1</v>
      </c>
      <c r="G278" s="44">
        <v>0.17699999999999999</v>
      </c>
      <c r="H278" s="44"/>
      <c r="I278">
        <v>61.7</v>
      </c>
      <c r="J278" s="33">
        <f t="shared" si="25"/>
        <v>0.86423190000000005</v>
      </c>
      <c r="K278" s="33">
        <v>2.19</v>
      </c>
      <c r="L278" s="33">
        <f t="shared" si="26"/>
        <v>6.782429999999999E-2</v>
      </c>
      <c r="M278" s="33"/>
      <c r="N278" s="33"/>
      <c r="O278" s="33"/>
      <c r="P278" s="81">
        <v>2</v>
      </c>
      <c r="Q278" s="81"/>
      <c r="R278" s="81">
        <v>3</v>
      </c>
      <c r="S278" s="81">
        <v>4</v>
      </c>
      <c r="T278" s="78">
        <f t="shared" si="27"/>
        <v>28</v>
      </c>
      <c r="U278" s="78">
        <f t="shared" si="28"/>
        <v>24</v>
      </c>
      <c r="V278" s="78">
        <f t="shared" si="29"/>
        <v>0.30479999999999996</v>
      </c>
      <c r="W278">
        <v>12</v>
      </c>
      <c r="X278" s="81">
        <v>1</v>
      </c>
      <c r="Z278">
        <v>28</v>
      </c>
      <c r="AA278" t="s">
        <v>149</v>
      </c>
      <c r="AB278">
        <v>24</v>
      </c>
      <c r="AC278" t="s">
        <v>149</v>
      </c>
      <c r="AH278" s="12"/>
      <c r="AK278" t="s">
        <v>94</v>
      </c>
      <c r="AL278" s="137">
        <f>AVERAGE(C284:C285)</f>
        <v>7.27</v>
      </c>
      <c r="AM278" s="33">
        <f>AVERAGE(D284:D285)</f>
        <v>5.95</v>
      </c>
      <c r="AN278" s="33" t="e">
        <f>AVERAGE(F284:F285)</f>
        <v>#DIV/0!</v>
      </c>
      <c r="AO278" s="42">
        <f>AVERAGE(G284:G285)</f>
        <v>0.38700000000000001</v>
      </c>
      <c r="AP278" s="49">
        <f>AVERAGE(E284:E285)</f>
        <v>19.600000000000001</v>
      </c>
    </row>
    <row r="279" spans="1:42">
      <c r="A279" s="11">
        <v>40386</v>
      </c>
      <c r="B279" s="12">
        <v>17</v>
      </c>
      <c r="C279" s="36">
        <v>5.67</v>
      </c>
      <c r="D279" s="27">
        <v>5.41</v>
      </c>
      <c r="E279" s="51">
        <v>31</v>
      </c>
      <c r="F279" s="27">
        <v>6.63</v>
      </c>
      <c r="G279" s="44">
        <v>0.21299999999999999</v>
      </c>
      <c r="H279" s="44"/>
      <c r="I279">
        <v>59.8</v>
      </c>
      <c r="J279" s="33">
        <f t="shared" si="25"/>
        <v>0.83761859999999988</v>
      </c>
      <c r="K279" s="33">
        <v>2.83</v>
      </c>
      <c r="L279" s="33">
        <f t="shared" si="26"/>
        <v>8.7645100000000004E-2</v>
      </c>
      <c r="M279" s="33"/>
      <c r="N279" s="33"/>
      <c r="O279" s="33"/>
      <c r="P279" s="81">
        <v>1</v>
      </c>
      <c r="Q279" s="81"/>
      <c r="R279" s="81"/>
      <c r="S279" s="81">
        <v>4</v>
      </c>
      <c r="T279" s="78">
        <f t="shared" si="27"/>
        <v>28</v>
      </c>
      <c r="U279" s="78">
        <f t="shared" si="28"/>
        <v>26</v>
      </c>
      <c r="V279" s="78">
        <f t="shared" si="29"/>
        <v>0.30479999999999996</v>
      </c>
      <c r="W279" s="23">
        <v>12</v>
      </c>
      <c r="X279" s="81">
        <v>1</v>
      </c>
      <c r="Z279" s="23">
        <v>28</v>
      </c>
      <c r="AA279" s="23" t="s">
        <v>149</v>
      </c>
      <c r="AB279" s="23">
        <v>26</v>
      </c>
      <c r="AC279" s="23" t="s">
        <v>149</v>
      </c>
      <c r="AH279" s="12"/>
      <c r="AK279" t="s">
        <v>105</v>
      </c>
      <c r="AL279" s="137">
        <f>AVERAGE(C286:C287)</f>
        <v>5.5950000000000006</v>
      </c>
      <c r="AM279" s="33">
        <f>AVERAGE(D286:D287)</f>
        <v>5.9950000000000001</v>
      </c>
      <c r="AN279" s="33">
        <f>AVERAGE(F286:F287)</f>
        <v>8.3800000000000008</v>
      </c>
      <c r="AO279" s="42">
        <f>AVERAGE(G286:G287)</f>
        <v>0.25850000000000001</v>
      </c>
      <c r="AP279" s="49">
        <f>AVERAGE(E286:E287)</f>
        <v>36.549999999999997</v>
      </c>
    </row>
    <row r="280" spans="1:42">
      <c r="A280" s="11">
        <v>40400</v>
      </c>
      <c r="B280" s="12">
        <v>17</v>
      </c>
      <c r="C280" s="97">
        <v>6.25</v>
      </c>
      <c r="D280" s="27">
        <v>6.66</v>
      </c>
      <c r="E280" s="51">
        <v>27.8</v>
      </c>
      <c r="F280" s="90">
        <v>7.32</v>
      </c>
      <c r="G280" s="44">
        <v>0.20399999999999999</v>
      </c>
      <c r="H280" s="44"/>
      <c r="I280">
        <v>59.7</v>
      </c>
      <c r="J280" s="33">
        <f t="shared" si="25"/>
        <v>0.83621789999999996</v>
      </c>
      <c r="K280" s="33">
        <v>2.65</v>
      </c>
      <c r="L280" s="33">
        <f t="shared" si="26"/>
        <v>8.2070499999999991E-2</v>
      </c>
      <c r="M280" s="33"/>
      <c r="N280" s="33"/>
      <c r="O280" s="33"/>
      <c r="P280" s="81">
        <v>2</v>
      </c>
      <c r="Q280" s="81"/>
      <c r="R280" s="81">
        <v>4</v>
      </c>
      <c r="S280" s="81">
        <v>1</v>
      </c>
      <c r="T280" s="78">
        <f t="shared" si="27"/>
        <v>31</v>
      </c>
      <c r="U280" s="78">
        <f t="shared" si="28"/>
        <v>26</v>
      </c>
      <c r="V280" s="78">
        <f t="shared" si="29"/>
        <v>0.30479999999999996</v>
      </c>
      <c r="W280" s="23">
        <v>12</v>
      </c>
      <c r="X280" s="81">
        <v>1</v>
      </c>
      <c r="Z280" s="23">
        <v>31</v>
      </c>
      <c r="AA280" s="23" t="s">
        <v>149</v>
      </c>
      <c r="AB280" s="23">
        <v>26</v>
      </c>
      <c r="AC280" s="23" t="s">
        <v>149</v>
      </c>
      <c r="AH280" s="12"/>
    </row>
    <row r="281" spans="1:42">
      <c r="A281" s="11">
        <v>40414</v>
      </c>
      <c r="B281" s="12">
        <v>17</v>
      </c>
      <c r="C281" s="37">
        <v>6.08</v>
      </c>
      <c r="D281" s="27">
        <v>6.06</v>
      </c>
      <c r="E281" s="51">
        <v>29.5</v>
      </c>
      <c r="F281" s="92"/>
      <c r="G281" s="44">
        <v>0.20300000000000001</v>
      </c>
      <c r="H281" s="44"/>
      <c r="I281">
        <v>65.900000000000006</v>
      </c>
      <c r="J281" s="33">
        <f t="shared" si="25"/>
        <v>0.92306130000000008</v>
      </c>
      <c r="K281" s="33">
        <v>2.39</v>
      </c>
      <c r="L281" s="33">
        <f t="shared" si="26"/>
        <v>7.4018299999999995E-2</v>
      </c>
      <c r="M281" s="33"/>
      <c r="N281" s="33"/>
      <c r="O281" s="33"/>
      <c r="P281" s="81">
        <v>2</v>
      </c>
      <c r="Q281" s="81"/>
      <c r="R281" s="81">
        <v>2</v>
      </c>
      <c r="S281" s="81"/>
      <c r="T281" s="78">
        <f t="shared" si="27"/>
        <v>21</v>
      </c>
      <c r="U281" s="78">
        <f t="shared" si="28"/>
        <v>22</v>
      </c>
      <c r="V281" s="78">
        <f t="shared" si="29"/>
        <v>0.30479999999999996</v>
      </c>
      <c r="W281" s="23">
        <v>12</v>
      </c>
      <c r="X281" s="81">
        <v>1</v>
      </c>
      <c r="Z281" s="23">
        <v>21</v>
      </c>
      <c r="AA281" s="23" t="s">
        <v>149</v>
      </c>
      <c r="AB281" s="23">
        <v>22</v>
      </c>
      <c r="AC281" s="23" t="s">
        <v>149</v>
      </c>
      <c r="AH281" s="12"/>
    </row>
    <row r="282" spans="1:42">
      <c r="A282" s="11">
        <v>40428</v>
      </c>
      <c r="B282" s="12">
        <v>17</v>
      </c>
      <c r="C282" s="35">
        <v>3.05</v>
      </c>
      <c r="D282" s="33">
        <v>6.48</v>
      </c>
      <c r="E282" s="51">
        <v>26.1</v>
      </c>
      <c r="F282" s="27">
        <v>7.71</v>
      </c>
      <c r="G282" s="44">
        <v>0.154</v>
      </c>
      <c r="H282" s="44"/>
      <c r="I282">
        <v>50.8</v>
      </c>
      <c r="J282" s="33">
        <f t="shared" si="25"/>
        <v>0.71155559999999995</v>
      </c>
      <c r="K282" s="33">
        <v>2.2000000000000002</v>
      </c>
      <c r="L282" s="33">
        <f t="shared" si="26"/>
        <v>6.8134E-2</v>
      </c>
      <c r="M282" s="33"/>
      <c r="N282" s="33"/>
      <c r="O282" s="33"/>
      <c r="P282" s="81">
        <v>2</v>
      </c>
      <c r="Q282" s="81"/>
      <c r="R282" s="81">
        <v>1</v>
      </c>
      <c r="S282" s="81">
        <v>1</v>
      </c>
      <c r="T282" s="78">
        <f t="shared" si="27"/>
        <v>26</v>
      </c>
      <c r="U282" s="78">
        <f t="shared" si="28"/>
        <v>21</v>
      </c>
      <c r="V282" s="78">
        <f t="shared" si="29"/>
        <v>0.4572</v>
      </c>
      <c r="W282" s="23">
        <v>18</v>
      </c>
      <c r="X282" s="81">
        <v>1</v>
      </c>
      <c r="Z282" s="23">
        <v>26</v>
      </c>
      <c r="AA282" s="23" t="s">
        <v>149</v>
      </c>
      <c r="AB282" s="23">
        <v>21</v>
      </c>
      <c r="AC282" s="23" t="s">
        <v>149</v>
      </c>
      <c r="AH282" s="12"/>
    </row>
    <row r="283" spans="1:42">
      <c r="A283" s="11">
        <v>40442</v>
      </c>
      <c r="B283" s="12">
        <v>17</v>
      </c>
      <c r="C283" s="36"/>
      <c r="D283" s="27"/>
      <c r="E283" s="51"/>
      <c r="F283" s="27"/>
      <c r="G283" s="44"/>
      <c r="H283" s="44"/>
      <c r="I283"/>
      <c r="J283" s="33"/>
      <c r="K283"/>
      <c r="L283" s="33"/>
      <c r="M283" s="33"/>
      <c r="N283" s="33"/>
      <c r="O283" s="33"/>
      <c r="P283" s="81"/>
      <c r="Q283" s="81"/>
      <c r="R283" s="81"/>
      <c r="S283" s="81"/>
      <c r="T283" s="78" t="str">
        <f t="shared" si="27"/>
        <v xml:space="preserve"> </v>
      </c>
      <c r="U283" s="78" t="str">
        <f t="shared" si="28"/>
        <v xml:space="preserve"> </v>
      </c>
      <c r="V283" s="78">
        <f t="shared" si="29"/>
        <v>0</v>
      </c>
      <c r="X283" s="81"/>
      <c r="AH283" s="12"/>
    </row>
    <row r="284" spans="1:42">
      <c r="A284" s="11">
        <v>40456</v>
      </c>
      <c r="B284" s="12">
        <v>17</v>
      </c>
      <c r="C284" s="36">
        <v>7.27</v>
      </c>
      <c r="D284" s="27">
        <v>5.95</v>
      </c>
      <c r="E284" s="51">
        <v>19.600000000000001</v>
      </c>
      <c r="F284" s="92"/>
      <c r="G284" s="44">
        <v>0.38700000000000001</v>
      </c>
      <c r="H284" s="44"/>
      <c r="I284">
        <v>58.8</v>
      </c>
      <c r="J284" s="33">
        <f t="shared" si="25"/>
        <v>0.8236116</v>
      </c>
      <c r="K284" s="33">
        <v>2.0499999999999998</v>
      </c>
      <c r="L284" s="33">
        <f t="shared" si="26"/>
        <v>6.3488499999999989E-2</v>
      </c>
      <c r="M284" s="33"/>
      <c r="N284" s="33"/>
      <c r="O284" s="33"/>
      <c r="P284" s="81">
        <v>2</v>
      </c>
      <c r="Q284" s="81"/>
      <c r="R284" s="81">
        <v>7</v>
      </c>
      <c r="S284" s="81">
        <v>4</v>
      </c>
      <c r="T284" s="78">
        <f t="shared" si="27"/>
        <v>12</v>
      </c>
      <c r="U284" s="78">
        <f t="shared" si="28"/>
        <v>12</v>
      </c>
      <c r="V284" s="78">
        <f t="shared" si="29"/>
        <v>0.4572</v>
      </c>
      <c r="W284">
        <v>18</v>
      </c>
      <c r="X284" s="81">
        <v>1</v>
      </c>
      <c r="Z284">
        <v>12</v>
      </c>
      <c r="AA284" t="s">
        <v>149</v>
      </c>
      <c r="AB284">
        <v>12</v>
      </c>
      <c r="AC284" t="s">
        <v>149</v>
      </c>
      <c r="AH284" s="12"/>
    </row>
    <row r="285" spans="1:42">
      <c r="A285" s="11">
        <v>40470</v>
      </c>
      <c r="B285" s="12">
        <v>17</v>
      </c>
      <c r="C285" s="36"/>
      <c r="D285" s="27"/>
      <c r="E285" s="51"/>
      <c r="F285" s="27"/>
      <c r="G285" s="44"/>
      <c r="H285" s="44"/>
      <c r="I285"/>
      <c r="J285" s="33"/>
      <c r="K285" s="33"/>
      <c r="L285" s="33"/>
      <c r="M285" s="33"/>
      <c r="N285" s="33"/>
      <c r="O285" s="33"/>
      <c r="P285" s="12"/>
      <c r="Q285" s="12"/>
      <c r="R285" s="12"/>
      <c r="S285" s="12"/>
      <c r="T285" s="78" t="str">
        <f t="shared" si="27"/>
        <v xml:space="preserve"> </v>
      </c>
      <c r="U285" s="78" t="str">
        <f t="shared" si="28"/>
        <v xml:space="preserve"> </v>
      </c>
      <c r="V285" s="78">
        <f t="shared" si="29"/>
        <v>0</v>
      </c>
      <c r="W285" s="12"/>
      <c r="X285" s="12"/>
      <c r="Z285" s="12"/>
      <c r="AA285" s="12"/>
      <c r="AB285" s="12"/>
      <c r="AC285" s="12"/>
      <c r="AH285" s="12"/>
    </row>
    <row r="286" spans="1:42">
      <c r="A286" s="13">
        <v>40484</v>
      </c>
      <c r="B286" s="12">
        <v>17</v>
      </c>
      <c r="C286" s="36">
        <v>5.03</v>
      </c>
      <c r="D286" s="27">
        <v>6.15</v>
      </c>
      <c r="E286" s="51">
        <v>42.3</v>
      </c>
      <c r="F286" s="131">
        <v>11.4</v>
      </c>
      <c r="G286" s="44">
        <v>0.29699999999999999</v>
      </c>
      <c r="H286" s="44"/>
      <c r="I286" s="49">
        <v>65</v>
      </c>
      <c r="J286" s="33">
        <f t="shared" si="25"/>
        <v>0.9104549999999999</v>
      </c>
      <c r="K286" s="33">
        <v>2.56</v>
      </c>
      <c r="L286" s="33">
        <f t="shared" si="26"/>
        <v>7.9283199999999998E-2</v>
      </c>
      <c r="M286" s="33"/>
      <c r="N286" s="33"/>
      <c r="O286" s="33"/>
      <c r="P286" s="12">
        <v>1</v>
      </c>
      <c r="Q286" s="12"/>
      <c r="R286" s="12">
        <v>3</v>
      </c>
      <c r="S286" s="12"/>
      <c r="T286" s="78">
        <f t="shared" si="27"/>
        <v>11</v>
      </c>
      <c r="U286" s="78">
        <f t="shared" si="28"/>
        <v>8</v>
      </c>
      <c r="V286" s="78">
        <f t="shared" si="29"/>
        <v>0.38100000000000001</v>
      </c>
      <c r="W286" s="12">
        <v>15</v>
      </c>
      <c r="X286" s="12">
        <v>1</v>
      </c>
      <c r="Z286" s="12">
        <v>11</v>
      </c>
      <c r="AA286" s="12" t="s">
        <v>149</v>
      </c>
      <c r="AB286" s="12">
        <v>8</v>
      </c>
      <c r="AC286" s="12" t="s">
        <v>149</v>
      </c>
      <c r="AH286" s="12"/>
    </row>
    <row r="287" spans="1:42">
      <c r="A287" s="13">
        <v>40498</v>
      </c>
      <c r="B287" s="12">
        <v>17</v>
      </c>
      <c r="C287" s="36">
        <v>6.16</v>
      </c>
      <c r="D287" s="27">
        <v>5.84</v>
      </c>
      <c r="E287" s="51">
        <v>30.8</v>
      </c>
      <c r="F287" s="131">
        <v>5.36</v>
      </c>
      <c r="G287" s="130">
        <v>0.22</v>
      </c>
      <c r="H287" s="130"/>
      <c r="I287">
        <v>54.8</v>
      </c>
      <c r="J287" s="33">
        <f t="shared" si="25"/>
        <v>0.76758359999999992</v>
      </c>
      <c r="K287" s="33">
        <v>1.52</v>
      </c>
      <c r="L287" s="33">
        <f t="shared" si="26"/>
        <v>4.7074399999999995E-2</v>
      </c>
      <c r="M287" s="33"/>
      <c r="N287" s="33"/>
      <c r="O287" s="33"/>
      <c r="P287" s="12">
        <v>2</v>
      </c>
      <c r="Q287" s="12"/>
      <c r="R287" s="12">
        <v>4</v>
      </c>
      <c r="S287" s="12">
        <v>3</v>
      </c>
      <c r="T287" s="78">
        <f t="shared" si="27"/>
        <v>11</v>
      </c>
      <c r="U287" s="78">
        <f t="shared" si="28"/>
        <v>5</v>
      </c>
      <c r="V287" s="78">
        <f t="shared" si="29"/>
        <v>0.60959999999999992</v>
      </c>
      <c r="W287" s="12">
        <v>24</v>
      </c>
      <c r="X287" s="12">
        <v>1</v>
      </c>
      <c r="Z287" s="12">
        <v>11</v>
      </c>
      <c r="AA287" s="12" t="s">
        <v>149</v>
      </c>
      <c r="AB287" s="12">
        <v>5</v>
      </c>
      <c r="AC287" s="12" t="s">
        <v>149</v>
      </c>
      <c r="AH287" s="12"/>
    </row>
    <row r="288" spans="1:42">
      <c r="A288" s="13"/>
      <c r="B288" s="12"/>
      <c r="C288" s="36"/>
      <c r="D288" s="27"/>
      <c r="E288" s="51"/>
      <c r="F288" s="27"/>
      <c r="G288" s="44"/>
      <c r="H288" s="44"/>
      <c r="I288"/>
      <c r="J288" s="33"/>
      <c r="K288" s="33"/>
      <c r="L288" s="33"/>
      <c r="M288" s="33"/>
      <c r="N288" s="33"/>
      <c r="O288" s="33"/>
      <c r="P288" s="12"/>
      <c r="Q288" s="12"/>
      <c r="R288" s="12"/>
      <c r="S288" s="12"/>
      <c r="T288" s="78" t="str">
        <f t="shared" si="27"/>
        <v xml:space="preserve"> </v>
      </c>
      <c r="U288" s="78" t="str">
        <f t="shared" si="28"/>
        <v xml:space="preserve"> </v>
      </c>
      <c r="V288" s="78">
        <f t="shared" si="29"/>
        <v>0</v>
      </c>
      <c r="W288" s="12"/>
      <c r="X288" s="12"/>
      <c r="Z288" s="12"/>
      <c r="AA288" s="12"/>
      <c r="AB288" s="12"/>
      <c r="AC288" s="12"/>
      <c r="AH288" s="12"/>
    </row>
    <row r="289" spans="1:42">
      <c r="A289" s="13"/>
      <c r="B289" s="12"/>
      <c r="C289" s="36"/>
      <c r="D289" s="27"/>
      <c r="E289" s="51"/>
      <c r="F289" s="27"/>
      <c r="G289" s="44"/>
      <c r="H289" s="44"/>
      <c r="I289"/>
      <c r="J289" s="33"/>
      <c r="K289"/>
      <c r="L289" s="33"/>
      <c r="M289" s="33"/>
      <c r="N289" s="33"/>
      <c r="O289" s="33"/>
      <c r="P289" s="12"/>
      <c r="Q289" s="12"/>
      <c r="R289" s="12"/>
      <c r="S289" s="12"/>
      <c r="T289" s="78" t="str">
        <f t="shared" si="27"/>
        <v xml:space="preserve"> </v>
      </c>
      <c r="U289" s="78" t="str">
        <f t="shared" si="28"/>
        <v xml:space="preserve"> </v>
      </c>
      <c r="V289" s="78">
        <f t="shared" si="29"/>
        <v>0</v>
      </c>
      <c r="W289" s="12"/>
      <c r="X289" s="12"/>
      <c r="Z289" s="12"/>
      <c r="AA289" s="12"/>
      <c r="AB289" s="12"/>
      <c r="AC289" s="12"/>
      <c r="AH289" s="12"/>
    </row>
    <row r="290" spans="1:42">
      <c r="A290" s="13"/>
      <c r="B290" s="12"/>
      <c r="C290" s="36"/>
      <c r="D290" s="27"/>
      <c r="E290" s="51"/>
      <c r="F290" s="27"/>
      <c r="G290" s="44"/>
      <c r="H290" s="44"/>
      <c r="I290"/>
      <c r="J290" s="33"/>
      <c r="K290"/>
      <c r="L290" s="33"/>
      <c r="M290" s="33"/>
      <c r="N290" s="33"/>
      <c r="O290" s="33"/>
      <c r="P290" s="12"/>
      <c r="Q290" s="12"/>
      <c r="R290" s="12"/>
      <c r="S290" s="12"/>
      <c r="T290" s="78" t="str">
        <f t="shared" si="27"/>
        <v xml:space="preserve"> </v>
      </c>
      <c r="U290" s="78" t="str">
        <f t="shared" si="28"/>
        <v xml:space="preserve"> </v>
      </c>
      <c r="V290" s="78">
        <f t="shared" si="29"/>
        <v>0</v>
      </c>
      <c r="W290" s="12"/>
      <c r="X290" s="12"/>
      <c r="Z290" s="12"/>
      <c r="AA290" s="12"/>
      <c r="AB290" s="12"/>
      <c r="AC290" s="12"/>
      <c r="AH290" s="12"/>
    </row>
    <row r="291" spans="1:42">
      <c r="A291" s="13"/>
      <c r="B291" s="12"/>
      <c r="C291" s="36"/>
      <c r="D291" s="27"/>
      <c r="E291" s="51"/>
      <c r="F291" s="27"/>
      <c r="G291" s="44"/>
      <c r="H291" s="44"/>
      <c r="I291"/>
      <c r="J291" s="33"/>
      <c r="K291"/>
      <c r="L291" s="33"/>
      <c r="M291" s="33"/>
      <c r="N291" s="33"/>
      <c r="O291" s="33"/>
      <c r="P291" s="12"/>
      <c r="Q291" s="12"/>
      <c r="R291" s="12"/>
      <c r="S291" s="12"/>
      <c r="T291" s="78" t="str">
        <f t="shared" si="27"/>
        <v xml:space="preserve"> </v>
      </c>
      <c r="U291" s="78" t="str">
        <f t="shared" si="28"/>
        <v xml:space="preserve"> </v>
      </c>
      <c r="V291" s="78">
        <f t="shared" si="29"/>
        <v>0</v>
      </c>
      <c r="W291" s="12"/>
      <c r="X291" s="12"/>
      <c r="Z291" s="12"/>
      <c r="AA291" s="12"/>
      <c r="AB291" s="12"/>
      <c r="AC291" s="12"/>
      <c r="AH291" s="12"/>
    </row>
    <row r="292" spans="1:42">
      <c r="A292" s="11">
        <v>40260</v>
      </c>
      <c r="B292" s="12">
        <v>18</v>
      </c>
      <c r="C292" s="36">
        <v>0.89</v>
      </c>
      <c r="D292" s="27">
        <v>6.59</v>
      </c>
      <c r="E292" s="51">
        <v>6.6</v>
      </c>
      <c r="F292" s="27">
        <v>2.76</v>
      </c>
      <c r="G292" s="44">
        <v>0.13600000000000001</v>
      </c>
      <c r="H292" s="44"/>
      <c r="I292">
        <v>207</v>
      </c>
      <c r="J292" s="33">
        <f t="shared" si="25"/>
        <v>2.8994490000000002</v>
      </c>
      <c r="K292">
        <v>2.33</v>
      </c>
      <c r="L292" s="33">
        <f t="shared" si="26"/>
        <v>7.2160100000000005E-2</v>
      </c>
      <c r="M292" s="33"/>
      <c r="N292" s="33"/>
      <c r="O292" s="33"/>
      <c r="P292" s="81">
        <v>3</v>
      </c>
      <c r="Q292" s="81"/>
      <c r="R292" s="81">
        <v>8</v>
      </c>
      <c r="S292" s="81">
        <v>3</v>
      </c>
      <c r="T292" s="78">
        <f t="shared" si="27"/>
        <v>12</v>
      </c>
      <c r="U292" s="78">
        <f t="shared" si="28"/>
        <v>13</v>
      </c>
      <c r="V292" s="78">
        <f t="shared" si="29"/>
        <v>0.38100000000000001</v>
      </c>
      <c r="W292">
        <v>15</v>
      </c>
      <c r="X292" s="12">
        <v>1</v>
      </c>
      <c r="Z292">
        <v>12</v>
      </c>
      <c r="AA292" t="s">
        <v>149</v>
      </c>
      <c r="AB292">
        <v>13</v>
      </c>
      <c r="AC292" t="s">
        <v>149</v>
      </c>
      <c r="AH292" s="12"/>
      <c r="AL292" s="103">
        <v>18</v>
      </c>
    </row>
    <row r="293" spans="1:42">
      <c r="A293" s="11">
        <v>40274</v>
      </c>
      <c r="B293" s="12">
        <v>18</v>
      </c>
      <c r="C293" s="36">
        <v>0.47</v>
      </c>
      <c r="D293" s="27">
        <v>6.5</v>
      </c>
      <c r="E293" s="51">
        <v>9.6</v>
      </c>
      <c r="F293" s="27">
        <v>4.47</v>
      </c>
      <c r="G293" s="44"/>
      <c r="H293" s="44"/>
      <c r="I293">
        <v>223</v>
      </c>
      <c r="J293" s="33">
        <f t="shared" si="25"/>
        <v>3.123561</v>
      </c>
      <c r="K293">
        <v>2.39</v>
      </c>
      <c r="L293" s="33">
        <f t="shared" si="26"/>
        <v>7.4018299999999995E-2</v>
      </c>
      <c r="M293" s="33"/>
      <c r="N293" s="33"/>
      <c r="O293" s="33"/>
      <c r="P293" s="81">
        <v>3</v>
      </c>
      <c r="Q293" s="81"/>
      <c r="R293" s="81">
        <v>2</v>
      </c>
      <c r="S293" s="81">
        <v>1</v>
      </c>
      <c r="T293" s="78">
        <f t="shared" si="27"/>
        <v>31</v>
      </c>
      <c r="U293" s="78">
        <f t="shared" si="28"/>
        <v>19</v>
      </c>
      <c r="V293" s="78">
        <f t="shared" si="29"/>
        <v>0.53339999999999999</v>
      </c>
      <c r="W293">
        <v>21</v>
      </c>
      <c r="X293" s="12">
        <v>1</v>
      </c>
      <c r="Z293">
        <v>31</v>
      </c>
      <c r="AA293" t="s">
        <v>149</v>
      </c>
      <c r="AB293">
        <v>19</v>
      </c>
      <c r="AC293" t="s">
        <v>149</v>
      </c>
      <c r="AH293" s="12"/>
      <c r="AK293" t="s">
        <v>87</v>
      </c>
      <c r="AL293" s="137">
        <f>C292</f>
        <v>0.89</v>
      </c>
      <c r="AM293" s="33">
        <f>D292</f>
        <v>6.59</v>
      </c>
      <c r="AN293" s="33">
        <f>F292</f>
        <v>2.76</v>
      </c>
      <c r="AO293" s="42">
        <f>G292</f>
        <v>0.13600000000000001</v>
      </c>
      <c r="AP293" s="49">
        <f>E292</f>
        <v>6.6</v>
      </c>
    </row>
    <row r="294" spans="1:42">
      <c r="A294" s="11">
        <v>40288</v>
      </c>
      <c r="B294" s="12">
        <v>18</v>
      </c>
      <c r="C294" s="36">
        <v>0.72</v>
      </c>
      <c r="D294" s="27">
        <v>6.38</v>
      </c>
      <c r="E294" s="51">
        <v>13.7</v>
      </c>
      <c r="F294" s="27">
        <v>2.72</v>
      </c>
      <c r="G294" s="44">
        <v>0.17399999999999999</v>
      </c>
      <c r="H294" s="44"/>
      <c r="I294">
        <v>172</v>
      </c>
      <c r="J294" s="33">
        <f t="shared" si="25"/>
        <v>2.4092039999999999</v>
      </c>
      <c r="K294">
        <v>2.0699999999999998</v>
      </c>
      <c r="L294" s="33">
        <f t="shared" si="26"/>
        <v>6.4107899999999982E-2</v>
      </c>
      <c r="M294" s="33"/>
      <c r="N294" s="33"/>
      <c r="O294" s="33"/>
      <c r="P294" s="81">
        <v>2</v>
      </c>
      <c r="Q294" s="81"/>
      <c r="R294" s="81">
        <v>6</v>
      </c>
      <c r="S294" s="81">
        <v>1</v>
      </c>
      <c r="T294" s="78">
        <f t="shared" si="27"/>
        <v>31</v>
      </c>
      <c r="U294" s="78">
        <f t="shared" si="28"/>
        <v>17</v>
      </c>
      <c r="V294" s="78">
        <f t="shared" si="29"/>
        <v>0.53339999999999999</v>
      </c>
      <c r="W294">
        <v>21</v>
      </c>
      <c r="X294" s="12">
        <v>1</v>
      </c>
      <c r="Z294" s="23">
        <v>31</v>
      </c>
      <c r="AA294" s="23" t="s">
        <v>149</v>
      </c>
      <c r="AB294" s="23">
        <v>17</v>
      </c>
      <c r="AC294" s="23" t="s">
        <v>149</v>
      </c>
      <c r="AH294" s="12"/>
      <c r="AK294" t="s">
        <v>88</v>
      </c>
      <c r="AL294" s="137">
        <f>AVERAGE(C293:C294)</f>
        <v>0.59499999999999997</v>
      </c>
      <c r="AM294" s="33">
        <f>AVERAGE(D293:D294)</f>
        <v>6.4399999999999995</v>
      </c>
      <c r="AN294" s="33">
        <f>AVERAGE(F293:F294)</f>
        <v>3.5949999999999998</v>
      </c>
      <c r="AO294" s="42">
        <f>AVERAGE(G293:G294)</f>
        <v>0.17399999999999999</v>
      </c>
      <c r="AP294" s="49">
        <f>AVERAGE(E293:E294)</f>
        <v>11.649999999999999</v>
      </c>
    </row>
    <row r="295" spans="1:42">
      <c r="A295" s="11">
        <v>40302</v>
      </c>
      <c r="B295" s="12">
        <v>18</v>
      </c>
      <c r="C295" s="36">
        <v>1.72</v>
      </c>
      <c r="D295" s="27">
        <v>6.28</v>
      </c>
      <c r="E295" s="51">
        <v>16.2</v>
      </c>
      <c r="F295" s="27">
        <v>3.39</v>
      </c>
      <c r="G295" s="44">
        <v>0.255</v>
      </c>
      <c r="H295" s="44"/>
      <c r="I295"/>
      <c r="J295" s="33"/>
      <c r="K295"/>
      <c r="L295" s="33"/>
      <c r="M295" s="33"/>
      <c r="N295" s="33"/>
      <c r="O295" s="33"/>
      <c r="P295" s="81">
        <v>2</v>
      </c>
      <c r="Q295" s="81"/>
      <c r="R295" s="81">
        <v>2</v>
      </c>
      <c r="S295" s="81">
        <v>1</v>
      </c>
      <c r="T295" s="78">
        <f t="shared" si="27"/>
        <v>30</v>
      </c>
      <c r="U295" s="78">
        <f t="shared" si="28"/>
        <v>22</v>
      </c>
      <c r="V295" s="78">
        <f t="shared" si="29"/>
        <v>0.4572</v>
      </c>
      <c r="W295" s="23">
        <v>18</v>
      </c>
      <c r="X295" s="81">
        <v>1</v>
      </c>
      <c r="Z295" s="23">
        <v>30</v>
      </c>
      <c r="AA295" s="23" t="s">
        <v>149</v>
      </c>
      <c r="AB295" s="23">
        <v>22</v>
      </c>
      <c r="AC295" s="23" t="s">
        <v>149</v>
      </c>
      <c r="AH295" s="12"/>
      <c r="AK295" t="s">
        <v>89</v>
      </c>
      <c r="AL295" s="137">
        <f>AVERAGE(C295:C296)</f>
        <v>2</v>
      </c>
      <c r="AM295" s="33">
        <f>AVERAGE(D295:D296)</f>
        <v>5.86</v>
      </c>
      <c r="AN295" s="33">
        <f>AVERAGE(F295:F296)</f>
        <v>2.7650000000000001</v>
      </c>
      <c r="AO295" s="42">
        <f>AVERAGE(G295:G296)</f>
        <v>0.27</v>
      </c>
      <c r="AP295" s="49">
        <f>AVERAGE(E295:E296)</f>
        <v>17.649999999999999</v>
      </c>
    </row>
    <row r="296" spans="1:42">
      <c r="A296" s="11">
        <v>40316</v>
      </c>
      <c r="B296" s="12">
        <v>18</v>
      </c>
      <c r="C296" s="36">
        <v>2.2799999999999998</v>
      </c>
      <c r="D296" s="27">
        <v>5.44</v>
      </c>
      <c r="E296" s="51">
        <v>19.100000000000001</v>
      </c>
      <c r="F296" s="27">
        <v>2.14</v>
      </c>
      <c r="G296" s="44">
        <v>0.28499999999999998</v>
      </c>
      <c r="H296" s="44"/>
      <c r="I296">
        <v>135</v>
      </c>
      <c r="J296" s="33">
        <f t="shared" si="25"/>
        <v>1.8909449999999999</v>
      </c>
      <c r="K296" s="33">
        <v>1.85</v>
      </c>
      <c r="L296" s="33">
        <f t="shared" si="26"/>
        <v>5.7294499999999998E-2</v>
      </c>
      <c r="M296" s="33"/>
      <c r="N296" s="33"/>
      <c r="O296" s="33"/>
      <c r="P296" s="81">
        <v>2</v>
      </c>
      <c r="Q296" s="81"/>
      <c r="R296" s="81">
        <v>2</v>
      </c>
      <c r="S296" s="81">
        <v>5</v>
      </c>
      <c r="T296" s="78">
        <f t="shared" si="27"/>
        <v>19</v>
      </c>
      <c r="U296" s="78">
        <f t="shared" si="28"/>
        <v>20</v>
      </c>
      <c r="V296" s="78">
        <f t="shared" si="29"/>
        <v>0.38100000000000001</v>
      </c>
      <c r="W296" s="23">
        <v>15</v>
      </c>
      <c r="X296" s="81">
        <v>1</v>
      </c>
      <c r="Z296" s="23">
        <v>19</v>
      </c>
      <c r="AA296" s="23" t="s">
        <v>149</v>
      </c>
      <c r="AB296" s="23">
        <v>20</v>
      </c>
      <c r="AC296" s="23" t="s">
        <v>149</v>
      </c>
      <c r="AH296" s="12"/>
      <c r="AK296" t="s">
        <v>90</v>
      </c>
      <c r="AL296" s="137">
        <f>AVERAGE(C297:C299)</f>
        <v>4.1399999999999997</v>
      </c>
      <c r="AM296" s="33">
        <f>AVERAGE(D297:D299)</f>
        <v>6.5066666666666668</v>
      </c>
      <c r="AN296" s="33">
        <f>AVERAGE(F297:F299)</f>
        <v>6.5433333333333339</v>
      </c>
      <c r="AO296" s="42">
        <f>AVERAGE(G297:G299)</f>
        <v>0.16066666666666665</v>
      </c>
      <c r="AP296" s="49">
        <f>AVERAGE(E297:E299)</f>
        <v>44.833333333333336</v>
      </c>
    </row>
    <row r="297" spans="1:42">
      <c r="A297" s="11">
        <v>40330</v>
      </c>
      <c r="B297" s="12">
        <v>18</v>
      </c>
      <c r="C297" s="36">
        <v>3.51</v>
      </c>
      <c r="D297" s="27">
        <v>6.4</v>
      </c>
      <c r="E297" s="51">
        <v>28.7</v>
      </c>
      <c r="F297" s="27">
        <v>4.72</v>
      </c>
      <c r="G297" s="44">
        <v>0.159</v>
      </c>
      <c r="H297" s="44"/>
      <c r="I297">
        <v>224</v>
      </c>
      <c r="J297" s="33">
        <f t="shared" si="25"/>
        <v>3.1375679999999999</v>
      </c>
      <c r="K297">
        <v>1.94</v>
      </c>
      <c r="L297" s="33">
        <f t="shared" si="26"/>
        <v>6.0081799999999998E-2</v>
      </c>
      <c r="M297" s="33"/>
      <c r="N297" s="33"/>
      <c r="O297" s="33"/>
      <c r="P297" s="81">
        <v>2</v>
      </c>
      <c r="Q297" s="81"/>
      <c r="R297" s="81">
        <v>4</v>
      </c>
      <c r="S297" s="81">
        <v>1</v>
      </c>
      <c r="T297" s="78">
        <f t="shared" si="27"/>
        <v>29</v>
      </c>
      <c r="U297" s="78">
        <f t="shared" si="28"/>
        <v>26</v>
      </c>
      <c r="V297" s="78">
        <f t="shared" si="29"/>
        <v>0.38100000000000001</v>
      </c>
      <c r="W297" s="23">
        <v>15</v>
      </c>
      <c r="X297" s="81">
        <v>1</v>
      </c>
      <c r="Z297" s="23">
        <v>29</v>
      </c>
      <c r="AA297" s="23" t="s">
        <v>149</v>
      </c>
      <c r="AB297" s="23">
        <v>26</v>
      </c>
      <c r="AC297" s="23" t="s">
        <v>149</v>
      </c>
      <c r="AH297" s="12"/>
      <c r="AK297" t="s">
        <v>91</v>
      </c>
      <c r="AL297" s="137">
        <f>AVERAGE(C300:C301)</f>
        <v>6.48</v>
      </c>
      <c r="AM297" s="33">
        <f>AVERAGE(D300:D301)</f>
        <v>6.4</v>
      </c>
      <c r="AN297" s="33">
        <f>AVERAGE(F300:F301)</f>
        <v>9.31</v>
      </c>
      <c r="AO297" s="42">
        <f>AVERAGE(G300:G301)</f>
        <v>0.20749999999999999</v>
      </c>
      <c r="AP297" s="49">
        <f>AVERAGE(E300:E301)</f>
        <v>21.6</v>
      </c>
    </row>
    <row r="298" spans="1:42">
      <c r="A298" s="11">
        <v>40344</v>
      </c>
      <c r="B298" s="12">
        <v>18</v>
      </c>
      <c r="C298" s="36"/>
      <c r="D298" s="27">
        <v>6.77</v>
      </c>
      <c r="E298" s="51">
        <v>67.5</v>
      </c>
      <c r="F298" s="27">
        <v>9.58</v>
      </c>
      <c r="G298" s="44">
        <v>0.29899999999999999</v>
      </c>
      <c r="H298" s="44"/>
      <c r="I298">
        <v>95.9</v>
      </c>
      <c r="J298" s="33">
        <f t="shared" si="25"/>
        <v>1.3432713000000001</v>
      </c>
      <c r="K298" s="33">
        <v>2.44</v>
      </c>
      <c r="L298" s="33">
        <f t="shared" si="26"/>
        <v>7.5566800000000003E-2</v>
      </c>
      <c r="M298" s="33"/>
      <c r="N298" s="33"/>
      <c r="O298" s="33"/>
      <c r="P298" s="81">
        <v>2</v>
      </c>
      <c r="Q298" s="81"/>
      <c r="R298" s="81">
        <v>2</v>
      </c>
      <c r="S298" s="81">
        <v>2</v>
      </c>
      <c r="T298" s="78">
        <f t="shared" si="27"/>
        <v>31</v>
      </c>
      <c r="U298" s="78">
        <f t="shared" si="28"/>
        <v>27</v>
      </c>
      <c r="V298" s="78">
        <f t="shared" si="29"/>
        <v>0.38100000000000001</v>
      </c>
      <c r="W298" s="23">
        <v>15</v>
      </c>
      <c r="X298" s="81">
        <v>1</v>
      </c>
      <c r="Z298" s="23">
        <v>31</v>
      </c>
      <c r="AA298" s="23" t="s">
        <v>149</v>
      </c>
      <c r="AB298" s="23">
        <v>27</v>
      </c>
      <c r="AC298" s="23" t="s">
        <v>149</v>
      </c>
      <c r="AH298" s="12"/>
      <c r="AK298" t="s">
        <v>92</v>
      </c>
      <c r="AL298" s="137">
        <f>AVERAGE(C302:C303)</f>
        <v>7.54</v>
      </c>
      <c r="AM298" s="33">
        <f>AVERAGE(D302:D303)</f>
        <v>6.2799999999999994</v>
      </c>
      <c r="AN298" s="33">
        <f>AVERAGE(F302:F303)</f>
        <v>9.5299999999999994</v>
      </c>
      <c r="AO298" s="42">
        <f>AVERAGE(G302:G303)</f>
        <v>0.4395</v>
      </c>
      <c r="AP298" s="49">
        <f>AVERAGE(E302:E303)</f>
        <v>22.85</v>
      </c>
    </row>
    <row r="299" spans="1:42">
      <c r="A299" s="11">
        <v>40358</v>
      </c>
      <c r="B299" s="12">
        <v>18</v>
      </c>
      <c r="C299" s="36">
        <v>4.7699999999999996</v>
      </c>
      <c r="D299" s="27">
        <v>6.35</v>
      </c>
      <c r="E299" s="51">
        <v>38.299999999999997</v>
      </c>
      <c r="F299" s="27">
        <v>5.33</v>
      </c>
      <c r="G299" s="44">
        <v>2.4E-2</v>
      </c>
      <c r="H299" s="44"/>
      <c r="I299">
        <v>90.1</v>
      </c>
      <c r="J299" s="33">
        <f t="shared" ref="J299:J353" si="30">(I299*14.007)*(0.001)</f>
        <v>1.2620306999999997</v>
      </c>
      <c r="K299" s="33">
        <v>2.38</v>
      </c>
      <c r="L299" s="33">
        <f t="shared" ref="L299:L353" si="31">(K299*30.97)*(0.001)</f>
        <v>7.3708599999999985E-2</v>
      </c>
      <c r="M299" s="33"/>
      <c r="N299" s="33"/>
      <c r="O299" s="33"/>
      <c r="P299" s="81">
        <v>1</v>
      </c>
      <c r="Q299" s="81"/>
      <c r="R299" s="23"/>
      <c r="S299" s="81">
        <v>2</v>
      </c>
      <c r="T299" s="78">
        <f t="shared" si="27"/>
        <v>33</v>
      </c>
      <c r="U299" s="78">
        <f t="shared" si="28"/>
        <v>29</v>
      </c>
      <c r="V299" s="78">
        <f t="shared" si="29"/>
        <v>0.38100000000000001</v>
      </c>
      <c r="W299" s="23">
        <v>15</v>
      </c>
      <c r="X299" s="81">
        <v>1</v>
      </c>
      <c r="Z299" s="23">
        <v>33</v>
      </c>
      <c r="AA299" s="23" t="s">
        <v>149</v>
      </c>
      <c r="AB299" s="23">
        <v>29</v>
      </c>
      <c r="AC299" s="23" t="s">
        <v>149</v>
      </c>
      <c r="AH299" s="12"/>
      <c r="AK299" t="s">
        <v>93</v>
      </c>
      <c r="AL299" s="137">
        <f>AVERAGE(C304:C305)</f>
        <v>2.3400000000000003</v>
      </c>
      <c r="AM299" s="33">
        <f>AVERAGE(D304:D305)</f>
        <v>6.18</v>
      </c>
      <c r="AN299" s="33">
        <f>AVERAGE(F304:F305)</f>
        <v>8.2850000000000001</v>
      </c>
      <c r="AO299" s="42">
        <f>AVERAGE(G304:G305)</f>
        <v>0.2135</v>
      </c>
      <c r="AP299" s="33">
        <f>AVERAGE(E304:E305)</f>
        <v>19.100000000000001</v>
      </c>
    </row>
    <row r="300" spans="1:42">
      <c r="A300" s="11">
        <v>40372</v>
      </c>
      <c r="B300" s="12">
        <v>18</v>
      </c>
      <c r="C300" s="36">
        <v>6.41</v>
      </c>
      <c r="D300" s="27">
        <v>7.26</v>
      </c>
      <c r="E300" s="51">
        <v>18.5</v>
      </c>
      <c r="F300" s="27">
        <v>9.31</v>
      </c>
      <c r="G300" s="44">
        <v>0.23699999999999999</v>
      </c>
      <c r="H300" s="44"/>
      <c r="I300">
        <v>66.599999999999994</v>
      </c>
      <c r="J300" s="33">
        <f t="shared" si="30"/>
        <v>0.93286619999999998</v>
      </c>
      <c r="K300" s="33">
        <v>1.89</v>
      </c>
      <c r="L300" s="33">
        <f t="shared" si="31"/>
        <v>5.8533299999999996E-2</v>
      </c>
      <c r="M300" s="33"/>
      <c r="N300" s="33"/>
      <c r="O300" s="33"/>
      <c r="P300" s="23">
        <v>2</v>
      </c>
      <c r="Q300" s="23"/>
      <c r="R300" s="23">
        <v>5</v>
      </c>
      <c r="S300" s="23">
        <v>4</v>
      </c>
      <c r="T300" s="78">
        <f t="shared" si="27"/>
        <v>26</v>
      </c>
      <c r="U300" s="78">
        <f t="shared" si="28"/>
        <v>27</v>
      </c>
      <c r="V300" s="78">
        <f t="shared" si="29"/>
        <v>0.38100000000000001</v>
      </c>
      <c r="W300" s="23">
        <v>15</v>
      </c>
      <c r="X300" s="81">
        <v>1</v>
      </c>
      <c r="Z300" s="23">
        <v>26</v>
      </c>
      <c r="AA300" s="23" t="s">
        <v>149</v>
      </c>
      <c r="AB300" s="81">
        <v>27</v>
      </c>
      <c r="AC300" s="81" t="s">
        <v>149</v>
      </c>
      <c r="AH300" s="12"/>
      <c r="AK300" t="s">
        <v>94</v>
      </c>
      <c r="AL300" s="137">
        <f>AVERAGE(C306:C307)</f>
        <v>9.5</v>
      </c>
      <c r="AM300" s="33">
        <f>AVERAGE(D306:D307)</f>
        <v>6.02</v>
      </c>
      <c r="AN300" s="33">
        <f>AVERAGE(F306:F307)</f>
        <v>7.9</v>
      </c>
      <c r="AO300" s="42">
        <f>AVERAGE(G306:G307)</f>
        <v>0.186</v>
      </c>
      <c r="AP300" s="49">
        <f>AVERAGE(E306:E307)</f>
        <v>13.7</v>
      </c>
    </row>
    <row r="301" spans="1:42">
      <c r="A301" s="11">
        <v>40386</v>
      </c>
      <c r="B301" s="12">
        <v>18</v>
      </c>
      <c r="C301" s="36">
        <v>6.55</v>
      </c>
      <c r="D301" s="27">
        <v>5.54</v>
      </c>
      <c r="E301" s="51">
        <v>24.7</v>
      </c>
      <c r="F301" s="92"/>
      <c r="G301" s="44">
        <v>0.17799999999999999</v>
      </c>
      <c r="H301" s="44"/>
      <c r="I301">
        <v>107</v>
      </c>
      <c r="J301" s="33">
        <f t="shared" si="30"/>
        <v>1.4987490000000001</v>
      </c>
      <c r="K301" s="33">
        <v>2.65</v>
      </c>
      <c r="L301" s="33">
        <f t="shared" si="31"/>
        <v>8.2070499999999991E-2</v>
      </c>
      <c r="M301" s="33"/>
      <c r="N301" s="33"/>
      <c r="O301" s="33"/>
      <c r="P301" s="23">
        <v>3</v>
      </c>
      <c r="Q301" s="23"/>
      <c r="R301" s="23">
        <v>8</v>
      </c>
      <c r="S301" s="23">
        <v>1</v>
      </c>
      <c r="T301" s="78">
        <f t="shared" si="27"/>
        <v>33</v>
      </c>
      <c r="U301" s="78">
        <f t="shared" si="28"/>
        <v>30</v>
      </c>
      <c r="V301" s="78">
        <f t="shared" si="29"/>
        <v>0.38100000000000001</v>
      </c>
      <c r="W301" s="23">
        <v>15</v>
      </c>
      <c r="X301" s="81">
        <v>1</v>
      </c>
      <c r="Z301" s="23">
        <v>33</v>
      </c>
      <c r="AA301" s="23" t="s">
        <v>149</v>
      </c>
      <c r="AB301" s="81">
        <v>30</v>
      </c>
      <c r="AC301" s="81" t="s">
        <v>149</v>
      </c>
      <c r="AH301" s="12"/>
      <c r="AK301" t="s">
        <v>105</v>
      </c>
      <c r="AL301" s="137">
        <f>AVERAGE(C308:C309)</f>
        <v>9.6999999999999993</v>
      </c>
      <c r="AM301" s="33">
        <f>AVERAGE(D308:D309)</f>
        <v>5.7349999999999994</v>
      </c>
      <c r="AN301" s="33">
        <f>AVERAGE(F308:F309)</f>
        <v>6.74</v>
      </c>
      <c r="AO301" s="42">
        <f>AVERAGE(G308:G309)</f>
        <v>0.19350000000000001</v>
      </c>
      <c r="AP301" s="49">
        <f>AVERAGE(E308:E309)</f>
        <v>22.8</v>
      </c>
    </row>
    <row r="302" spans="1:42">
      <c r="A302" s="11">
        <v>40400</v>
      </c>
      <c r="B302" s="12">
        <v>18</v>
      </c>
      <c r="C302" s="97">
        <v>7.85</v>
      </c>
      <c r="D302" s="27">
        <v>6.5</v>
      </c>
      <c r="E302" s="51">
        <v>22.7</v>
      </c>
      <c r="F302" s="90">
        <v>9.5299999999999994</v>
      </c>
      <c r="G302" s="44">
        <v>0.51600000000000001</v>
      </c>
      <c r="H302" s="44"/>
      <c r="I302">
        <v>45.7</v>
      </c>
      <c r="J302" s="33">
        <f t="shared" si="30"/>
        <v>0.64011990000000007</v>
      </c>
      <c r="K302" s="33">
        <v>2.36</v>
      </c>
      <c r="L302" s="33">
        <f t="shared" si="31"/>
        <v>7.3089199999999993E-2</v>
      </c>
      <c r="M302" s="33"/>
      <c r="N302" s="33"/>
      <c r="O302" s="33"/>
      <c r="P302" s="23">
        <v>2</v>
      </c>
      <c r="Q302" s="23"/>
      <c r="R302" s="23">
        <v>5</v>
      </c>
      <c r="S302" s="23">
        <v>1</v>
      </c>
      <c r="T302" s="78">
        <f t="shared" si="27"/>
        <v>36</v>
      </c>
      <c r="U302" s="78">
        <f t="shared" si="28"/>
        <v>30</v>
      </c>
      <c r="V302" s="78">
        <f t="shared" si="29"/>
        <v>0.38100000000000001</v>
      </c>
      <c r="W302" s="23">
        <v>15</v>
      </c>
      <c r="X302" s="81">
        <v>1</v>
      </c>
      <c r="Z302" s="23">
        <v>36</v>
      </c>
      <c r="AA302" s="23" t="s">
        <v>149</v>
      </c>
      <c r="AB302" s="81">
        <v>30</v>
      </c>
      <c r="AC302" s="81" t="s">
        <v>149</v>
      </c>
      <c r="AH302" s="12"/>
    </row>
    <row r="303" spans="1:42">
      <c r="A303" s="11">
        <v>40414</v>
      </c>
      <c r="B303" s="12">
        <v>18</v>
      </c>
      <c r="C303" s="36">
        <v>7.23</v>
      </c>
      <c r="D303" s="27">
        <v>6.06</v>
      </c>
      <c r="E303" s="51">
        <v>23</v>
      </c>
      <c r="F303" s="92"/>
      <c r="G303" s="44">
        <v>0.36299999999999999</v>
      </c>
      <c r="H303" s="44"/>
      <c r="I303">
        <v>92.9</v>
      </c>
      <c r="J303" s="33">
        <f t="shared" si="30"/>
        <v>1.3012503000000002</v>
      </c>
      <c r="K303" s="33">
        <v>3.58</v>
      </c>
      <c r="L303" s="33">
        <f t="shared" si="31"/>
        <v>0.11087259999999999</v>
      </c>
      <c r="M303" s="33"/>
      <c r="N303" s="33"/>
      <c r="O303" s="33"/>
      <c r="P303" s="23">
        <v>2</v>
      </c>
      <c r="Q303" s="23"/>
      <c r="R303" s="23">
        <v>2</v>
      </c>
      <c r="S303" s="23">
        <v>4</v>
      </c>
      <c r="T303" s="78">
        <f t="shared" si="27"/>
        <v>20</v>
      </c>
      <c r="U303" s="78">
        <f t="shared" si="28"/>
        <v>27</v>
      </c>
      <c r="V303" s="78">
        <f t="shared" si="29"/>
        <v>0.38100000000000001</v>
      </c>
      <c r="W303" s="23">
        <v>15</v>
      </c>
      <c r="X303" s="81">
        <v>1</v>
      </c>
      <c r="Z303" s="23">
        <v>20</v>
      </c>
      <c r="AA303" s="23" t="s">
        <v>149</v>
      </c>
      <c r="AB303" s="81">
        <v>27</v>
      </c>
      <c r="AC303" s="81" t="s">
        <v>149</v>
      </c>
      <c r="AH303" s="12"/>
      <c r="AM303" s="33"/>
    </row>
    <row r="304" spans="1:42">
      <c r="A304" s="11">
        <v>40428</v>
      </c>
      <c r="B304" s="12">
        <v>18</v>
      </c>
      <c r="C304" s="35">
        <v>4.57</v>
      </c>
      <c r="D304" s="33">
        <v>6.43</v>
      </c>
      <c r="E304" s="49">
        <v>15.3</v>
      </c>
      <c r="F304" s="33">
        <v>8.15</v>
      </c>
      <c r="G304" s="42">
        <v>0.186</v>
      </c>
      <c r="I304">
        <v>79.2</v>
      </c>
      <c r="J304" s="33">
        <f t="shared" si="30"/>
        <v>1.1093544</v>
      </c>
      <c r="K304" s="33">
        <v>2.77</v>
      </c>
      <c r="L304" s="33">
        <f t="shared" si="31"/>
        <v>8.5786899999999999E-2</v>
      </c>
      <c r="M304" s="33"/>
      <c r="N304" s="33"/>
      <c r="O304" s="33"/>
      <c r="P304" s="23">
        <v>3</v>
      </c>
      <c r="Q304" s="23"/>
      <c r="R304" s="23">
        <v>5</v>
      </c>
      <c r="S304" s="23">
        <v>1</v>
      </c>
      <c r="T304" s="78">
        <f t="shared" si="27"/>
        <v>32</v>
      </c>
      <c r="U304" s="78">
        <f t="shared" si="28"/>
        <v>26</v>
      </c>
      <c r="V304" s="78">
        <f t="shared" si="29"/>
        <v>0.38100000000000001</v>
      </c>
      <c r="W304" s="23">
        <v>15</v>
      </c>
      <c r="X304" s="81">
        <v>1</v>
      </c>
      <c r="Z304" s="23">
        <v>32</v>
      </c>
      <c r="AA304" s="23" t="s">
        <v>149</v>
      </c>
      <c r="AB304" s="81">
        <v>26</v>
      </c>
      <c r="AC304" s="81" t="s">
        <v>149</v>
      </c>
      <c r="AH304" s="12"/>
    </row>
    <row r="305" spans="1:42">
      <c r="A305" s="11">
        <v>40442</v>
      </c>
      <c r="B305" s="12">
        <v>18</v>
      </c>
      <c r="C305" s="36">
        <v>0.11</v>
      </c>
      <c r="D305" s="27">
        <v>5.93</v>
      </c>
      <c r="E305" s="51">
        <v>22.9</v>
      </c>
      <c r="F305" s="27">
        <v>8.42</v>
      </c>
      <c r="G305" s="44">
        <v>0.24099999999999999</v>
      </c>
      <c r="H305" s="44"/>
      <c r="I305">
        <v>77.8</v>
      </c>
      <c r="J305" s="33">
        <f t="shared" si="30"/>
        <v>1.0897446</v>
      </c>
      <c r="K305" s="33">
        <v>2.31</v>
      </c>
      <c r="L305" s="33">
        <f t="shared" si="31"/>
        <v>7.1540699999999999E-2</v>
      </c>
      <c r="M305" s="33"/>
      <c r="N305" s="33"/>
      <c r="O305" s="33"/>
      <c r="P305" s="23">
        <v>2</v>
      </c>
      <c r="Q305" s="23"/>
      <c r="R305" s="23">
        <v>5</v>
      </c>
      <c r="S305" s="23">
        <v>1</v>
      </c>
      <c r="T305" s="78">
        <f t="shared" si="27"/>
        <v>27</v>
      </c>
      <c r="U305" s="78">
        <f t="shared" si="28"/>
        <v>23</v>
      </c>
      <c r="V305" s="78">
        <f t="shared" si="29"/>
        <v>0.4572</v>
      </c>
      <c r="W305" s="23">
        <v>18</v>
      </c>
      <c r="X305" s="81">
        <v>1</v>
      </c>
      <c r="Z305" s="23">
        <v>27</v>
      </c>
      <c r="AA305" s="23" t="s">
        <v>149</v>
      </c>
      <c r="AB305" s="81">
        <v>23</v>
      </c>
      <c r="AC305" s="81" t="s">
        <v>149</v>
      </c>
      <c r="AH305" s="12"/>
    </row>
    <row r="306" spans="1:42">
      <c r="A306" s="11">
        <v>40456</v>
      </c>
      <c r="B306" s="12">
        <v>18</v>
      </c>
      <c r="C306" s="36"/>
      <c r="D306" s="27"/>
      <c r="E306" s="51"/>
      <c r="F306" s="27"/>
      <c r="G306" s="44"/>
      <c r="H306" s="44"/>
      <c r="I306"/>
      <c r="J306" s="33"/>
      <c r="K306" s="33"/>
      <c r="L306" s="33"/>
      <c r="M306" s="33"/>
      <c r="N306" s="33"/>
      <c r="O306" s="33"/>
      <c r="P306" s="12"/>
      <c r="Q306" s="12"/>
      <c r="R306" s="12"/>
      <c r="S306" s="12"/>
      <c r="T306" s="78" t="str">
        <f t="shared" si="27"/>
        <v xml:space="preserve"> </v>
      </c>
      <c r="U306" s="78" t="str">
        <f t="shared" si="28"/>
        <v xml:space="preserve"> </v>
      </c>
      <c r="V306" s="78">
        <f t="shared" si="29"/>
        <v>0</v>
      </c>
      <c r="W306" s="12"/>
      <c r="X306" s="12"/>
      <c r="Z306" s="12"/>
      <c r="AA306" s="12"/>
      <c r="AB306" s="12"/>
      <c r="AC306" s="12"/>
      <c r="AH306" s="12"/>
    </row>
    <row r="307" spans="1:42">
      <c r="A307" s="11">
        <v>40470</v>
      </c>
      <c r="B307" s="12">
        <v>18</v>
      </c>
      <c r="C307" s="36">
        <v>9.5</v>
      </c>
      <c r="D307" s="27">
        <v>6.02</v>
      </c>
      <c r="E307" s="51">
        <v>13.7</v>
      </c>
      <c r="F307" s="27">
        <v>7.9</v>
      </c>
      <c r="G307" s="44">
        <v>0.186</v>
      </c>
      <c r="H307" s="44"/>
      <c r="I307">
        <v>68.5</v>
      </c>
      <c r="J307" s="33">
        <f t="shared" si="30"/>
        <v>0.95947950000000004</v>
      </c>
      <c r="K307" s="33">
        <v>1.53</v>
      </c>
      <c r="L307" s="33">
        <f t="shared" si="31"/>
        <v>4.7384099999999998E-2</v>
      </c>
      <c r="M307" s="33"/>
      <c r="N307" s="33"/>
      <c r="O307" s="33"/>
      <c r="P307" s="12">
        <v>2</v>
      </c>
      <c r="Q307" s="12"/>
      <c r="R307" s="12">
        <v>3</v>
      </c>
      <c r="S307" s="12">
        <v>1</v>
      </c>
      <c r="T307" s="78">
        <f t="shared" si="27"/>
        <v>20</v>
      </c>
      <c r="U307" s="78">
        <f t="shared" si="28"/>
        <v>17</v>
      </c>
      <c r="V307" s="78">
        <f t="shared" si="29"/>
        <v>0.4572</v>
      </c>
      <c r="W307" s="12">
        <v>18</v>
      </c>
      <c r="X307" s="12">
        <v>1</v>
      </c>
      <c r="Z307" s="12">
        <v>20</v>
      </c>
      <c r="AA307" s="12" t="s">
        <v>149</v>
      </c>
      <c r="AB307" s="12">
        <v>17</v>
      </c>
      <c r="AC307" s="12" t="s">
        <v>149</v>
      </c>
      <c r="AH307" s="12"/>
    </row>
    <row r="308" spans="1:42">
      <c r="A308" s="13">
        <v>40484</v>
      </c>
      <c r="B308" s="12">
        <v>18</v>
      </c>
      <c r="C308" s="36">
        <v>9.41</v>
      </c>
      <c r="D308" s="27">
        <v>5.96</v>
      </c>
      <c r="E308" s="51">
        <v>20.6</v>
      </c>
      <c r="F308" s="92"/>
      <c r="G308" s="44">
        <v>0.25800000000000001</v>
      </c>
      <c r="H308" s="44"/>
      <c r="I308">
        <v>89.1</v>
      </c>
      <c r="J308" s="33">
        <f t="shared" si="30"/>
        <v>1.2480237000000001</v>
      </c>
      <c r="K308" s="33">
        <v>1.74</v>
      </c>
      <c r="L308" s="33">
        <f t="shared" si="31"/>
        <v>5.38878E-2</v>
      </c>
      <c r="M308" s="33"/>
      <c r="N308" s="33"/>
      <c r="O308" s="33"/>
      <c r="P308" s="12">
        <v>2</v>
      </c>
      <c r="Q308" s="12"/>
      <c r="R308" s="12">
        <v>2</v>
      </c>
      <c r="S308" s="12">
        <v>1</v>
      </c>
      <c r="T308" s="78">
        <f t="shared" si="27"/>
        <v>14</v>
      </c>
      <c r="U308" s="78">
        <f t="shared" si="28"/>
        <v>15</v>
      </c>
      <c r="V308" s="78">
        <f t="shared" si="29"/>
        <v>0.4572</v>
      </c>
      <c r="W308" s="12">
        <v>18</v>
      </c>
      <c r="X308" s="12">
        <v>1</v>
      </c>
      <c r="Z308" s="12">
        <v>14</v>
      </c>
      <c r="AA308" s="12" t="s">
        <v>149</v>
      </c>
      <c r="AB308" s="12">
        <v>15</v>
      </c>
      <c r="AC308" s="12" t="s">
        <v>149</v>
      </c>
      <c r="AH308" s="12"/>
    </row>
    <row r="309" spans="1:42">
      <c r="A309" s="13">
        <v>40498</v>
      </c>
      <c r="B309" s="12">
        <v>18</v>
      </c>
      <c r="C309" s="36">
        <v>9.99</v>
      </c>
      <c r="D309" s="27">
        <v>5.51</v>
      </c>
      <c r="E309" s="51">
        <v>25</v>
      </c>
      <c r="F309" s="131">
        <v>6.74</v>
      </c>
      <c r="G309" s="130">
        <v>0.129</v>
      </c>
      <c r="H309" s="130"/>
      <c r="I309" s="49">
        <v>72</v>
      </c>
      <c r="J309" s="33">
        <f t="shared" si="30"/>
        <v>1.0085040000000001</v>
      </c>
      <c r="K309" s="33">
        <v>1.58</v>
      </c>
      <c r="L309" s="33">
        <f t="shared" si="31"/>
        <v>4.89326E-2</v>
      </c>
      <c r="M309" s="33"/>
      <c r="N309" s="33"/>
      <c r="O309" s="33"/>
      <c r="P309" s="12">
        <v>2</v>
      </c>
      <c r="Q309" s="12"/>
      <c r="R309" s="12">
        <v>4</v>
      </c>
      <c r="S309" s="12">
        <v>3</v>
      </c>
      <c r="T309" s="78">
        <f t="shared" si="27"/>
        <v>17</v>
      </c>
      <c r="U309" s="78">
        <f t="shared" si="28"/>
        <v>13</v>
      </c>
      <c r="V309" s="78">
        <f t="shared" si="29"/>
        <v>0.68579999999999997</v>
      </c>
      <c r="W309" s="12">
        <v>27</v>
      </c>
      <c r="X309" s="12">
        <v>1</v>
      </c>
      <c r="Z309" s="12">
        <v>17</v>
      </c>
      <c r="AA309" s="12" t="s">
        <v>149</v>
      </c>
      <c r="AB309" s="12">
        <v>13</v>
      </c>
      <c r="AC309" s="12" t="s">
        <v>149</v>
      </c>
      <c r="AH309" s="12"/>
    </row>
    <row r="310" spans="1:42">
      <c r="A310" s="13"/>
      <c r="B310" s="12"/>
      <c r="C310" s="36"/>
      <c r="D310" s="27"/>
      <c r="E310" s="51"/>
      <c r="F310" s="27"/>
      <c r="G310" s="44"/>
      <c r="H310" s="44"/>
      <c r="I310"/>
      <c r="J310" s="33"/>
      <c r="K310" s="33"/>
      <c r="L310" s="33"/>
      <c r="M310" s="33"/>
      <c r="N310" s="33"/>
      <c r="O310" s="33"/>
      <c r="P310" s="12"/>
      <c r="Q310" s="12"/>
      <c r="R310" s="12"/>
      <c r="S310" s="12"/>
      <c r="T310" s="78" t="str">
        <f t="shared" si="27"/>
        <v xml:space="preserve"> </v>
      </c>
      <c r="U310" s="78" t="str">
        <f t="shared" si="28"/>
        <v xml:space="preserve"> </v>
      </c>
      <c r="V310" s="78">
        <f t="shared" si="29"/>
        <v>0</v>
      </c>
      <c r="W310" s="12"/>
      <c r="X310" s="12"/>
      <c r="Z310" s="12"/>
      <c r="AA310" s="12"/>
      <c r="AB310" s="12"/>
      <c r="AC310" s="12"/>
      <c r="AH310" s="12"/>
    </row>
    <row r="311" spans="1:42">
      <c r="A311" s="13"/>
      <c r="B311" s="12"/>
      <c r="C311" s="36"/>
      <c r="D311" s="27"/>
      <c r="E311" s="51"/>
      <c r="F311" s="27"/>
      <c r="G311" s="44"/>
      <c r="H311" s="44"/>
      <c r="I311"/>
      <c r="J311" s="33"/>
      <c r="K311"/>
      <c r="L311" s="33"/>
      <c r="M311" s="33"/>
      <c r="N311" s="33"/>
      <c r="O311" s="33"/>
      <c r="P311" s="12"/>
      <c r="Q311" s="12"/>
      <c r="R311" s="12"/>
      <c r="S311" s="12"/>
      <c r="T311" s="78" t="str">
        <f t="shared" si="27"/>
        <v xml:space="preserve"> </v>
      </c>
      <c r="U311" s="78" t="str">
        <f t="shared" si="28"/>
        <v xml:space="preserve"> </v>
      </c>
      <c r="V311" s="78">
        <f t="shared" si="29"/>
        <v>0</v>
      </c>
      <c r="W311" s="12"/>
      <c r="X311" s="12"/>
      <c r="Z311" s="12"/>
      <c r="AA311" s="12"/>
      <c r="AB311" s="12"/>
      <c r="AC311" s="12"/>
      <c r="AH311" s="12"/>
    </row>
    <row r="312" spans="1:42">
      <c r="A312" s="13"/>
      <c r="B312" s="12"/>
      <c r="C312" s="36"/>
      <c r="D312" s="27"/>
      <c r="E312" s="51"/>
      <c r="F312" s="27"/>
      <c r="G312" s="44"/>
      <c r="H312" s="44"/>
      <c r="I312"/>
      <c r="J312" s="33"/>
      <c r="K312"/>
      <c r="L312" s="33"/>
      <c r="M312" s="33"/>
      <c r="N312" s="33"/>
      <c r="O312" s="33"/>
      <c r="P312" s="12"/>
      <c r="Q312" s="12"/>
      <c r="R312" s="12"/>
      <c r="S312" s="12"/>
      <c r="T312" s="78" t="str">
        <f t="shared" si="27"/>
        <v xml:space="preserve"> </v>
      </c>
      <c r="U312" s="78" t="str">
        <f t="shared" si="28"/>
        <v xml:space="preserve"> </v>
      </c>
      <c r="V312" s="78">
        <f t="shared" si="29"/>
        <v>0</v>
      </c>
      <c r="W312" s="12"/>
      <c r="X312" s="12"/>
      <c r="Z312" s="12"/>
      <c r="AA312" s="12"/>
      <c r="AB312" s="12"/>
      <c r="AC312" s="12"/>
      <c r="AH312" s="12"/>
    </row>
    <row r="313" spans="1:42">
      <c r="A313" s="13"/>
      <c r="B313" s="12"/>
      <c r="C313" s="36"/>
      <c r="D313" s="27"/>
      <c r="E313" s="51"/>
      <c r="F313" s="27"/>
      <c r="G313" s="44"/>
      <c r="H313" s="44"/>
      <c r="I313"/>
      <c r="J313" s="33"/>
      <c r="K313"/>
      <c r="L313" s="33"/>
      <c r="M313" s="33"/>
      <c r="N313" s="33"/>
      <c r="O313" s="33"/>
      <c r="P313" s="12"/>
      <c r="Q313" s="12"/>
      <c r="R313" s="12"/>
      <c r="S313" s="12"/>
      <c r="T313" s="78" t="str">
        <f t="shared" si="27"/>
        <v xml:space="preserve"> </v>
      </c>
      <c r="U313" s="78" t="str">
        <f t="shared" si="28"/>
        <v xml:space="preserve"> </v>
      </c>
      <c r="V313" s="78">
        <f t="shared" si="29"/>
        <v>0</v>
      </c>
      <c r="W313" s="12"/>
      <c r="X313" s="12"/>
      <c r="Z313" s="12"/>
      <c r="AA313" s="12"/>
      <c r="AB313" s="12"/>
      <c r="AC313" s="12"/>
      <c r="AH313" s="12"/>
    </row>
    <row r="314" spans="1:42">
      <c r="A314" s="11">
        <v>40260</v>
      </c>
      <c r="B314" s="12">
        <v>19</v>
      </c>
      <c r="C314" s="36">
        <v>0.09</v>
      </c>
      <c r="D314" s="27">
        <v>7.15</v>
      </c>
      <c r="E314" s="51">
        <v>8</v>
      </c>
      <c r="F314" s="27">
        <v>3.81</v>
      </c>
      <c r="G314" s="44">
        <v>0.21299999999999999</v>
      </c>
      <c r="H314" s="44"/>
      <c r="I314">
        <v>290</v>
      </c>
      <c r="J314" s="33">
        <f t="shared" si="30"/>
        <v>4.06203</v>
      </c>
      <c r="K314">
        <v>2.84</v>
      </c>
      <c r="L314" s="33">
        <f t="shared" si="31"/>
        <v>8.79548E-2</v>
      </c>
      <c r="M314" s="33"/>
      <c r="N314" s="33"/>
      <c r="O314" s="33"/>
      <c r="P314" s="81">
        <v>3</v>
      </c>
      <c r="Q314" s="81"/>
      <c r="R314" s="81">
        <v>6</v>
      </c>
      <c r="S314" s="81">
        <v>3</v>
      </c>
      <c r="T314" s="78">
        <f t="shared" si="27"/>
        <v>9</v>
      </c>
      <c r="U314" s="78">
        <f t="shared" si="28"/>
        <v>11</v>
      </c>
      <c r="V314" s="78">
        <f t="shared" si="29"/>
        <v>0.73659999999999992</v>
      </c>
      <c r="W314">
        <v>29</v>
      </c>
      <c r="X314" s="12">
        <v>1</v>
      </c>
      <c r="Z314">
        <v>9</v>
      </c>
      <c r="AA314" t="s">
        <v>149</v>
      </c>
      <c r="AB314">
        <v>11</v>
      </c>
      <c r="AC314" t="s">
        <v>149</v>
      </c>
      <c r="AH314" s="12"/>
      <c r="AL314" s="103">
        <v>19</v>
      </c>
    </row>
    <row r="315" spans="1:42">
      <c r="A315" s="11">
        <v>40274</v>
      </c>
      <c r="B315" s="12">
        <v>19</v>
      </c>
      <c r="C315" s="36"/>
      <c r="D315" s="27"/>
      <c r="E315" s="51"/>
      <c r="F315" s="27"/>
      <c r="G315" s="44"/>
      <c r="H315" s="44"/>
      <c r="I315"/>
      <c r="J315" s="33"/>
      <c r="K315"/>
      <c r="L315" s="33"/>
      <c r="M315" s="33"/>
      <c r="N315" s="33"/>
      <c r="O315" s="33"/>
      <c r="P315" s="12"/>
      <c r="Q315" s="12"/>
      <c r="R315" s="12"/>
      <c r="S315" s="12"/>
      <c r="T315" s="78" t="str">
        <f t="shared" si="27"/>
        <v xml:space="preserve"> </v>
      </c>
      <c r="U315" s="78" t="str">
        <f t="shared" si="28"/>
        <v xml:space="preserve"> </v>
      </c>
      <c r="V315" s="78">
        <f t="shared" si="29"/>
        <v>0</v>
      </c>
      <c r="W315" s="12"/>
      <c r="X315" s="12"/>
      <c r="Z315" s="12"/>
      <c r="AA315" s="12"/>
      <c r="AB315" s="12"/>
      <c r="AC315" s="12"/>
      <c r="AH315" s="12"/>
      <c r="AK315" t="s">
        <v>87</v>
      </c>
      <c r="AL315" s="137">
        <f>C314</f>
        <v>0.09</v>
      </c>
      <c r="AM315" s="33">
        <f>D314</f>
        <v>7.15</v>
      </c>
      <c r="AN315" s="33">
        <f>F314</f>
        <v>3.81</v>
      </c>
      <c r="AO315" s="42">
        <f>G314</f>
        <v>0.21299999999999999</v>
      </c>
      <c r="AP315" s="49">
        <f>E314</f>
        <v>8</v>
      </c>
    </row>
    <row r="316" spans="1:42">
      <c r="A316" s="11">
        <v>40288</v>
      </c>
      <c r="B316" s="12">
        <v>19</v>
      </c>
      <c r="C316" s="36">
        <v>0.1</v>
      </c>
      <c r="D316" s="27">
        <v>6.98</v>
      </c>
      <c r="E316" s="51">
        <v>39.799999999999997</v>
      </c>
      <c r="F316" s="27">
        <v>2.69</v>
      </c>
      <c r="G316" s="44">
        <v>0.22</v>
      </c>
      <c r="H316" s="44"/>
      <c r="I316">
        <v>353</v>
      </c>
      <c r="J316" s="33">
        <f t="shared" si="30"/>
        <v>4.9444710000000001</v>
      </c>
      <c r="K316">
        <v>4.5199999999999996</v>
      </c>
      <c r="L316" s="33">
        <f t="shared" si="31"/>
        <v>0.13998440000000001</v>
      </c>
      <c r="M316" s="33"/>
      <c r="N316" s="33"/>
      <c r="O316" s="33"/>
      <c r="P316" s="81">
        <v>2</v>
      </c>
      <c r="Q316" s="81"/>
      <c r="R316" s="81">
        <v>7</v>
      </c>
      <c r="S316" s="81">
        <v>1</v>
      </c>
      <c r="T316" s="78">
        <f t="shared" si="27"/>
        <v>18</v>
      </c>
      <c r="U316" s="78">
        <f t="shared" si="28"/>
        <v>18</v>
      </c>
      <c r="V316" s="78">
        <f t="shared" si="29"/>
        <v>0.53339999999999999</v>
      </c>
      <c r="W316" s="23">
        <v>21</v>
      </c>
      <c r="X316">
        <v>1</v>
      </c>
      <c r="Z316" s="23">
        <v>18</v>
      </c>
      <c r="AA316" s="23" t="s">
        <v>149</v>
      </c>
      <c r="AB316" s="23">
        <v>18</v>
      </c>
      <c r="AC316" s="23" t="s">
        <v>149</v>
      </c>
      <c r="AH316" s="12"/>
      <c r="AK316" t="s">
        <v>88</v>
      </c>
      <c r="AL316" s="137">
        <f>AVERAGE(C315:C316)</f>
        <v>0.1</v>
      </c>
      <c r="AM316" s="33">
        <f>AVERAGE(D315:D316)</f>
        <v>6.98</v>
      </c>
      <c r="AN316" s="33">
        <f>AVERAGE(F315:F316)</f>
        <v>2.69</v>
      </c>
      <c r="AO316" s="42">
        <f>AVERAGE(G315:G316)</f>
        <v>0.22</v>
      </c>
      <c r="AP316" s="49">
        <f>AVERAGE(E315:E316)</f>
        <v>39.799999999999997</v>
      </c>
    </row>
    <row r="317" spans="1:42">
      <c r="A317" s="11">
        <v>40302</v>
      </c>
      <c r="B317" s="12">
        <v>19</v>
      </c>
      <c r="C317" s="36">
        <v>0.1</v>
      </c>
      <c r="D317" s="27">
        <v>6.76</v>
      </c>
      <c r="E317" s="51">
        <v>73.8</v>
      </c>
      <c r="F317" s="27">
        <v>4.5999999999999996</v>
      </c>
      <c r="G317" s="44">
        <v>0.14899999999999999</v>
      </c>
      <c r="H317" s="44"/>
      <c r="I317">
        <v>334</v>
      </c>
      <c r="J317" s="33">
        <f t="shared" si="30"/>
        <v>4.6783380000000001</v>
      </c>
      <c r="K317">
        <v>3.24</v>
      </c>
      <c r="L317" s="33">
        <f t="shared" si="31"/>
        <v>0.1003428</v>
      </c>
      <c r="M317" s="33"/>
      <c r="N317" s="33"/>
      <c r="O317" s="33"/>
      <c r="P317" s="81">
        <v>3</v>
      </c>
      <c r="Q317" s="81"/>
      <c r="R317" s="81">
        <v>1</v>
      </c>
      <c r="S317" s="81">
        <v>2</v>
      </c>
      <c r="T317" s="78">
        <f t="shared" si="27"/>
        <v>24</v>
      </c>
      <c r="U317" s="78">
        <f t="shared" si="28"/>
        <v>20</v>
      </c>
      <c r="V317" s="78">
        <f t="shared" si="29"/>
        <v>0.60959999999999992</v>
      </c>
      <c r="W317" s="23">
        <v>24</v>
      </c>
      <c r="X317" s="12">
        <v>1</v>
      </c>
      <c r="Z317" s="23">
        <v>24</v>
      </c>
      <c r="AA317" s="23" t="s">
        <v>149</v>
      </c>
      <c r="AB317" s="23">
        <v>20</v>
      </c>
      <c r="AC317" s="23" t="s">
        <v>149</v>
      </c>
      <c r="AH317" s="12"/>
      <c r="AK317" t="s">
        <v>89</v>
      </c>
      <c r="AL317" s="137">
        <f>AVERAGE(C317:C318)</f>
        <v>0.13</v>
      </c>
      <c r="AM317" s="33">
        <f>AVERAGE(D317:D318)</f>
        <v>6.5250000000000004</v>
      </c>
      <c r="AN317" s="33">
        <f>AVERAGE(F317:F318)</f>
        <v>4.6749999999999998</v>
      </c>
      <c r="AO317" s="42">
        <f>AVERAGE(G317:G318)</f>
        <v>1.494</v>
      </c>
      <c r="AP317" s="49">
        <f>AVERAGE(E317:E318)</f>
        <v>61.3</v>
      </c>
    </row>
    <row r="318" spans="1:42">
      <c r="A318" s="11">
        <v>40316</v>
      </c>
      <c r="B318" s="12">
        <v>19</v>
      </c>
      <c r="C318" s="36">
        <v>0.16</v>
      </c>
      <c r="D318" s="27">
        <v>6.29</v>
      </c>
      <c r="E318" s="51">
        <v>48.8</v>
      </c>
      <c r="F318" s="27">
        <v>4.75</v>
      </c>
      <c r="G318" s="44">
        <v>2.839</v>
      </c>
      <c r="H318" s="44"/>
      <c r="I318">
        <v>352</v>
      </c>
      <c r="J318" s="33">
        <f t="shared" si="30"/>
        <v>4.9304639999999997</v>
      </c>
      <c r="K318" s="33">
        <v>3.37</v>
      </c>
      <c r="L318" s="33">
        <f t="shared" si="31"/>
        <v>0.1043689</v>
      </c>
      <c r="M318" s="33"/>
      <c r="N318" s="33"/>
      <c r="O318" s="33"/>
      <c r="P318" s="81">
        <v>2</v>
      </c>
      <c r="Q318" s="81"/>
      <c r="R318" s="81">
        <v>6</v>
      </c>
      <c r="S318" s="81">
        <v>4</v>
      </c>
      <c r="T318" s="78">
        <f t="shared" si="27"/>
        <v>16</v>
      </c>
      <c r="U318" s="78">
        <f t="shared" si="28"/>
        <v>17</v>
      </c>
      <c r="V318" s="78">
        <f t="shared" si="29"/>
        <v>0.76200000000000001</v>
      </c>
      <c r="W318" s="23">
        <v>30</v>
      </c>
      <c r="X318" s="12"/>
      <c r="Z318" s="23">
        <v>16</v>
      </c>
      <c r="AA318" s="23" t="s">
        <v>149</v>
      </c>
      <c r="AB318" s="23">
        <v>17</v>
      </c>
      <c r="AC318" s="23" t="s">
        <v>149</v>
      </c>
      <c r="AH318" s="12"/>
      <c r="AK318" t="s">
        <v>90</v>
      </c>
      <c r="AL318" s="137">
        <f>AVERAGE(C319:C321)</f>
        <v>0.18</v>
      </c>
      <c r="AM318" s="33">
        <f>AVERAGE(D319:D321)</f>
        <v>7.4049999999999994</v>
      </c>
      <c r="AN318" s="33">
        <f>AVERAGE(F319:F321)</f>
        <v>3.5350000000000001</v>
      </c>
      <c r="AO318" s="42">
        <f>AVERAGE(G319:G321)</f>
        <v>9.5500000000000002E-2</v>
      </c>
      <c r="AP318" s="49">
        <f>AVERAGE(E319:E321)</f>
        <v>26.1</v>
      </c>
    </row>
    <row r="319" spans="1:42">
      <c r="A319" s="11">
        <v>40330</v>
      </c>
      <c r="B319" s="12">
        <v>19</v>
      </c>
      <c r="C319" s="36">
        <v>0.18</v>
      </c>
      <c r="D319" s="27">
        <v>7.3</v>
      </c>
      <c r="E319" s="51">
        <v>29.2</v>
      </c>
      <c r="F319" s="27">
        <v>3.45</v>
      </c>
      <c r="G319" s="44">
        <v>0.14799999999999999</v>
      </c>
      <c r="H319" s="44"/>
      <c r="I319">
        <v>156</v>
      </c>
      <c r="J319" s="33">
        <f t="shared" si="30"/>
        <v>2.185092</v>
      </c>
      <c r="K319" s="33">
        <v>2.33</v>
      </c>
      <c r="L319" s="33">
        <f t="shared" si="31"/>
        <v>7.2160100000000005E-2</v>
      </c>
      <c r="M319" s="33"/>
      <c r="N319" s="33"/>
      <c r="O319" s="33"/>
      <c r="P319" s="81"/>
      <c r="Q319" s="81"/>
      <c r="R319" s="81">
        <v>2</v>
      </c>
      <c r="S319" s="81">
        <v>1</v>
      </c>
      <c r="T319" s="78">
        <f t="shared" si="27"/>
        <v>24</v>
      </c>
      <c r="U319" s="78">
        <f t="shared" si="28"/>
        <v>23</v>
      </c>
      <c r="V319" s="78">
        <f t="shared" si="29"/>
        <v>0.53339999999999999</v>
      </c>
      <c r="W319" s="23">
        <v>21</v>
      </c>
      <c r="X319" s="23">
        <v>1</v>
      </c>
      <c r="Z319" s="23">
        <v>24</v>
      </c>
      <c r="AA319" s="23" t="s">
        <v>149</v>
      </c>
      <c r="AB319" s="23">
        <v>23</v>
      </c>
      <c r="AC319" s="23" t="s">
        <v>149</v>
      </c>
      <c r="AH319" s="12"/>
      <c r="AK319" t="s">
        <v>91</v>
      </c>
      <c r="AL319" s="137">
        <f>AVERAGE(C322:C323)</f>
        <v>0.41</v>
      </c>
      <c r="AM319" s="33">
        <f>AVERAGE(D322:D323)</f>
        <v>6.75</v>
      </c>
      <c r="AN319" s="33">
        <f>AVERAGE(F322:F323)</f>
        <v>2.84</v>
      </c>
      <c r="AO319" s="42">
        <f>AVERAGE(G322:G323)</f>
        <v>0.41399999999999998</v>
      </c>
      <c r="AP319" s="49">
        <f>AVERAGE(E322:E323)</f>
        <v>63</v>
      </c>
    </row>
    <row r="320" spans="1:42">
      <c r="A320" s="11">
        <v>40344</v>
      </c>
      <c r="B320" s="12">
        <v>19</v>
      </c>
      <c r="C320" s="36"/>
      <c r="D320" s="27">
        <v>7.51</v>
      </c>
      <c r="E320" s="51">
        <v>23</v>
      </c>
      <c r="F320" s="27">
        <v>3.62</v>
      </c>
      <c r="G320" s="44">
        <v>4.2999999999999997E-2</v>
      </c>
      <c r="H320" s="44"/>
      <c r="I320">
        <v>218</v>
      </c>
      <c r="J320" s="33">
        <f t="shared" si="30"/>
        <v>3.0535259999999997</v>
      </c>
      <c r="K320" s="33">
        <v>2.65</v>
      </c>
      <c r="L320" s="33">
        <f t="shared" si="31"/>
        <v>8.2070499999999991E-2</v>
      </c>
      <c r="M320" s="33"/>
      <c r="N320" s="33"/>
      <c r="O320" s="33"/>
      <c r="P320" s="81">
        <v>3</v>
      </c>
      <c r="Q320" s="81"/>
      <c r="R320" s="81">
        <v>8</v>
      </c>
      <c r="S320" s="81">
        <v>3</v>
      </c>
      <c r="T320" s="78">
        <f t="shared" si="27"/>
        <v>25</v>
      </c>
      <c r="U320" s="78">
        <f t="shared" si="28"/>
        <v>26</v>
      </c>
      <c r="V320" s="78">
        <f t="shared" si="29"/>
        <v>0.48259999999999997</v>
      </c>
      <c r="W320" s="23">
        <v>19</v>
      </c>
      <c r="X320" s="23">
        <v>1</v>
      </c>
      <c r="Z320" s="23">
        <v>25</v>
      </c>
      <c r="AA320" s="23" t="s">
        <v>149</v>
      </c>
      <c r="AB320" s="23">
        <v>26</v>
      </c>
      <c r="AC320" s="23" t="s">
        <v>149</v>
      </c>
      <c r="AH320" s="12"/>
      <c r="AK320" t="s">
        <v>92</v>
      </c>
      <c r="AL320" s="137">
        <f>AVERAGE(C324:C325)</f>
        <v>0.23500000000000001</v>
      </c>
      <c r="AM320" s="33">
        <f>AVERAGE(D324:D325)</f>
        <v>7.3849999999999998</v>
      </c>
      <c r="AN320" s="33">
        <f>AVERAGE(F324:F325)</f>
        <v>2.41</v>
      </c>
      <c r="AO320" s="42">
        <f>AVERAGE(G324:G325)</f>
        <v>0.3775</v>
      </c>
      <c r="AP320" s="49">
        <f>AVERAGE(E324:E325)</f>
        <v>51.4</v>
      </c>
    </row>
    <row r="321" spans="1:42">
      <c r="A321" s="11">
        <v>40358</v>
      </c>
      <c r="B321" s="12">
        <v>19</v>
      </c>
      <c r="C321" s="36"/>
      <c r="D321" s="27"/>
      <c r="E321" s="51"/>
      <c r="F321" s="27"/>
      <c r="G321" s="44"/>
      <c r="H321" s="44"/>
      <c r="I321"/>
      <c r="J321" s="33"/>
      <c r="K321" s="33"/>
      <c r="L321" s="33"/>
      <c r="M321" s="33"/>
      <c r="N321" s="33"/>
      <c r="O321" s="33"/>
      <c r="P321" s="81"/>
      <c r="Q321" s="81"/>
      <c r="R321" s="81"/>
      <c r="S321" s="81"/>
      <c r="T321" s="78" t="str">
        <f t="shared" si="27"/>
        <v xml:space="preserve"> </v>
      </c>
      <c r="U321" s="78" t="str">
        <f t="shared" si="28"/>
        <v xml:space="preserve"> </v>
      </c>
      <c r="V321" s="78">
        <f t="shared" si="29"/>
        <v>0</v>
      </c>
      <c r="W321" s="81"/>
      <c r="X321" s="81"/>
      <c r="Z321" s="81"/>
      <c r="AA321" s="81"/>
      <c r="AB321" s="81"/>
      <c r="AC321" s="81"/>
      <c r="AH321" s="12"/>
      <c r="AK321" t="s">
        <v>93</v>
      </c>
      <c r="AL321" s="137">
        <f>AVERAGE(C326:C327)</f>
        <v>0.5</v>
      </c>
      <c r="AM321" s="33">
        <f>AVERAGE(D326:D327)</f>
        <v>7.0950000000000006</v>
      </c>
      <c r="AN321" s="33">
        <f>AVERAGE(F326:F327)</f>
        <v>4.4950000000000001</v>
      </c>
      <c r="AO321" s="42">
        <f>AVERAGE(G326:G327)</f>
        <v>0.1235</v>
      </c>
      <c r="AP321" s="33">
        <f>AVERAGE(E326:E327)</f>
        <v>64.45</v>
      </c>
    </row>
    <row r="322" spans="1:42">
      <c r="A322" s="11">
        <v>40372</v>
      </c>
      <c r="B322" s="12">
        <v>19</v>
      </c>
      <c r="C322" s="36"/>
      <c r="D322" s="27"/>
      <c r="E322" s="51"/>
      <c r="F322" s="27"/>
      <c r="G322" s="44"/>
      <c r="H322" s="44"/>
      <c r="I322"/>
      <c r="J322" s="33"/>
      <c r="K322" s="33"/>
      <c r="L322" s="33"/>
      <c r="M322" s="33"/>
      <c r="N322" s="33"/>
      <c r="O322" s="33"/>
      <c r="P322" s="81"/>
      <c r="Q322" s="81"/>
      <c r="R322" s="81"/>
      <c r="S322" s="81"/>
      <c r="T322" s="78" t="str">
        <f t="shared" si="27"/>
        <v xml:space="preserve"> </v>
      </c>
      <c r="U322" s="78" t="str">
        <f t="shared" si="28"/>
        <v xml:space="preserve"> </v>
      </c>
      <c r="V322" s="78">
        <f t="shared" si="29"/>
        <v>0</v>
      </c>
      <c r="W322" s="81"/>
      <c r="X322" s="81"/>
      <c r="Z322" s="81"/>
      <c r="AA322" s="81"/>
      <c r="AB322" s="81"/>
      <c r="AC322" s="81"/>
      <c r="AH322" s="12"/>
      <c r="AK322" t="s">
        <v>94</v>
      </c>
      <c r="AL322" s="137">
        <f>AVERAGE(C328:C329)</f>
        <v>0.26500000000000001</v>
      </c>
      <c r="AM322" s="33">
        <f>AVERAGE(D328:D329)</f>
        <v>6.93</v>
      </c>
      <c r="AN322" s="33">
        <f>AVERAGE(F328:F329)</f>
        <v>4.1100000000000003</v>
      </c>
      <c r="AO322" s="42">
        <f>AVERAGE(G328:G329)</f>
        <v>0.2445</v>
      </c>
      <c r="AP322" s="49">
        <f>AVERAGE(E328:E329)</f>
        <v>28.75</v>
      </c>
    </row>
    <row r="323" spans="1:42">
      <c r="A323" s="11">
        <v>40386</v>
      </c>
      <c r="B323" s="12">
        <v>19</v>
      </c>
      <c r="C323" s="36">
        <v>0.41</v>
      </c>
      <c r="D323" s="27">
        <v>6.75</v>
      </c>
      <c r="E323" s="51">
        <v>63</v>
      </c>
      <c r="F323" s="27">
        <v>2.84</v>
      </c>
      <c r="G323" s="44">
        <v>0.41399999999999998</v>
      </c>
      <c r="H323" s="44"/>
      <c r="I323">
        <v>192</v>
      </c>
      <c r="J323" s="33">
        <f t="shared" si="30"/>
        <v>2.6893440000000002</v>
      </c>
      <c r="K323" s="33">
        <v>4.8499999999999996</v>
      </c>
      <c r="L323" s="33">
        <f t="shared" si="31"/>
        <v>0.15020449999999999</v>
      </c>
      <c r="M323" s="33"/>
      <c r="N323" s="33"/>
      <c r="O323" s="33"/>
      <c r="P323" s="81">
        <v>3</v>
      </c>
      <c r="Q323" s="81"/>
      <c r="R323" s="81">
        <v>5</v>
      </c>
      <c r="S323" s="81">
        <v>1</v>
      </c>
      <c r="T323" s="78">
        <f t="shared" ref="T323:T386" si="32">IF(Z323&gt;0,IF(AA323="F",((Z323-32)*5/9),Z323),IF(Z323&lt;0,IF(AA323="F",((Z323-32)*5/9),Z323)," "))</f>
        <v>29</v>
      </c>
      <c r="U323" s="78">
        <f t="shared" ref="U323:U386" si="33">IF(AB323&gt;0,IF(AC323="F",((AB323-32)*5/9),AB323),IF(AB323&lt;0,IF(AC323="F",((AB323-32)*5/9),AB323)," "))</f>
        <v>29</v>
      </c>
      <c r="V323" s="78">
        <f t="shared" si="29"/>
        <v>0.40639999999999998</v>
      </c>
      <c r="W323" s="81">
        <v>16</v>
      </c>
      <c r="X323" s="81">
        <v>1</v>
      </c>
      <c r="Z323" s="81">
        <v>29</v>
      </c>
      <c r="AA323" s="81" t="s">
        <v>149</v>
      </c>
      <c r="AB323" s="81">
        <v>29</v>
      </c>
      <c r="AC323" s="81" t="s">
        <v>149</v>
      </c>
      <c r="AH323" s="12"/>
      <c r="AK323" t="s">
        <v>105</v>
      </c>
      <c r="AL323" s="137">
        <f>AVERAGE(C330:C331)</f>
        <v>0.28000000000000003</v>
      </c>
      <c r="AM323" s="33">
        <f>AVERAGE(D330:D331)</f>
        <v>6.84</v>
      </c>
      <c r="AN323" s="33">
        <f>AVERAGE(F330:F331)</f>
        <v>5.1750000000000007</v>
      </c>
      <c r="AO323" s="42">
        <f>AVERAGE(G330:G331)</f>
        <v>0.34799999999999998</v>
      </c>
      <c r="AP323" s="49">
        <f>AVERAGE(E330:E331)</f>
        <v>29.5</v>
      </c>
    </row>
    <row r="324" spans="1:42">
      <c r="A324" s="11">
        <v>40400</v>
      </c>
      <c r="B324" s="12">
        <v>19</v>
      </c>
      <c r="C324" s="36">
        <v>0.28000000000000003</v>
      </c>
      <c r="D324" s="27">
        <v>7.5</v>
      </c>
      <c r="E324" s="51">
        <v>60.9</v>
      </c>
      <c r="F324" s="27">
        <v>2.23</v>
      </c>
      <c r="G324" s="44">
        <v>0.51600000000000001</v>
      </c>
      <c r="H324" s="44"/>
      <c r="I324">
        <v>179</v>
      </c>
      <c r="J324" s="33">
        <f t="shared" si="30"/>
        <v>2.5072530000000004</v>
      </c>
      <c r="K324" s="33">
        <v>3.43</v>
      </c>
      <c r="L324" s="33">
        <f t="shared" si="31"/>
        <v>0.1062271</v>
      </c>
      <c r="M324" s="33"/>
      <c r="N324" s="33"/>
      <c r="O324" s="33"/>
      <c r="P324" s="81">
        <v>3</v>
      </c>
      <c r="Q324" s="81"/>
      <c r="R324" s="81">
        <v>3</v>
      </c>
      <c r="S324" s="81">
        <v>1</v>
      </c>
      <c r="T324" s="78">
        <f t="shared" si="32"/>
        <v>34</v>
      </c>
      <c r="U324" s="78" t="str">
        <f t="shared" si="33"/>
        <v xml:space="preserve"> </v>
      </c>
      <c r="V324" s="78">
        <f t="shared" si="29"/>
        <v>0.4572</v>
      </c>
      <c r="W324" s="81">
        <v>18</v>
      </c>
      <c r="X324" s="81">
        <v>1</v>
      </c>
      <c r="Z324" s="81">
        <v>34</v>
      </c>
      <c r="AA324" s="81" t="s">
        <v>149</v>
      </c>
      <c r="AB324" s="81"/>
      <c r="AC324" s="81"/>
      <c r="AH324" s="12"/>
    </row>
    <row r="325" spans="1:42">
      <c r="A325" s="11">
        <v>40414</v>
      </c>
      <c r="B325" s="12">
        <v>19</v>
      </c>
      <c r="C325" s="36">
        <v>0.19</v>
      </c>
      <c r="D325" s="27">
        <v>7.27</v>
      </c>
      <c r="E325" s="51">
        <v>41.9</v>
      </c>
      <c r="F325" s="27">
        <v>2.59</v>
      </c>
      <c r="G325" s="44">
        <v>0.23899999999999999</v>
      </c>
      <c r="H325" s="44"/>
      <c r="I325">
        <v>209</v>
      </c>
      <c r="J325" s="33">
        <f t="shared" si="30"/>
        <v>2.9274629999999999</v>
      </c>
      <c r="K325" s="33">
        <v>3.9</v>
      </c>
      <c r="L325" s="33">
        <f t="shared" si="31"/>
        <v>0.12078299999999999</v>
      </c>
      <c r="M325" s="33"/>
      <c r="N325" s="33"/>
      <c r="O325" s="33"/>
      <c r="P325" s="81">
        <v>2</v>
      </c>
      <c r="Q325" s="81"/>
      <c r="R325" s="81">
        <v>5</v>
      </c>
      <c r="S325" s="81">
        <v>2</v>
      </c>
      <c r="T325" s="78">
        <f t="shared" si="32"/>
        <v>22</v>
      </c>
      <c r="U325" s="78">
        <f t="shared" si="33"/>
        <v>24</v>
      </c>
      <c r="V325" s="78">
        <f t="shared" si="29"/>
        <v>0.53339999999999999</v>
      </c>
      <c r="W325" s="81">
        <v>21</v>
      </c>
      <c r="X325" s="81">
        <v>1</v>
      </c>
      <c r="Z325" s="81">
        <v>22</v>
      </c>
      <c r="AA325" s="81" t="s">
        <v>149</v>
      </c>
      <c r="AB325" s="23">
        <v>24</v>
      </c>
      <c r="AC325" s="23" t="s">
        <v>149</v>
      </c>
      <c r="AH325" s="12"/>
    </row>
    <row r="326" spans="1:42">
      <c r="A326" s="11">
        <v>40428</v>
      </c>
      <c r="B326" s="12">
        <v>19</v>
      </c>
      <c r="C326" s="35">
        <v>0.3</v>
      </c>
      <c r="D326" s="33">
        <v>7.29</v>
      </c>
      <c r="E326" s="49">
        <v>65.2</v>
      </c>
      <c r="F326" s="33">
        <v>5.37</v>
      </c>
      <c r="G326" s="42">
        <v>8.5999999999999993E-2</v>
      </c>
      <c r="I326">
        <v>273</v>
      </c>
      <c r="J326" s="33">
        <f t="shared" si="30"/>
        <v>3.8239110000000003</v>
      </c>
      <c r="K326" s="33">
        <v>4.46</v>
      </c>
      <c r="L326" s="33">
        <f t="shared" si="31"/>
        <v>0.13812619999999998</v>
      </c>
      <c r="M326" s="33"/>
      <c r="N326" s="33"/>
      <c r="O326" s="33"/>
      <c r="P326" s="81">
        <v>2</v>
      </c>
      <c r="Q326" s="81"/>
      <c r="R326" s="81">
        <v>6</v>
      </c>
      <c r="S326" s="81">
        <v>1</v>
      </c>
      <c r="T326" s="78">
        <f t="shared" si="32"/>
        <v>26</v>
      </c>
      <c r="U326" s="78">
        <f t="shared" si="33"/>
        <v>26</v>
      </c>
      <c r="V326" s="78">
        <f t="shared" si="29"/>
        <v>0.91439999999999999</v>
      </c>
      <c r="W326" s="81">
        <v>36</v>
      </c>
      <c r="X326" s="81">
        <v>2</v>
      </c>
      <c r="Z326" s="81">
        <v>26</v>
      </c>
      <c r="AA326" s="81" t="s">
        <v>149</v>
      </c>
      <c r="AB326">
        <v>26</v>
      </c>
      <c r="AC326" t="s">
        <v>149</v>
      </c>
      <c r="AH326" s="12"/>
    </row>
    <row r="327" spans="1:42">
      <c r="A327" s="11">
        <v>40442</v>
      </c>
      <c r="B327" s="12">
        <v>19</v>
      </c>
      <c r="C327" s="36">
        <v>0.7</v>
      </c>
      <c r="D327" s="27">
        <v>6.9</v>
      </c>
      <c r="E327" s="51">
        <v>63.7</v>
      </c>
      <c r="F327" s="27">
        <v>3.62</v>
      </c>
      <c r="G327" s="44">
        <v>0.161</v>
      </c>
      <c r="H327" s="44"/>
      <c r="I327">
        <v>223</v>
      </c>
      <c r="J327" s="33">
        <f t="shared" si="30"/>
        <v>3.123561</v>
      </c>
      <c r="K327" s="33">
        <v>3.3</v>
      </c>
      <c r="L327" s="33">
        <f t="shared" si="31"/>
        <v>0.102201</v>
      </c>
      <c r="M327" s="33"/>
      <c r="N327" s="33"/>
      <c r="O327" s="33"/>
      <c r="P327" s="81">
        <v>2</v>
      </c>
      <c r="Q327" s="81"/>
      <c r="R327" s="81">
        <v>3</v>
      </c>
      <c r="S327" s="81">
        <v>1</v>
      </c>
      <c r="T327" s="78">
        <f t="shared" si="32"/>
        <v>27</v>
      </c>
      <c r="U327" s="78">
        <f t="shared" si="33"/>
        <v>24</v>
      </c>
      <c r="V327" s="78">
        <f t="shared" si="29"/>
        <v>0.40639999999999998</v>
      </c>
      <c r="W327" s="81">
        <v>16</v>
      </c>
      <c r="X327" s="81">
        <v>1</v>
      </c>
      <c r="Z327">
        <v>27</v>
      </c>
      <c r="AA327" t="s">
        <v>149</v>
      </c>
      <c r="AB327">
        <v>24</v>
      </c>
      <c r="AC327" t="s">
        <v>149</v>
      </c>
      <c r="AH327" s="12"/>
    </row>
    <row r="328" spans="1:42">
      <c r="A328" s="11">
        <v>40456</v>
      </c>
      <c r="B328" s="12">
        <v>19</v>
      </c>
      <c r="C328" s="36">
        <v>0.28999999999999998</v>
      </c>
      <c r="D328" s="27">
        <v>6.9</v>
      </c>
      <c r="E328" s="51">
        <v>16</v>
      </c>
      <c r="F328" s="27">
        <v>3.02</v>
      </c>
      <c r="G328" s="44">
        <v>0.318</v>
      </c>
      <c r="H328" s="44"/>
      <c r="I328">
        <v>245</v>
      </c>
      <c r="J328" s="33">
        <f t="shared" si="30"/>
        <v>3.4317150000000001</v>
      </c>
      <c r="K328" s="33">
        <v>2.63</v>
      </c>
      <c r="L328" s="33">
        <f t="shared" si="31"/>
        <v>8.1451099999999999E-2</v>
      </c>
      <c r="M328" s="33"/>
      <c r="N328" s="33"/>
      <c r="O328" s="33"/>
      <c r="P328" s="81">
        <v>3</v>
      </c>
      <c r="Q328" s="81"/>
      <c r="R328" s="81">
        <v>7</v>
      </c>
      <c r="S328" s="81">
        <v>3</v>
      </c>
      <c r="T328" s="78">
        <f t="shared" si="32"/>
        <v>14</v>
      </c>
      <c r="U328" s="78">
        <f t="shared" si="33"/>
        <v>17</v>
      </c>
      <c r="V328" s="78">
        <f t="shared" si="29"/>
        <v>0.68579999999999997</v>
      </c>
      <c r="W328" s="81">
        <v>27</v>
      </c>
      <c r="X328" s="81">
        <v>1</v>
      </c>
      <c r="Z328">
        <v>14</v>
      </c>
      <c r="AA328" t="s">
        <v>149</v>
      </c>
      <c r="AB328">
        <v>17</v>
      </c>
      <c r="AC328" t="s">
        <v>149</v>
      </c>
      <c r="AH328" s="12"/>
    </row>
    <row r="329" spans="1:42">
      <c r="A329" s="11">
        <v>40470</v>
      </c>
      <c r="B329" s="12">
        <v>19</v>
      </c>
      <c r="C329" s="36">
        <v>0.24</v>
      </c>
      <c r="D329" s="27">
        <v>6.96</v>
      </c>
      <c r="E329" s="51">
        <v>41.5</v>
      </c>
      <c r="F329" s="27">
        <v>5.2</v>
      </c>
      <c r="G329" s="44">
        <v>0.17100000000000001</v>
      </c>
      <c r="H329" s="44"/>
      <c r="I329">
        <v>300</v>
      </c>
      <c r="J329" s="33">
        <f t="shared" si="30"/>
        <v>4.2020999999999997</v>
      </c>
      <c r="K329" s="33">
        <v>3.39</v>
      </c>
      <c r="L329" s="33">
        <f t="shared" si="31"/>
        <v>0.10498829999999999</v>
      </c>
      <c r="M329" s="33"/>
      <c r="N329" s="33"/>
      <c r="O329" s="33"/>
      <c r="P329" s="81">
        <v>2</v>
      </c>
      <c r="Q329" s="81"/>
      <c r="R329" s="81">
        <v>8</v>
      </c>
      <c r="S329" s="81">
        <v>1</v>
      </c>
      <c r="T329" s="78">
        <f t="shared" si="32"/>
        <v>16</v>
      </c>
      <c r="U329" s="78">
        <f t="shared" si="33"/>
        <v>16</v>
      </c>
      <c r="V329" s="78">
        <f t="shared" si="29"/>
        <v>0.60959999999999992</v>
      </c>
      <c r="W329" s="81">
        <v>24</v>
      </c>
      <c r="X329" s="81">
        <v>1</v>
      </c>
      <c r="Z329" s="12">
        <v>16</v>
      </c>
      <c r="AA329" s="12" t="s">
        <v>149</v>
      </c>
      <c r="AB329" s="12">
        <v>16</v>
      </c>
      <c r="AC329" s="12" t="s">
        <v>149</v>
      </c>
      <c r="AH329" s="12"/>
    </row>
    <row r="330" spans="1:42">
      <c r="A330" s="13">
        <v>40484</v>
      </c>
      <c r="B330" s="12">
        <v>19</v>
      </c>
      <c r="C330" s="36">
        <v>0.22</v>
      </c>
      <c r="D330" s="27">
        <v>7.09</v>
      </c>
      <c r="E330" s="51">
        <v>30.1</v>
      </c>
      <c r="F330" s="27">
        <v>5.4</v>
      </c>
      <c r="G330" s="44">
        <v>0.45300000000000001</v>
      </c>
      <c r="H330" s="44"/>
      <c r="I330">
        <v>302</v>
      </c>
      <c r="J330" s="33">
        <f t="shared" si="30"/>
        <v>4.2301139999999995</v>
      </c>
      <c r="K330" s="33">
        <v>2.71</v>
      </c>
      <c r="L330" s="33">
        <f t="shared" si="31"/>
        <v>8.3928699999999995E-2</v>
      </c>
      <c r="M330" s="33"/>
      <c r="N330" s="33"/>
      <c r="O330" s="33"/>
      <c r="P330" s="81">
        <v>2</v>
      </c>
      <c r="Q330" s="81"/>
      <c r="R330" s="81">
        <v>8</v>
      </c>
      <c r="S330" s="81">
        <v>1</v>
      </c>
      <c r="T330" s="78">
        <f t="shared" si="32"/>
        <v>13</v>
      </c>
      <c r="U330" s="78">
        <f t="shared" si="33"/>
        <v>14</v>
      </c>
      <c r="V330" s="78">
        <f t="shared" si="29"/>
        <v>0.53339999999999999</v>
      </c>
      <c r="W330" s="81">
        <v>21</v>
      </c>
      <c r="X330" s="81">
        <v>1</v>
      </c>
      <c r="Z330" s="12">
        <v>13</v>
      </c>
      <c r="AA330" s="12" t="s">
        <v>149</v>
      </c>
      <c r="AB330" s="12">
        <v>14</v>
      </c>
      <c r="AC330" s="12" t="s">
        <v>149</v>
      </c>
      <c r="AH330" s="12"/>
    </row>
    <row r="331" spans="1:42">
      <c r="A331" s="13">
        <v>40498</v>
      </c>
      <c r="B331" s="12">
        <v>19</v>
      </c>
      <c r="C331" s="36">
        <v>0.34</v>
      </c>
      <c r="D331" s="27">
        <v>6.59</v>
      </c>
      <c r="E331" s="51">
        <v>28.9</v>
      </c>
      <c r="F331" s="27">
        <v>4.95</v>
      </c>
      <c r="G331" s="130">
        <v>0.24299999999999999</v>
      </c>
      <c r="H331" s="130"/>
      <c r="I331">
        <v>284</v>
      </c>
      <c r="J331" s="33">
        <f t="shared" si="30"/>
        <v>3.9779879999999999</v>
      </c>
      <c r="K331" s="33">
        <v>1.91</v>
      </c>
      <c r="L331" s="33">
        <f t="shared" si="31"/>
        <v>5.9152699999999996E-2</v>
      </c>
      <c r="M331" s="33"/>
      <c r="N331" s="33"/>
      <c r="O331" s="33"/>
      <c r="P331" s="81">
        <v>2</v>
      </c>
      <c r="Q331" s="81"/>
      <c r="R331" s="81">
        <v>1</v>
      </c>
      <c r="S331" s="81">
        <v>4</v>
      </c>
      <c r="T331" s="78">
        <f t="shared" si="32"/>
        <v>16</v>
      </c>
      <c r="U331" s="78">
        <f t="shared" si="33"/>
        <v>11</v>
      </c>
      <c r="V331" s="78">
        <f t="shared" si="29"/>
        <v>0.83819999999999995</v>
      </c>
      <c r="W331" s="81">
        <v>33</v>
      </c>
      <c r="X331" s="81">
        <v>1</v>
      </c>
      <c r="Z331" s="12">
        <v>16</v>
      </c>
      <c r="AA331" s="12" t="s">
        <v>149</v>
      </c>
      <c r="AB331" s="12">
        <v>11</v>
      </c>
      <c r="AC331" s="12" t="s">
        <v>149</v>
      </c>
      <c r="AH331" s="12"/>
    </row>
    <row r="332" spans="1:42">
      <c r="A332" s="13"/>
      <c r="B332" s="12"/>
      <c r="C332" s="36"/>
      <c r="D332" s="27"/>
      <c r="E332" s="51"/>
      <c r="F332" s="27"/>
      <c r="G332" s="44"/>
      <c r="H332" s="44"/>
      <c r="I332"/>
      <c r="J332" s="33"/>
      <c r="K332" s="33"/>
      <c r="L332" s="33"/>
      <c r="M332" s="33"/>
      <c r="N332" s="33"/>
      <c r="O332" s="33"/>
      <c r="P332" s="12"/>
      <c r="Q332" s="12"/>
      <c r="R332" s="12"/>
      <c r="S332" s="12"/>
      <c r="T332" s="78" t="str">
        <f t="shared" si="32"/>
        <v xml:space="preserve"> </v>
      </c>
      <c r="U332" s="78" t="str">
        <f t="shared" si="33"/>
        <v xml:space="preserve"> </v>
      </c>
      <c r="V332" s="78">
        <f t="shared" ref="V332:V375" si="34">W332*0.0254</f>
        <v>0</v>
      </c>
      <c r="W332" s="12"/>
      <c r="X332" s="23"/>
      <c r="Z332" s="12"/>
      <c r="AA332" s="12"/>
      <c r="AB332" s="12"/>
      <c r="AC332" s="12"/>
      <c r="AH332" s="12"/>
    </row>
    <row r="333" spans="1:42">
      <c r="A333" s="13"/>
      <c r="B333" s="12"/>
      <c r="C333" s="36"/>
      <c r="D333" s="27"/>
      <c r="E333" s="51"/>
      <c r="F333" s="27"/>
      <c r="G333" s="44"/>
      <c r="H333" s="44"/>
      <c r="I333"/>
      <c r="J333" s="33"/>
      <c r="K333"/>
      <c r="L333" s="33"/>
      <c r="M333" s="33"/>
      <c r="N333" s="33"/>
      <c r="O333" s="33"/>
      <c r="P333" s="12"/>
      <c r="Q333" s="12"/>
      <c r="R333" s="12"/>
      <c r="S333" s="12"/>
      <c r="T333" s="78" t="str">
        <f t="shared" si="32"/>
        <v xml:space="preserve"> </v>
      </c>
      <c r="U333" s="78" t="str">
        <f t="shared" si="33"/>
        <v xml:space="preserve"> </v>
      </c>
      <c r="V333" s="78">
        <f t="shared" si="34"/>
        <v>0</v>
      </c>
      <c r="W333" s="12"/>
      <c r="X333" s="12"/>
      <c r="Z333" s="12"/>
      <c r="AA333" s="12"/>
      <c r="AB333" s="12"/>
      <c r="AC333" s="12"/>
      <c r="AH333" s="12"/>
    </row>
    <row r="334" spans="1:42">
      <c r="A334" s="13"/>
      <c r="B334" s="12"/>
      <c r="C334" s="36"/>
      <c r="D334" s="27"/>
      <c r="E334" s="51"/>
      <c r="F334" s="27"/>
      <c r="G334" s="44"/>
      <c r="H334" s="44"/>
      <c r="I334"/>
      <c r="J334" s="33"/>
      <c r="K334"/>
      <c r="L334" s="33"/>
      <c r="M334" s="33"/>
      <c r="N334" s="33"/>
      <c r="O334" s="33"/>
      <c r="P334" s="12"/>
      <c r="Q334" s="12"/>
      <c r="R334" s="12"/>
      <c r="S334" s="12"/>
      <c r="T334" s="78" t="str">
        <f t="shared" si="32"/>
        <v xml:space="preserve"> </v>
      </c>
      <c r="U334" s="78" t="str">
        <f t="shared" si="33"/>
        <v xml:space="preserve"> </v>
      </c>
      <c r="V334" s="78">
        <f t="shared" si="34"/>
        <v>0</v>
      </c>
      <c r="W334" s="12"/>
      <c r="X334" s="12"/>
      <c r="Z334" s="12"/>
      <c r="AA334" s="12"/>
      <c r="AB334" s="12"/>
      <c r="AC334" s="12"/>
      <c r="AH334" s="12"/>
    </row>
    <row r="335" spans="1:42">
      <c r="A335" s="13"/>
      <c r="B335" s="12"/>
      <c r="C335" s="36"/>
      <c r="D335" s="27"/>
      <c r="E335" s="51"/>
      <c r="F335" s="27"/>
      <c r="G335" s="44"/>
      <c r="H335" s="44"/>
      <c r="I335"/>
      <c r="J335" s="33"/>
      <c r="K335"/>
      <c r="L335" s="33"/>
      <c r="M335" s="33"/>
      <c r="N335" s="33"/>
      <c r="O335" s="33"/>
      <c r="P335" s="12"/>
      <c r="Q335" s="12"/>
      <c r="R335" s="12"/>
      <c r="S335" s="12"/>
      <c r="T335" s="78" t="str">
        <f t="shared" si="32"/>
        <v xml:space="preserve"> </v>
      </c>
      <c r="U335" s="78" t="str">
        <f t="shared" si="33"/>
        <v xml:space="preserve"> </v>
      </c>
      <c r="V335" s="78">
        <f t="shared" si="34"/>
        <v>0</v>
      </c>
      <c r="W335" s="12"/>
      <c r="X335" s="12"/>
      <c r="Z335" s="12"/>
      <c r="AA335" s="12"/>
      <c r="AB335" s="12"/>
      <c r="AC335" s="12"/>
      <c r="AH335" s="12"/>
    </row>
    <row r="336" spans="1:42">
      <c r="A336" s="11">
        <v>40260</v>
      </c>
      <c r="B336" s="12">
        <v>20</v>
      </c>
      <c r="C336" s="36">
        <v>7.0000000000000007E-2</v>
      </c>
      <c r="D336" s="27">
        <v>7.06</v>
      </c>
      <c r="E336" s="51">
        <v>14</v>
      </c>
      <c r="F336" s="27">
        <v>2.44</v>
      </c>
      <c r="G336" s="44"/>
      <c r="H336" s="44"/>
      <c r="I336">
        <v>229</v>
      </c>
      <c r="J336" s="33">
        <f t="shared" si="30"/>
        <v>3.2076030000000002</v>
      </c>
      <c r="K336">
        <v>3.42</v>
      </c>
      <c r="L336" s="33">
        <f t="shared" si="31"/>
        <v>0.10591740000000001</v>
      </c>
      <c r="M336" s="33"/>
      <c r="N336" s="33"/>
      <c r="O336" s="33"/>
      <c r="P336" s="81">
        <v>3</v>
      </c>
      <c r="Q336" s="81"/>
      <c r="R336" s="81">
        <v>5</v>
      </c>
      <c r="S336" s="81">
        <v>5</v>
      </c>
      <c r="T336" s="78">
        <f t="shared" si="32"/>
        <v>11</v>
      </c>
      <c r="U336" s="78">
        <f t="shared" si="33"/>
        <v>16</v>
      </c>
      <c r="V336" s="78">
        <f t="shared" si="34"/>
        <v>0.60959999999999992</v>
      </c>
      <c r="W336">
        <v>24</v>
      </c>
      <c r="X336" s="12">
        <v>1</v>
      </c>
      <c r="Z336">
        <v>11</v>
      </c>
      <c r="AA336" t="s">
        <v>149</v>
      </c>
      <c r="AB336">
        <v>16</v>
      </c>
      <c r="AC336" t="s">
        <v>149</v>
      </c>
      <c r="AH336" s="12"/>
      <c r="AL336" s="103">
        <v>20</v>
      </c>
    </row>
    <row r="337" spans="1:42">
      <c r="A337" s="11">
        <v>40274</v>
      </c>
      <c r="B337" s="12">
        <v>20</v>
      </c>
      <c r="C337" s="36">
        <v>7.0000000000000007E-2</v>
      </c>
      <c r="D337" s="27">
        <v>7.02</v>
      </c>
      <c r="E337" s="51">
        <v>9.3000000000000007</v>
      </c>
      <c r="F337" s="27">
        <v>1.79</v>
      </c>
      <c r="G337" s="44"/>
      <c r="H337" s="44"/>
      <c r="I337">
        <v>153</v>
      </c>
      <c r="J337" s="33">
        <f t="shared" si="30"/>
        <v>2.1430709999999999</v>
      </c>
      <c r="K337">
        <v>1.71</v>
      </c>
      <c r="L337" s="33">
        <f t="shared" si="31"/>
        <v>5.2958700000000004E-2</v>
      </c>
      <c r="M337" s="33"/>
      <c r="N337" s="33"/>
      <c r="O337" s="33"/>
      <c r="P337" s="81">
        <v>3</v>
      </c>
      <c r="Q337" s="81"/>
      <c r="R337" s="81">
        <v>6</v>
      </c>
      <c r="S337" s="81">
        <v>1</v>
      </c>
      <c r="T337" s="78">
        <f t="shared" si="32"/>
        <v>22</v>
      </c>
      <c r="U337" s="78">
        <f t="shared" si="33"/>
        <v>18</v>
      </c>
      <c r="V337" s="78">
        <f t="shared" si="34"/>
        <v>0.27939999999999998</v>
      </c>
      <c r="W337">
        <v>11</v>
      </c>
      <c r="X337" s="12">
        <v>2</v>
      </c>
      <c r="Z337">
        <v>22</v>
      </c>
      <c r="AA337" t="s">
        <v>149</v>
      </c>
      <c r="AB337">
        <v>18</v>
      </c>
      <c r="AC337" t="s">
        <v>149</v>
      </c>
      <c r="AH337" s="12"/>
      <c r="AK337" t="s">
        <v>87</v>
      </c>
      <c r="AL337" s="137">
        <f>C336</f>
        <v>7.0000000000000007E-2</v>
      </c>
      <c r="AM337" s="33">
        <f>D336</f>
        <v>7.06</v>
      </c>
      <c r="AN337" s="33">
        <f>F336</f>
        <v>2.44</v>
      </c>
      <c r="AO337" s="42">
        <f>G336</f>
        <v>0</v>
      </c>
      <c r="AP337" s="49">
        <f>E336</f>
        <v>14</v>
      </c>
    </row>
    <row r="338" spans="1:42">
      <c r="A338" s="11">
        <v>40288</v>
      </c>
      <c r="B338" s="12">
        <v>20</v>
      </c>
      <c r="C338" s="36">
        <v>0.09</v>
      </c>
      <c r="D338" s="27">
        <v>6.75</v>
      </c>
      <c r="E338" s="51">
        <v>39.299999999999997</v>
      </c>
      <c r="F338" s="27">
        <v>4.42</v>
      </c>
      <c r="G338" s="44">
        <v>0.23599999999999999</v>
      </c>
      <c r="H338" s="44"/>
      <c r="I338">
        <v>297</v>
      </c>
      <c r="J338" s="33">
        <f t="shared" si="30"/>
        <v>4.1600789999999996</v>
      </c>
      <c r="K338">
        <v>3</v>
      </c>
      <c r="L338" s="33">
        <f t="shared" si="31"/>
        <v>9.2909999999999993E-2</v>
      </c>
      <c r="M338" s="33"/>
      <c r="N338" s="33"/>
      <c r="O338" s="33"/>
      <c r="P338" s="81">
        <v>1</v>
      </c>
      <c r="Q338" s="81"/>
      <c r="R338" s="23"/>
      <c r="S338" s="81">
        <v>1</v>
      </c>
      <c r="T338" s="78">
        <f t="shared" si="32"/>
        <v>21</v>
      </c>
      <c r="U338" s="78">
        <f t="shared" si="33"/>
        <v>19</v>
      </c>
      <c r="V338" s="78">
        <f t="shared" si="34"/>
        <v>0.53339999999999999</v>
      </c>
      <c r="W338" s="23">
        <v>21</v>
      </c>
      <c r="X338" s="12"/>
      <c r="Z338" s="23">
        <v>21</v>
      </c>
      <c r="AA338" s="23" t="s">
        <v>149</v>
      </c>
      <c r="AB338" s="23">
        <v>19</v>
      </c>
      <c r="AC338" s="23" t="s">
        <v>149</v>
      </c>
      <c r="AH338" s="12"/>
      <c r="AK338" t="s">
        <v>88</v>
      </c>
      <c r="AL338" s="137">
        <f>AVERAGE(C337:C338)</f>
        <v>0.08</v>
      </c>
      <c r="AM338" s="33">
        <f>AVERAGE(D337:D338)</f>
        <v>6.8849999999999998</v>
      </c>
      <c r="AN338" s="33">
        <f>AVERAGE(F337:F338)</f>
        <v>3.105</v>
      </c>
      <c r="AO338" s="42">
        <f>AVERAGE(G337:G338)</f>
        <v>0.23599999999999999</v>
      </c>
      <c r="AP338" s="49">
        <f>AVERAGE(E337:E338)</f>
        <v>24.299999999999997</v>
      </c>
    </row>
    <row r="339" spans="1:42">
      <c r="A339" s="11">
        <v>40302</v>
      </c>
      <c r="B339" s="12">
        <v>20</v>
      </c>
      <c r="C339" s="36">
        <v>0.08</v>
      </c>
      <c r="D339" s="27">
        <v>6.77</v>
      </c>
      <c r="E339" s="51">
        <v>36.4</v>
      </c>
      <c r="F339" s="27">
        <v>2.5099999999999998</v>
      </c>
      <c r="G339" s="44">
        <v>0.27</v>
      </c>
      <c r="H339" s="44"/>
      <c r="I339">
        <v>170</v>
      </c>
      <c r="J339" s="33">
        <f t="shared" si="30"/>
        <v>2.3811900000000001</v>
      </c>
      <c r="K339">
        <v>2.67</v>
      </c>
      <c r="L339" s="33">
        <f t="shared" si="31"/>
        <v>8.2689899999999997E-2</v>
      </c>
      <c r="M339" s="33"/>
      <c r="N339" s="33"/>
      <c r="O339" s="33"/>
      <c r="P339" s="81">
        <v>2</v>
      </c>
      <c r="Q339" s="81"/>
      <c r="R339" s="81">
        <v>6</v>
      </c>
      <c r="S339" s="81">
        <v>1</v>
      </c>
      <c r="T339" s="78">
        <f t="shared" si="32"/>
        <v>23</v>
      </c>
      <c r="U339" s="78">
        <f t="shared" si="33"/>
        <v>22</v>
      </c>
      <c r="V339" s="78">
        <f t="shared" si="34"/>
        <v>0.4572</v>
      </c>
      <c r="W339" s="23">
        <v>18</v>
      </c>
      <c r="X339" s="23">
        <v>1</v>
      </c>
      <c r="Z339" s="23">
        <v>23</v>
      </c>
      <c r="AA339" s="23" t="s">
        <v>149</v>
      </c>
      <c r="AB339" s="23">
        <v>22</v>
      </c>
      <c r="AC339" s="23" t="s">
        <v>149</v>
      </c>
      <c r="AH339" s="12"/>
      <c r="AK339" t="s">
        <v>89</v>
      </c>
      <c r="AL339" s="137">
        <f>AVERAGE(C339:C340)</f>
        <v>8.4999999999999992E-2</v>
      </c>
      <c r="AM339" s="33">
        <f>AVERAGE(D339:D340)</f>
        <v>6.5350000000000001</v>
      </c>
      <c r="AN339" s="33">
        <f>AVERAGE(F339:F340)</f>
        <v>2.3250000000000002</v>
      </c>
      <c r="AO339" s="42">
        <f>AVERAGE(G339:G340)</f>
        <v>0.42599999999999999</v>
      </c>
      <c r="AP339" s="49">
        <f>AVERAGE(E339:E340)</f>
        <v>44.95</v>
      </c>
    </row>
    <row r="340" spans="1:42">
      <c r="A340" s="11">
        <v>40316</v>
      </c>
      <c r="B340" s="12">
        <v>20</v>
      </c>
      <c r="C340" s="36">
        <v>0.09</v>
      </c>
      <c r="D340" s="27">
        <v>6.3</v>
      </c>
      <c r="E340" s="51">
        <v>53.5</v>
      </c>
      <c r="F340" s="27">
        <v>2.14</v>
      </c>
      <c r="G340" s="44">
        <v>0.58199999999999996</v>
      </c>
      <c r="H340" s="44"/>
      <c r="I340">
        <v>181</v>
      </c>
      <c r="J340" s="33">
        <f t="shared" si="30"/>
        <v>2.5352669999999997</v>
      </c>
      <c r="K340">
        <v>3.15</v>
      </c>
      <c r="L340" s="33">
        <f t="shared" si="31"/>
        <v>9.7555500000000003E-2</v>
      </c>
      <c r="M340" s="33"/>
      <c r="N340" s="33"/>
      <c r="O340" s="33"/>
      <c r="P340" s="81">
        <v>2</v>
      </c>
      <c r="Q340" s="81"/>
      <c r="R340" s="81">
        <v>3</v>
      </c>
      <c r="S340" s="81">
        <v>5</v>
      </c>
      <c r="T340" s="78">
        <f t="shared" si="32"/>
        <v>16</v>
      </c>
      <c r="U340" s="78">
        <f t="shared" si="33"/>
        <v>65</v>
      </c>
      <c r="V340" s="78">
        <f t="shared" si="34"/>
        <v>0.53339999999999999</v>
      </c>
      <c r="W340" s="23">
        <v>21</v>
      </c>
      <c r="X340" s="23">
        <v>1</v>
      </c>
      <c r="Z340" s="23">
        <v>16</v>
      </c>
      <c r="AA340" s="23" t="s">
        <v>149</v>
      </c>
      <c r="AB340" s="23">
        <v>65</v>
      </c>
      <c r="AC340" s="23" t="s">
        <v>149</v>
      </c>
      <c r="AH340" s="12"/>
      <c r="AK340" t="s">
        <v>90</v>
      </c>
      <c r="AL340" s="137">
        <f>AVERAGE(C341:C343)</f>
        <v>0.16499999999999998</v>
      </c>
      <c r="AM340" s="33">
        <f>AVERAGE(D341:D343)</f>
        <v>7.3633333333333333</v>
      </c>
      <c r="AN340" s="33">
        <f>AVERAGE(F341:F343)</f>
        <v>4.8233333333333333</v>
      </c>
      <c r="AO340" s="42">
        <f>AVERAGE(G341:G343)</f>
        <v>0.11866666666666666</v>
      </c>
      <c r="AP340" s="49">
        <f>AVERAGE(E341:E343)</f>
        <v>33.666666666666664</v>
      </c>
    </row>
    <row r="341" spans="1:42">
      <c r="A341" s="11">
        <v>40330</v>
      </c>
      <c r="B341" s="12">
        <v>20</v>
      </c>
      <c r="C341" s="36">
        <v>0.09</v>
      </c>
      <c r="D341" s="27">
        <v>7.12</v>
      </c>
      <c r="E341" s="51">
        <v>19</v>
      </c>
      <c r="F341" s="27">
        <v>2.4</v>
      </c>
      <c r="G341" s="44">
        <v>0.17299999999999999</v>
      </c>
      <c r="H341" s="44"/>
      <c r="I341">
        <v>114</v>
      </c>
      <c r="J341" s="33">
        <f t="shared" si="30"/>
        <v>1.5967979999999999</v>
      </c>
      <c r="K341">
        <v>2.11</v>
      </c>
      <c r="L341" s="33">
        <f t="shared" si="31"/>
        <v>6.5346699999999994E-2</v>
      </c>
      <c r="M341" s="33"/>
      <c r="N341" s="33"/>
      <c r="O341" s="33"/>
      <c r="P341" s="81">
        <v>2</v>
      </c>
      <c r="Q341" s="81"/>
      <c r="R341" s="81">
        <v>6</v>
      </c>
      <c r="S341" s="81">
        <v>1</v>
      </c>
      <c r="T341" s="78">
        <f t="shared" si="32"/>
        <v>26</v>
      </c>
      <c r="U341" s="78">
        <f t="shared" si="33"/>
        <v>23</v>
      </c>
      <c r="V341" s="78">
        <f t="shared" si="34"/>
        <v>0.40639999999999998</v>
      </c>
      <c r="W341" s="23">
        <v>16</v>
      </c>
      <c r="X341" s="23">
        <v>2</v>
      </c>
      <c r="Z341" s="23">
        <v>26</v>
      </c>
      <c r="AA341" s="23" t="s">
        <v>149</v>
      </c>
      <c r="AB341" s="23">
        <v>23</v>
      </c>
      <c r="AC341" s="23" t="s">
        <v>149</v>
      </c>
      <c r="AH341" s="12"/>
      <c r="AK341" t="s">
        <v>91</v>
      </c>
      <c r="AL341" s="137">
        <f>AVERAGE(C344:C345)</f>
        <v>0.19500000000000001</v>
      </c>
      <c r="AM341" s="33">
        <f>AVERAGE(D344:D345)</f>
        <v>7.58</v>
      </c>
      <c r="AN341" s="33">
        <f>AVERAGE(F344:F345)</f>
        <v>2.1349999999999998</v>
      </c>
      <c r="AO341" s="42">
        <f>AVERAGE(G344:G345)</f>
        <v>0.155</v>
      </c>
      <c r="AP341" s="49">
        <f>AVERAGE(E344:E345)</f>
        <v>56.25</v>
      </c>
    </row>
    <row r="342" spans="1:42">
      <c r="A342" s="11">
        <v>40344</v>
      </c>
      <c r="B342" s="12">
        <v>20</v>
      </c>
      <c r="D342" s="33">
        <v>7.43</v>
      </c>
      <c r="E342" s="49">
        <v>33</v>
      </c>
      <c r="F342" s="33">
        <v>2.17</v>
      </c>
      <c r="G342" s="42">
        <v>0.14000000000000001</v>
      </c>
      <c r="I342">
        <v>184</v>
      </c>
      <c r="J342" s="33">
        <f t="shared" si="30"/>
        <v>2.5772880000000002</v>
      </c>
      <c r="K342" s="33">
        <v>4.29</v>
      </c>
      <c r="L342" s="33">
        <f t="shared" si="31"/>
        <v>0.13286130000000002</v>
      </c>
      <c r="M342" s="33"/>
      <c r="N342" s="33"/>
      <c r="O342" s="33"/>
      <c r="P342" s="81">
        <v>2</v>
      </c>
      <c r="Q342" s="81"/>
      <c r="R342" s="81">
        <v>1</v>
      </c>
      <c r="S342" s="81">
        <v>4</v>
      </c>
      <c r="T342" s="78">
        <f t="shared" si="32"/>
        <v>28</v>
      </c>
      <c r="U342" s="78" t="str">
        <f t="shared" si="33"/>
        <v>29C</v>
      </c>
      <c r="V342" s="78">
        <f t="shared" si="34"/>
        <v>0.53339999999999999</v>
      </c>
      <c r="W342" s="23">
        <v>21</v>
      </c>
      <c r="X342" s="23">
        <v>1</v>
      </c>
      <c r="Z342" s="23">
        <v>28</v>
      </c>
      <c r="AA342" s="23" t="s">
        <v>149</v>
      </c>
      <c r="AB342" s="23" t="s">
        <v>119</v>
      </c>
      <c r="AC342" s="23"/>
      <c r="AH342" s="12"/>
      <c r="AK342" t="s">
        <v>92</v>
      </c>
      <c r="AL342" s="137">
        <f>AVERAGE(C346:C347)</f>
        <v>0.31</v>
      </c>
      <c r="AM342" s="33">
        <f>AVERAGE(D346:D347)</f>
        <v>7.31</v>
      </c>
      <c r="AN342" s="33">
        <f>AVERAGE(F346:F347)</f>
        <v>1.73</v>
      </c>
      <c r="AO342" s="42">
        <f>AVERAGE(G346:G347)</f>
        <v>0.21299999999999999</v>
      </c>
      <c r="AP342" s="49">
        <f>AVERAGE(E346:E347)</f>
        <v>37.200000000000003</v>
      </c>
    </row>
    <row r="343" spans="1:42">
      <c r="A343" s="11">
        <v>40358</v>
      </c>
      <c r="B343" s="12">
        <v>20</v>
      </c>
      <c r="C343" s="36">
        <v>0.24</v>
      </c>
      <c r="D343" s="27">
        <v>7.54</v>
      </c>
      <c r="E343" s="51">
        <v>49</v>
      </c>
      <c r="F343" s="27">
        <v>9.9</v>
      </c>
      <c r="G343" s="44">
        <v>4.2999999999999997E-2</v>
      </c>
      <c r="H343" s="44"/>
      <c r="I343"/>
      <c r="J343" s="33"/>
      <c r="K343" s="33"/>
      <c r="L343" s="33"/>
      <c r="M343" s="33"/>
      <c r="N343" s="33"/>
      <c r="O343" s="33"/>
      <c r="P343" s="81">
        <v>2</v>
      </c>
      <c r="Q343" s="81"/>
      <c r="R343" s="81">
        <v>8</v>
      </c>
      <c r="S343" s="81">
        <v>3</v>
      </c>
      <c r="T343" s="78">
        <f t="shared" si="32"/>
        <v>27</v>
      </c>
      <c r="U343" s="78">
        <f t="shared" si="33"/>
        <v>27</v>
      </c>
      <c r="V343" s="78">
        <f t="shared" si="34"/>
        <v>0.30479999999999996</v>
      </c>
      <c r="W343" s="23">
        <v>12</v>
      </c>
      <c r="X343" s="23">
        <v>1</v>
      </c>
      <c r="Z343" s="23">
        <v>27</v>
      </c>
      <c r="AA343" s="23" t="s">
        <v>149</v>
      </c>
      <c r="AB343" s="23">
        <v>27</v>
      </c>
      <c r="AC343" s="23" t="s">
        <v>149</v>
      </c>
      <c r="AH343" s="12"/>
      <c r="AK343" t="s">
        <v>93</v>
      </c>
      <c r="AL343" s="137">
        <f>AVERAGE(C348:C349)</f>
        <v>0.35499999999999998</v>
      </c>
      <c r="AM343" s="33">
        <f>AVERAGE(D348:D349)</f>
        <v>7.0049999999999999</v>
      </c>
      <c r="AN343" s="33">
        <f>AVERAGE(F348:F349)</f>
        <v>2.895</v>
      </c>
      <c r="AO343" s="42">
        <f>AVERAGE(G348:G349)</f>
        <v>0.1555</v>
      </c>
      <c r="AP343" s="33">
        <f>AVERAGE(E348:E349)</f>
        <v>62.1</v>
      </c>
    </row>
    <row r="344" spans="1:42">
      <c r="A344" s="11">
        <v>40372</v>
      </c>
      <c r="B344" s="12">
        <v>20</v>
      </c>
      <c r="C344" s="36">
        <v>0.15</v>
      </c>
      <c r="D344" s="27">
        <v>8.31</v>
      </c>
      <c r="E344" s="51">
        <v>33.5</v>
      </c>
      <c r="F344" s="27">
        <v>2.2999999999999998</v>
      </c>
      <c r="G344" s="44">
        <v>0.16300000000000001</v>
      </c>
      <c r="H344" s="44"/>
      <c r="I344">
        <v>207</v>
      </c>
      <c r="J344" s="33">
        <f t="shared" si="30"/>
        <v>2.8994490000000002</v>
      </c>
      <c r="K344">
        <v>8.56</v>
      </c>
      <c r="L344" s="33">
        <f t="shared" si="31"/>
        <v>0.26510320000000004</v>
      </c>
      <c r="M344" s="33"/>
      <c r="N344" s="33"/>
      <c r="O344" s="33"/>
      <c r="P344" s="81">
        <v>2</v>
      </c>
      <c r="Q344" s="81"/>
      <c r="R344" s="81">
        <v>6</v>
      </c>
      <c r="S344" s="81">
        <v>3</v>
      </c>
      <c r="T344" s="78">
        <f t="shared" si="32"/>
        <v>27</v>
      </c>
      <c r="U344" s="78">
        <f t="shared" si="33"/>
        <v>30</v>
      </c>
      <c r="V344" s="78">
        <f t="shared" si="34"/>
        <v>0.30479999999999996</v>
      </c>
      <c r="W344" s="23">
        <v>12</v>
      </c>
      <c r="X344" s="23">
        <v>1</v>
      </c>
      <c r="Z344" s="23">
        <v>27</v>
      </c>
      <c r="AA344" s="23" t="s">
        <v>149</v>
      </c>
      <c r="AB344" s="23">
        <v>30</v>
      </c>
      <c r="AC344" s="23" t="s">
        <v>149</v>
      </c>
      <c r="AK344" t="s">
        <v>94</v>
      </c>
      <c r="AL344" s="137">
        <f>AVERAGE(C350:C351)</f>
        <v>0.25</v>
      </c>
      <c r="AM344" s="33">
        <f>AVERAGE(D350:D351)</f>
        <v>6.875</v>
      </c>
      <c r="AN344" s="33">
        <f>AVERAGE(F350:F351)</f>
        <v>3.19</v>
      </c>
      <c r="AO344" s="42">
        <f>AVERAGE(G350:G351)</f>
        <v>0.28500000000000003</v>
      </c>
      <c r="AP344" s="49">
        <f>AVERAGE(E350:E351)</f>
        <v>53.25</v>
      </c>
    </row>
    <row r="345" spans="1:42">
      <c r="A345" s="11">
        <v>40386</v>
      </c>
      <c r="B345" s="12">
        <v>20</v>
      </c>
      <c r="C345" s="36">
        <v>0.24</v>
      </c>
      <c r="D345" s="27">
        <v>6.85</v>
      </c>
      <c r="E345" s="51">
        <v>79</v>
      </c>
      <c r="F345" s="27">
        <v>1.97</v>
      </c>
      <c r="G345" s="44">
        <v>0.14699999999999999</v>
      </c>
      <c r="H345" s="44"/>
      <c r="I345">
        <v>133</v>
      </c>
      <c r="J345" s="33">
        <f t="shared" si="30"/>
        <v>1.8629310000000001</v>
      </c>
      <c r="K345">
        <v>4.5199999999999996</v>
      </c>
      <c r="L345" s="33">
        <f t="shared" si="31"/>
        <v>0.13998440000000001</v>
      </c>
      <c r="M345" s="33"/>
      <c r="N345" s="33"/>
      <c r="O345" s="33"/>
      <c r="P345" s="81">
        <v>2</v>
      </c>
      <c r="Q345" s="81"/>
      <c r="R345" s="81">
        <v>4</v>
      </c>
      <c r="S345" s="81">
        <v>1</v>
      </c>
      <c r="T345" s="78">
        <f t="shared" si="32"/>
        <v>28</v>
      </c>
      <c r="U345" s="78">
        <f t="shared" si="33"/>
        <v>28</v>
      </c>
      <c r="V345" s="78">
        <f t="shared" si="34"/>
        <v>0.30479999999999996</v>
      </c>
      <c r="W345" s="23">
        <v>12</v>
      </c>
      <c r="X345" s="23">
        <v>1</v>
      </c>
      <c r="Z345" s="23">
        <v>28</v>
      </c>
      <c r="AA345" s="23" t="s">
        <v>149</v>
      </c>
      <c r="AB345" s="23">
        <v>28</v>
      </c>
      <c r="AC345" s="23" t="s">
        <v>149</v>
      </c>
      <c r="AH345" s="12"/>
      <c r="AK345" t="s">
        <v>105</v>
      </c>
      <c r="AL345" s="137">
        <f>AVERAGE(C352:C353)</f>
        <v>0.36</v>
      </c>
      <c r="AM345" s="33">
        <f>AVERAGE(D352:D353)</f>
        <v>6.52</v>
      </c>
      <c r="AN345" s="33">
        <f>AVERAGE(F352:F353)</f>
        <v>4.5149999999999997</v>
      </c>
      <c r="AO345" s="42">
        <f>AVERAGE(G352:G353)</f>
        <v>0.20850000000000002</v>
      </c>
      <c r="AP345" s="49">
        <f>AVERAGE(E352:E353)</f>
        <v>27.1</v>
      </c>
    </row>
    <row r="346" spans="1:42">
      <c r="A346" s="11">
        <v>40400</v>
      </c>
      <c r="B346" s="12">
        <v>20</v>
      </c>
      <c r="C346" s="36">
        <v>0.31</v>
      </c>
      <c r="D346" s="27">
        <v>7.31</v>
      </c>
      <c r="E346" s="51">
        <v>37.200000000000003</v>
      </c>
      <c r="F346" s="27">
        <v>1.73</v>
      </c>
      <c r="G346" s="44">
        <v>0.21299999999999999</v>
      </c>
      <c r="H346" s="44"/>
      <c r="I346">
        <v>153</v>
      </c>
      <c r="J346" s="33">
        <f t="shared" si="30"/>
        <v>2.1430709999999999</v>
      </c>
      <c r="K346">
        <v>2.89</v>
      </c>
      <c r="L346" s="33">
        <f t="shared" si="31"/>
        <v>8.9503299999999994E-2</v>
      </c>
      <c r="M346" s="33"/>
      <c r="N346" s="33"/>
      <c r="O346" s="33"/>
      <c r="P346" s="81">
        <v>2</v>
      </c>
      <c r="Q346" s="81"/>
      <c r="R346" s="81">
        <v>5</v>
      </c>
      <c r="S346" s="81">
        <v>1</v>
      </c>
      <c r="T346" s="78">
        <f t="shared" si="32"/>
        <v>31</v>
      </c>
      <c r="U346" s="78">
        <f t="shared" si="33"/>
        <v>29</v>
      </c>
      <c r="V346" s="78">
        <f t="shared" si="34"/>
        <v>0.38100000000000001</v>
      </c>
      <c r="W346" s="23">
        <v>15</v>
      </c>
      <c r="X346" s="23"/>
      <c r="Z346" s="23">
        <v>31</v>
      </c>
      <c r="AA346" s="23" t="s">
        <v>149</v>
      </c>
      <c r="AB346" s="23">
        <v>29</v>
      </c>
      <c r="AC346" s="23" t="s">
        <v>149</v>
      </c>
      <c r="AH346" s="12"/>
    </row>
    <row r="347" spans="1:42">
      <c r="A347" s="11">
        <v>40414</v>
      </c>
      <c r="B347" s="12">
        <v>20</v>
      </c>
      <c r="C347" s="36"/>
      <c r="D347" s="27"/>
      <c r="E347" s="51"/>
      <c r="F347" s="27"/>
      <c r="G347" s="44"/>
      <c r="H347" s="44"/>
      <c r="I347"/>
      <c r="J347" s="33"/>
      <c r="K347" s="33"/>
      <c r="L347" s="33"/>
      <c r="M347" s="33"/>
      <c r="N347" s="33"/>
      <c r="O347" s="33"/>
      <c r="P347" s="81"/>
      <c r="Q347" s="81"/>
      <c r="R347" s="12"/>
      <c r="S347" s="81"/>
      <c r="T347" s="78" t="str">
        <f t="shared" si="32"/>
        <v xml:space="preserve"> </v>
      </c>
      <c r="U347" s="78" t="str">
        <f t="shared" si="33"/>
        <v xml:space="preserve"> </v>
      </c>
      <c r="V347" s="78">
        <f t="shared" si="34"/>
        <v>0</v>
      </c>
      <c r="W347" s="23"/>
      <c r="X347" s="23"/>
      <c r="Z347" s="23"/>
      <c r="AA347" s="23"/>
      <c r="AB347" s="23"/>
      <c r="AC347" s="23"/>
      <c r="AH347" s="12"/>
    </row>
    <row r="348" spans="1:42">
      <c r="A348" s="11">
        <v>40428</v>
      </c>
      <c r="B348" s="12">
        <v>20</v>
      </c>
      <c r="C348" s="35">
        <v>0.14000000000000001</v>
      </c>
      <c r="D348" s="33">
        <v>7.31</v>
      </c>
      <c r="E348" s="49">
        <v>49.2</v>
      </c>
      <c r="F348" s="33">
        <v>3.19</v>
      </c>
      <c r="G348" s="42">
        <v>7.8E-2</v>
      </c>
      <c r="I348">
        <v>161</v>
      </c>
      <c r="J348" s="33">
        <f t="shared" si="30"/>
        <v>2.2551269999999999</v>
      </c>
      <c r="K348">
        <v>3.16</v>
      </c>
      <c r="L348" s="33">
        <f t="shared" si="31"/>
        <v>9.7865199999999999E-2</v>
      </c>
      <c r="M348" s="33"/>
      <c r="N348" s="33"/>
      <c r="O348" s="33"/>
      <c r="P348" s="81">
        <v>2</v>
      </c>
      <c r="Q348" s="81"/>
      <c r="R348" s="81">
        <v>6</v>
      </c>
      <c r="S348" s="81">
        <v>1</v>
      </c>
      <c r="T348" s="78">
        <f t="shared" si="32"/>
        <v>29</v>
      </c>
      <c r="U348" s="78">
        <f t="shared" si="33"/>
        <v>28</v>
      </c>
      <c r="V348" s="78">
        <f t="shared" si="34"/>
        <v>0.4572</v>
      </c>
      <c r="W348" s="23">
        <v>18</v>
      </c>
      <c r="X348" s="23">
        <v>1</v>
      </c>
      <c r="Z348" s="23">
        <v>29</v>
      </c>
      <c r="AA348" s="23" t="s">
        <v>149</v>
      </c>
      <c r="AB348" s="23">
        <v>28</v>
      </c>
      <c r="AC348" s="23" t="s">
        <v>149</v>
      </c>
      <c r="AH348" s="12"/>
    </row>
    <row r="349" spans="1:42">
      <c r="A349" s="11">
        <v>40442</v>
      </c>
      <c r="B349" s="12">
        <v>20</v>
      </c>
      <c r="C349" s="36">
        <v>0.56999999999999995</v>
      </c>
      <c r="D349" s="27">
        <v>6.7</v>
      </c>
      <c r="E349" s="51">
        <v>75</v>
      </c>
      <c r="F349" s="27">
        <v>2.6</v>
      </c>
      <c r="G349" s="44">
        <v>0.23300000000000001</v>
      </c>
      <c r="H349" s="44"/>
      <c r="I349">
        <v>158</v>
      </c>
      <c r="J349" s="33">
        <f t="shared" si="30"/>
        <v>2.2131059999999998</v>
      </c>
      <c r="K349">
        <v>3.25</v>
      </c>
      <c r="L349" s="33">
        <f t="shared" si="31"/>
        <v>0.10065250000000001</v>
      </c>
      <c r="M349" s="33"/>
      <c r="N349" s="33"/>
      <c r="O349" s="33"/>
      <c r="P349" s="81">
        <v>2</v>
      </c>
      <c r="Q349" s="81"/>
      <c r="R349" s="81">
        <v>6</v>
      </c>
      <c r="S349" s="81">
        <v>1</v>
      </c>
      <c r="T349" s="78">
        <f t="shared" si="32"/>
        <v>23</v>
      </c>
      <c r="U349" s="78">
        <f t="shared" si="33"/>
        <v>20</v>
      </c>
      <c r="V349" s="78">
        <f t="shared" si="34"/>
        <v>0.38100000000000001</v>
      </c>
      <c r="W349" s="23">
        <v>15</v>
      </c>
      <c r="X349" s="23">
        <v>1</v>
      </c>
      <c r="Z349" s="23">
        <v>23</v>
      </c>
      <c r="AA349" s="23" t="s">
        <v>149</v>
      </c>
      <c r="AB349" s="23">
        <v>20</v>
      </c>
      <c r="AC349" s="23" t="s">
        <v>149</v>
      </c>
      <c r="AH349" s="12"/>
    </row>
    <row r="350" spans="1:42">
      <c r="A350" s="11">
        <v>40456</v>
      </c>
      <c r="B350" s="12">
        <v>20</v>
      </c>
      <c r="C350" s="36">
        <v>0.23</v>
      </c>
      <c r="D350" s="27">
        <v>6.83</v>
      </c>
      <c r="E350" s="51">
        <v>26.2</v>
      </c>
      <c r="F350" s="27">
        <v>1.97</v>
      </c>
      <c r="G350" s="44">
        <v>0.315</v>
      </c>
      <c r="H350" s="44"/>
      <c r="I350">
        <v>128</v>
      </c>
      <c r="J350" s="33">
        <f t="shared" si="30"/>
        <v>1.792896</v>
      </c>
      <c r="K350">
        <v>1.83</v>
      </c>
      <c r="L350" s="33">
        <f t="shared" si="31"/>
        <v>5.6675099999999999E-2</v>
      </c>
      <c r="M350" s="33"/>
      <c r="N350" s="33"/>
      <c r="O350" s="33"/>
      <c r="P350" s="81">
        <v>2</v>
      </c>
      <c r="Q350" s="81"/>
      <c r="R350" s="81">
        <v>1</v>
      </c>
      <c r="S350" s="81">
        <v>5</v>
      </c>
      <c r="T350" s="78">
        <f t="shared" si="32"/>
        <v>18</v>
      </c>
      <c r="U350" s="78">
        <f t="shared" si="33"/>
        <v>18</v>
      </c>
      <c r="V350" s="78">
        <f t="shared" si="34"/>
        <v>0.60959999999999992</v>
      </c>
      <c r="W350" s="23">
        <v>24</v>
      </c>
      <c r="X350" s="23">
        <v>1</v>
      </c>
      <c r="Z350" s="23">
        <v>18</v>
      </c>
      <c r="AA350" s="23" t="s">
        <v>149</v>
      </c>
      <c r="AB350" s="23">
        <v>18</v>
      </c>
      <c r="AC350" s="23" t="s">
        <v>149</v>
      </c>
      <c r="AH350" s="12"/>
    </row>
    <row r="351" spans="1:42">
      <c r="A351" s="11">
        <v>40470</v>
      </c>
      <c r="B351" s="12">
        <v>20</v>
      </c>
      <c r="C351" s="36">
        <v>0.27</v>
      </c>
      <c r="D351" s="27">
        <v>6.92</v>
      </c>
      <c r="E351" s="51">
        <v>80.3</v>
      </c>
      <c r="F351" s="27">
        <v>4.41</v>
      </c>
      <c r="G351" s="44">
        <v>0.255</v>
      </c>
      <c r="H351" s="44"/>
      <c r="I351">
        <v>236</v>
      </c>
      <c r="J351" s="33">
        <f t="shared" si="30"/>
        <v>3.3056520000000003</v>
      </c>
      <c r="K351">
        <v>3.41</v>
      </c>
      <c r="L351" s="33">
        <f t="shared" si="31"/>
        <v>0.1056077</v>
      </c>
      <c r="M351" s="33"/>
      <c r="N351" s="33"/>
      <c r="O351" s="33"/>
      <c r="P351" s="81">
        <v>2</v>
      </c>
      <c r="Q351" s="81"/>
      <c r="R351" s="81">
        <v>1</v>
      </c>
      <c r="S351" s="81">
        <v>1</v>
      </c>
      <c r="T351" s="78">
        <f t="shared" si="32"/>
        <v>14</v>
      </c>
      <c r="U351" s="78">
        <f t="shared" si="33"/>
        <v>12</v>
      </c>
      <c r="V351" s="78">
        <f t="shared" si="34"/>
        <v>0.4572</v>
      </c>
      <c r="W351" s="12">
        <v>18</v>
      </c>
      <c r="X351" s="12">
        <v>1</v>
      </c>
      <c r="Z351" s="12">
        <v>14</v>
      </c>
      <c r="AA351" s="12" t="s">
        <v>149</v>
      </c>
      <c r="AB351" s="12">
        <v>12</v>
      </c>
      <c r="AC351" s="12" t="s">
        <v>149</v>
      </c>
      <c r="AH351" s="12"/>
    </row>
    <row r="352" spans="1:42">
      <c r="A352" s="13">
        <v>40484</v>
      </c>
      <c r="B352" s="12">
        <v>20</v>
      </c>
      <c r="C352" s="126" t="s">
        <v>122</v>
      </c>
      <c r="D352" s="127" t="s">
        <v>122</v>
      </c>
      <c r="E352" s="129" t="s">
        <v>122</v>
      </c>
      <c r="F352" s="27">
        <v>5.14</v>
      </c>
      <c r="G352" s="44">
        <v>0.16</v>
      </c>
      <c r="H352" s="44"/>
      <c r="I352">
        <v>274</v>
      </c>
      <c r="J352" s="33">
        <f t="shared" si="30"/>
        <v>3.8379180000000002</v>
      </c>
      <c r="K352">
        <v>2.34</v>
      </c>
      <c r="L352" s="33">
        <f t="shared" si="31"/>
        <v>7.2469799999999987E-2</v>
      </c>
      <c r="M352" s="33"/>
      <c r="N352" s="33"/>
      <c r="O352" s="33"/>
      <c r="P352" s="81">
        <v>2</v>
      </c>
      <c r="Q352" s="81"/>
      <c r="R352" s="81">
        <v>1</v>
      </c>
      <c r="S352" s="81">
        <v>1</v>
      </c>
      <c r="T352" s="78">
        <f t="shared" si="32"/>
        <v>2</v>
      </c>
      <c r="U352" s="78">
        <f t="shared" si="33"/>
        <v>12</v>
      </c>
      <c r="V352" s="78">
        <f t="shared" si="34"/>
        <v>0.60959999999999992</v>
      </c>
      <c r="W352" s="12">
        <v>24</v>
      </c>
      <c r="X352" s="12">
        <v>1</v>
      </c>
      <c r="Z352" s="12">
        <v>2</v>
      </c>
      <c r="AA352" s="12" t="s">
        <v>149</v>
      </c>
      <c r="AB352" s="12">
        <v>12</v>
      </c>
      <c r="AC352" s="12" t="s">
        <v>149</v>
      </c>
      <c r="AH352" s="12"/>
    </row>
    <row r="353" spans="1:42">
      <c r="A353" s="13">
        <v>40498</v>
      </c>
      <c r="B353" s="12">
        <v>20</v>
      </c>
      <c r="C353" s="36">
        <v>0.36</v>
      </c>
      <c r="D353" s="27">
        <v>6.52</v>
      </c>
      <c r="E353" s="51">
        <v>27.1</v>
      </c>
      <c r="F353" s="27">
        <v>3.89</v>
      </c>
      <c r="G353" s="130">
        <v>0.25700000000000001</v>
      </c>
      <c r="H353" s="130"/>
      <c r="I353">
        <v>209</v>
      </c>
      <c r="J353" s="33">
        <f t="shared" si="30"/>
        <v>2.9274629999999999</v>
      </c>
      <c r="K353">
        <v>1.87</v>
      </c>
      <c r="L353" s="33">
        <f t="shared" si="31"/>
        <v>5.7913899999999997E-2</v>
      </c>
      <c r="M353" s="33"/>
      <c r="N353" s="33"/>
      <c r="O353" s="33"/>
      <c r="P353" s="81">
        <v>3</v>
      </c>
      <c r="Q353" s="81"/>
      <c r="R353" s="81">
        <v>1</v>
      </c>
      <c r="S353" s="81">
        <v>2</v>
      </c>
      <c r="T353" s="78">
        <f t="shared" si="32"/>
        <v>13</v>
      </c>
      <c r="U353" s="78">
        <f t="shared" si="33"/>
        <v>8</v>
      </c>
      <c r="V353" s="78">
        <f t="shared" si="34"/>
        <v>0.4572</v>
      </c>
      <c r="W353" s="12">
        <v>18</v>
      </c>
      <c r="X353" s="12">
        <v>2</v>
      </c>
      <c r="Z353" s="12">
        <v>13</v>
      </c>
      <c r="AA353" s="12" t="s">
        <v>149</v>
      </c>
      <c r="AB353" s="12">
        <v>8</v>
      </c>
      <c r="AC353" s="12" t="s">
        <v>149</v>
      </c>
      <c r="AH353" s="12"/>
    </row>
    <row r="354" spans="1:42">
      <c r="A354" s="13"/>
      <c r="B354" s="12"/>
      <c r="C354" s="36"/>
      <c r="D354" s="27"/>
      <c r="E354" s="51"/>
      <c r="F354" s="27"/>
      <c r="G354" s="44"/>
      <c r="H354" s="44"/>
      <c r="I354"/>
      <c r="J354" s="33"/>
      <c r="K354"/>
      <c r="L354" s="33"/>
      <c r="M354" s="33"/>
      <c r="N354" s="33"/>
      <c r="O354" s="33"/>
      <c r="P354" s="12"/>
      <c r="Q354" s="12"/>
      <c r="R354" s="12"/>
      <c r="S354" s="12"/>
      <c r="T354" s="78" t="str">
        <f t="shared" si="32"/>
        <v xml:space="preserve"> </v>
      </c>
      <c r="U354" s="78" t="str">
        <f t="shared" si="33"/>
        <v xml:space="preserve"> </v>
      </c>
      <c r="V354" s="78">
        <f t="shared" si="34"/>
        <v>0</v>
      </c>
      <c r="W354" s="12"/>
      <c r="X354" s="12"/>
      <c r="Z354" s="12"/>
      <c r="AA354" s="12"/>
      <c r="AB354" s="12"/>
      <c r="AC354" s="12"/>
      <c r="AH354" s="12"/>
    </row>
    <row r="355" spans="1:42">
      <c r="A355" s="13"/>
      <c r="B355" s="12"/>
      <c r="C355" s="36"/>
      <c r="D355" s="27"/>
      <c r="E355" s="51"/>
      <c r="F355" s="27"/>
      <c r="G355" s="44"/>
      <c r="H355" s="44"/>
      <c r="I355"/>
      <c r="J355" s="33"/>
      <c r="K355"/>
      <c r="L355" s="33"/>
      <c r="M355" s="33"/>
      <c r="N355" s="33"/>
      <c r="O355" s="33"/>
      <c r="P355" s="12"/>
      <c r="Q355" s="12"/>
      <c r="R355" s="12"/>
      <c r="S355" s="12"/>
      <c r="T355" s="78" t="str">
        <f t="shared" si="32"/>
        <v xml:space="preserve"> </v>
      </c>
      <c r="U355" s="78" t="str">
        <f t="shared" si="33"/>
        <v xml:space="preserve"> </v>
      </c>
      <c r="V355" s="78">
        <f t="shared" si="34"/>
        <v>0</v>
      </c>
      <c r="W355" s="12"/>
      <c r="X355" s="12"/>
      <c r="Z355" s="12"/>
      <c r="AA355" s="12"/>
      <c r="AB355" s="12"/>
      <c r="AC355" s="12"/>
      <c r="AH355" s="12"/>
    </row>
    <row r="356" spans="1:42">
      <c r="A356" s="13"/>
      <c r="B356" s="12"/>
      <c r="C356" s="36"/>
      <c r="D356" s="27"/>
      <c r="E356" s="51"/>
      <c r="F356" s="27"/>
      <c r="G356" s="44"/>
      <c r="H356" s="44"/>
      <c r="I356"/>
      <c r="J356" s="33"/>
      <c r="K356"/>
      <c r="L356" s="33"/>
      <c r="M356" s="33"/>
      <c r="N356" s="33"/>
      <c r="O356" s="33"/>
      <c r="P356" s="12"/>
      <c r="Q356" s="12"/>
      <c r="R356" s="12"/>
      <c r="S356" s="12"/>
      <c r="T356" s="78" t="str">
        <f t="shared" si="32"/>
        <v xml:space="preserve"> </v>
      </c>
      <c r="U356" s="78" t="str">
        <f t="shared" si="33"/>
        <v xml:space="preserve"> </v>
      </c>
      <c r="V356" s="78">
        <f t="shared" si="34"/>
        <v>0</v>
      </c>
      <c r="W356" s="12"/>
      <c r="X356" s="12"/>
      <c r="Z356" s="12"/>
      <c r="AA356" s="12"/>
      <c r="AB356" s="12"/>
      <c r="AC356" s="12"/>
      <c r="AH356" s="12"/>
    </row>
    <row r="357" spans="1:42">
      <c r="A357" s="13"/>
      <c r="B357" s="12"/>
      <c r="C357" s="36"/>
      <c r="D357" s="27"/>
      <c r="E357" s="51"/>
      <c r="F357" s="27"/>
      <c r="G357" s="44"/>
      <c r="H357" s="44"/>
      <c r="I357"/>
      <c r="J357" s="33"/>
      <c r="K357"/>
      <c r="L357" s="33"/>
      <c r="M357" s="33"/>
      <c r="N357" s="33"/>
      <c r="O357" s="33"/>
      <c r="P357" s="12"/>
      <c r="Q357" s="12"/>
      <c r="R357" s="12"/>
      <c r="S357" s="12"/>
      <c r="T357" s="78" t="str">
        <f t="shared" si="32"/>
        <v xml:space="preserve"> </v>
      </c>
      <c r="U357" s="78" t="str">
        <f t="shared" si="33"/>
        <v xml:space="preserve"> </v>
      </c>
      <c r="V357" s="78">
        <f t="shared" si="34"/>
        <v>0</v>
      </c>
      <c r="W357" s="12"/>
      <c r="X357" s="12"/>
      <c r="Z357" s="12"/>
      <c r="AA357" s="12"/>
      <c r="AB357" s="12"/>
      <c r="AC357" s="12"/>
      <c r="AH357" s="12"/>
    </row>
    <row r="358" spans="1:42">
      <c r="A358" s="11">
        <v>40260</v>
      </c>
      <c r="B358" s="12">
        <v>21</v>
      </c>
      <c r="C358" s="36"/>
      <c r="D358" s="27"/>
      <c r="E358" s="51"/>
      <c r="F358" s="27"/>
      <c r="G358" s="44"/>
      <c r="H358" s="44"/>
      <c r="I358"/>
      <c r="J358" s="33"/>
      <c r="K358"/>
      <c r="L358" s="33"/>
      <c r="M358" s="33"/>
      <c r="N358" s="33"/>
      <c r="O358" s="33"/>
      <c r="P358" s="12"/>
      <c r="Q358" s="12"/>
      <c r="R358" s="12"/>
      <c r="S358" s="12"/>
      <c r="T358" s="78" t="str">
        <f t="shared" si="32"/>
        <v xml:space="preserve"> </v>
      </c>
      <c r="U358" s="78" t="str">
        <f t="shared" si="33"/>
        <v xml:space="preserve"> </v>
      </c>
      <c r="V358" s="78">
        <f t="shared" si="34"/>
        <v>0</v>
      </c>
      <c r="W358" s="12"/>
      <c r="X358" s="12"/>
      <c r="Z358" s="12"/>
      <c r="AA358" s="12"/>
      <c r="AB358" s="12"/>
      <c r="AC358" s="12"/>
      <c r="AH358" s="12"/>
      <c r="AL358" s="103">
        <v>21</v>
      </c>
    </row>
    <row r="359" spans="1:42">
      <c r="A359" s="11">
        <v>40274</v>
      </c>
      <c r="B359" s="12">
        <v>21</v>
      </c>
      <c r="C359" s="36"/>
      <c r="D359" s="27"/>
      <c r="E359" s="51"/>
      <c r="F359" s="27"/>
      <c r="G359" s="44"/>
      <c r="H359" s="44"/>
      <c r="I359"/>
      <c r="J359" s="33"/>
      <c r="K359"/>
      <c r="L359" s="33"/>
      <c r="M359" s="33"/>
      <c r="N359" s="33"/>
      <c r="O359" s="33"/>
      <c r="P359" s="12"/>
      <c r="Q359" s="12"/>
      <c r="R359" s="12"/>
      <c r="S359" s="12"/>
      <c r="T359" s="78" t="str">
        <f t="shared" si="32"/>
        <v xml:space="preserve"> </v>
      </c>
      <c r="U359" s="78" t="str">
        <f t="shared" si="33"/>
        <v xml:space="preserve"> </v>
      </c>
      <c r="V359" s="78">
        <f t="shared" si="34"/>
        <v>0</v>
      </c>
      <c r="W359" s="12"/>
      <c r="X359" s="12"/>
      <c r="Z359" s="12"/>
      <c r="AA359" s="12"/>
      <c r="AB359" s="12"/>
      <c r="AC359" s="12"/>
      <c r="AH359" s="12"/>
      <c r="AK359" t="s">
        <v>87</v>
      </c>
      <c r="AM359" s="33"/>
      <c r="AN359" s="33"/>
      <c r="AO359" s="42"/>
      <c r="AP359" s="49"/>
    </row>
    <row r="360" spans="1:42">
      <c r="A360" s="11">
        <v>40288</v>
      </c>
      <c r="B360" s="12">
        <v>21</v>
      </c>
      <c r="C360" s="36"/>
      <c r="D360" s="27"/>
      <c r="E360" s="51"/>
      <c r="F360" s="27"/>
      <c r="G360" s="44"/>
      <c r="H360" s="44"/>
      <c r="I360"/>
      <c r="J360" s="33"/>
      <c r="K360"/>
      <c r="L360" s="33"/>
      <c r="M360" s="33"/>
      <c r="N360" s="33"/>
      <c r="O360" s="33"/>
      <c r="P360" s="23"/>
      <c r="Q360" s="23"/>
      <c r="R360" s="12"/>
      <c r="S360" s="23"/>
      <c r="T360" s="78" t="str">
        <f t="shared" si="32"/>
        <v xml:space="preserve"> </v>
      </c>
      <c r="U360" s="78" t="str">
        <f t="shared" si="33"/>
        <v xml:space="preserve"> </v>
      </c>
      <c r="V360" s="78">
        <f t="shared" si="34"/>
        <v>0</v>
      </c>
      <c r="W360" s="23"/>
      <c r="X360" s="12"/>
      <c r="Z360" s="23"/>
      <c r="AA360" s="23"/>
      <c r="AB360" s="23"/>
      <c r="AC360" s="23"/>
      <c r="AH360" s="12"/>
      <c r="AK360" t="s">
        <v>88</v>
      </c>
      <c r="AM360" s="33" t="e">
        <f>AVERAGE(D359:D360)</f>
        <v>#DIV/0!</v>
      </c>
      <c r="AN360" s="33" t="e">
        <f>AVERAGE(F359:F360)</f>
        <v>#DIV/0!</v>
      </c>
      <c r="AO360" s="42" t="e">
        <f>AVERAGE(G359:G360)</f>
        <v>#DIV/0!</v>
      </c>
      <c r="AP360" s="49" t="e">
        <f>AVERAGE(E359:E360)</f>
        <v>#DIV/0!</v>
      </c>
    </row>
    <row r="361" spans="1:42">
      <c r="A361" s="11">
        <v>40302</v>
      </c>
      <c r="B361" s="12">
        <v>21</v>
      </c>
      <c r="C361" s="36"/>
      <c r="D361" s="27"/>
      <c r="E361" s="51"/>
      <c r="F361" s="27"/>
      <c r="G361" s="44"/>
      <c r="H361" s="44"/>
      <c r="I361"/>
      <c r="J361" s="33"/>
      <c r="K361"/>
      <c r="L361" s="33"/>
      <c r="M361" s="33"/>
      <c r="N361" s="33"/>
      <c r="O361" s="33"/>
      <c r="P361" s="23"/>
      <c r="Q361" s="23"/>
      <c r="R361" s="23"/>
      <c r="S361" s="23"/>
      <c r="T361" s="78" t="str">
        <f t="shared" si="32"/>
        <v xml:space="preserve"> </v>
      </c>
      <c r="U361" s="78" t="str">
        <f t="shared" si="33"/>
        <v xml:space="preserve"> </v>
      </c>
      <c r="V361" s="78">
        <f t="shared" si="34"/>
        <v>0</v>
      </c>
      <c r="W361" s="23"/>
      <c r="X361" s="12"/>
      <c r="Z361" s="23"/>
      <c r="AA361" s="23"/>
      <c r="AB361" s="23"/>
      <c r="AC361" s="23"/>
      <c r="AH361" s="12"/>
      <c r="AK361" t="s">
        <v>89</v>
      </c>
      <c r="AM361" s="33" t="e">
        <f>AVERAGE(D361:D362)</f>
        <v>#DIV/0!</v>
      </c>
      <c r="AN361" s="33" t="e">
        <f>AVERAGE(F361:F362)</f>
        <v>#DIV/0!</v>
      </c>
      <c r="AO361" s="42" t="e">
        <f>AVERAGE(G361:G362)</f>
        <v>#DIV/0!</v>
      </c>
      <c r="AP361" s="49" t="e">
        <f>AVERAGE(E361:E362)</f>
        <v>#DIV/0!</v>
      </c>
    </row>
    <row r="362" spans="1:42">
      <c r="A362" s="11">
        <v>40316</v>
      </c>
      <c r="B362" s="12">
        <v>21</v>
      </c>
      <c r="C362" s="36"/>
      <c r="D362" s="27"/>
      <c r="E362" s="51"/>
      <c r="F362" s="27"/>
      <c r="G362" s="44"/>
      <c r="H362" s="44"/>
      <c r="I362"/>
      <c r="J362" s="33"/>
      <c r="K362" s="33"/>
      <c r="L362" s="33"/>
      <c r="M362" s="33"/>
      <c r="N362" s="33"/>
      <c r="O362" s="33"/>
      <c r="P362" s="12"/>
      <c r="Q362" s="12"/>
      <c r="R362" s="12"/>
      <c r="S362" s="12"/>
      <c r="T362" s="78" t="str">
        <f t="shared" si="32"/>
        <v xml:space="preserve"> </v>
      </c>
      <c r="U362" s="78" t="str">
        <f t="shared" si="33"/>
        <v xml:space="preserve"> </v>
      </c>
      <c r="V362" s="78">
        <f t="shared" si="34"/>
        <v>0</v>
      </c>
      <c r="W362" s="12"/>
      <c r="X362" s="12"/>
      <c r="Z362" s="12"/>
      <c r="AA362" s="12"/>
      <c r="AB362" s="12"/>
      <c r="AC362" s="12"/>
      <c r="AH362" s="12"/>
      <c r="AK362" t="s">
        <v>90</v>
      </c>
      <c r="AM362" s="33" t="e">
        <f>AVERAGE(D363:D365)</f>
        <v>#DIV/0!</v>
      </c>
      <c r="AN362" s="33" t="e">
        <f>AVERAGE(F363:F365)</f>
        <v>#DIV/0!</v>
      </c>
      <c r="AO362" s="42" t="e">
        <f>AVERAGE(G363:G365)</f>
        <v>#DIV/0!</v>
      </c>
      <c r="AP362" s="49" t="e">
        <f>AVERAGE(E363:E365)</f>
        <v>#DIV/0!</v>
      </c>
    </row>
    <row r="363" spans="1:42">
      <c r="A363" s="11">
        <v>40330</v>
      </c>
      <c r="B363" s="12">
        <v>21</v>
      </c>
      <c r="C363" s="36"/>
      <c r="D363" s="27"/>
      <c r="E363" s="51"/>
      <c r="F363" s="27"/>
      <c r="G363" s="44"/>
      <c r="H363" s="44"/>
      <c r="I363"/>
      <c r="J363" s="33"/>
      <c r="K363" s="33"/>
      <c r="L363" s="33"/>
      <c r="M363" s="33"/>
      <c r="N363" s="33"/>
      <c r="O363" s="33"/>
      <c r="P363" s="12"/>
      <c r="Q363" s="12"/>
      <c r="R363" s="12"/>
      <c r="S363" s="12"/>
      <c r="T363" s="78" t="str">
        <f t="shared" si="32"/>
        <v xml:space="preserve"> </v>
      </c>
      <c r="U363" s="78" t="str">
        <f t="shared" si="33"/>
        <v xml:space="preserve"> </v>
      </c>
      <c r="V363" s="78">
        <f t="shared" si="34"/>
        <v>0</v>
      </c>
      <c r="W363" s="12"/>
      <c r="X363" s="12"/>
      <c r="Z363" s="12"/>
      <c r="AA363" s="12"/>
      <c r="AB363" s="12"/>
      <c r="AC363" s="12"/>
      <c r="AH363" s="12"/>
      <c r="AK363" t="s">
        <v>91</v>
      </c>
      <c r="AL363" s="137">
        <f>AVERAGE(C366:C367)</f>
        <v>1.67</v>
      </c>
      <c r="AM363" s="33">
        <f>AVERAGE(D366:D367)</f>
        <v>7.1199999999999992</v>
      </c>
      <c r="AN363" s="33">
        <f>AVERAGE(F366:F367)</f>
        <v>2.8600000000000003</v>
      </c>
      <c r="AO363" s="42">
        <f>AVERAGE(G366:G367)</f>
        <v>0.21600000000000003</v>
      </c>
      <c r="AP363" s="49">
        <f>AVERAGE(E366:E367)</f>
        <v>18.450000000000003</v>
      </c>
    </row>
    <row r="364" spans="1:42">
      <c r="A364" s="11">
        <v>40344</v>
      </c>
      <c r="B364" s="12">
        <v>21</v>
      </c>
      <c r="C364" s="36"/>
      <c r="D364" s="27"/>
      <c r="E364" s="51"/>
      <c r="F364" s="27"/>
      <c r="G364" s="44"/>
      <c r="H364" s="44"/>
      <c r="I364"/>
      <c r="J364" s="33"/>
      <c r="K364" s="33"/>
      <c r="L364" s="33"/>
      <c r="M364" s="33"/>
      <c r="N364" s="33"/>
      <c r="O364" s="33"/>
      <c r="P364" s="12"/>
      <c r="Q364" s="12"/>
      <c r="R364" s="12"/>
      <c r="S364" s="12"/>
      <c r="T364" s="78" t="str">
        <f t="shared" si="32"/>
        <v xml:space="preserve"> </v>
      </c>
      <c r="U364" s="78" t="str">
        <f t="shared" si="33"/>
        <v xml:space="preserve"> </v>
      </c>
      <c r="V364" s="78">
        <f t="shared" si="34"/>
        <v>0</v>
      </c>
      <c r="W364" s="12"/>
      <c r="X364" s="12"/>
      <c r="Z364" s="12"/>
      <c r="AA364" s="12"/>
      <c r="AB364" s="12"/>
      <c r="AC364" s="12"/>
      <c r="AH364" s="12"/>
      <c r="AK364" t="s">
        <v>92</v>
      </c>
      <c r="AL364" s="137">
        <f>AVERAGE(C368:C369)</f>
        <v>2.04</v>
      </c>
      <c r="AM364" s="33">
        <f>AVERAGE(D368:D369)</f>
        <v>6.7350000000000003</v>
      </c>
      <c r="AN364" s="33">
        <f>AVERAGE(F368:F369)</f>
        <v>3.05</v>
      </c>
      <c r="AO364" s="42">
        <f>AVERAGE(G368:G369)</f>
        <v>0.32350000000000001</v>
      </c>
      <c r="AP364" s="49">
        <f>AVERAGE(E368:E369)</f>
        <v>18</v>
      </c>
    </row>
    <row r="365" spans="1:42">
      <c r="A365" s="11">
        <v>40358</v>
      </c>
      <c r="B365" s="12">
        <v>21</v>
      </c>
      <c r="C365" s="36"/>
      <c r="D365" s="27"/>
      <c r="E365" s="51"/>
      <c r="F365" s="27"/>
      <c r="G365" s="44"/>
      <c r="H365" s="44"/>
      <c r="I365"/>
      <c r="J365" s="33"/>
      <c r="K365" s="33"/>
      <c r="L365" s="33"/>
      <c r="M365" s="33"/>
      <c r="N365" s="33"/>
      <c r="O365" s="33"/>
      <c r="P365" s="81"/>
      <c r="Q365" s="81"/>
      <c r="R365" s="81"/>
      <c r="S365" s="81"/>
      <c r="T365" s="78" t="str">
        <f t="shared" si="32"/>
        <v xml:space="preserve"> </v>
      </c>
      <c r="U365" s="78" t="str">
        <f t="shared" si="33"/>
        <v xml:space="preserve"> </v>
      </c>
      <c r="V365" s="78">
        <f t="shared" si="34"/>
        <v>0</v>
      </c>
      <c r="X365" s="12"/>
      <c r="AH365" s="12"/>
      <c r="AK365" t="s">
        <v>93</v>
      </c>
      <c r="AL365" s="137">
        <f>AVERAGE(C370:C371)</f>
        <v>1.95</v>
      </c>
      <c r="AM365" s="33">
        <f>AVERAGE(D370:D371)</f>
        <v>6.9149999999999991</v>
      </c>
      <c r="AN365" s="33">
        <f>AVERAGE(F370:F371)</f>
        <v>3.8250000000000002</v>
      </c>
      <c r="AO365" s="42">
        <f>AVERAGE(G370:G371)</f>
        <v>0.16400000000000001</v>
      </c>
      <c r="AP365" s="49">
        <f>AVERAGE(E370:E371)</f>
        <v>23.95</v>
      </c>
    </row>
    <row r="366" spans="1:42">
      <c r="A366" s="11">
        <v>40372</v>
      </c>
      <c r="B366" s="12">
        <v>21</v>
      </c>
      <c r="C366" s="36">
        <v>1.05</v>
      </c>
      <c r="D366" s="27">
        <v>7.89</v>
      </c>
      <c r="E366" s="51">
        <v>18.600000000000001</v>
      </c>
      <c r="F366" s="27">
        <v>1.79</v>
      </c>
      <c r="G366" s="44">
        <v>0.16700000000000001</v>
      </c>
      <c r="H366" s="44"/>
      <c r="I366">
        <v>85</v>
      </c>
      <c r="J366" s="33">
        <f t="shared" ref="J366:J494" si="35">(I366*14.007)*(0.001)</f>
        <v>1.1905950000000001</v>
      </c>
      <c r="K366" s="33">
        <v>2.4500000000000002</v>
      </c>
      <c r="L366" s="33">
        <f t="shared" ref="L366:L494" si="36">(K366*30.97)*(0.001)</f>
        <v>7.5876500000000013E-2</v>
      </c>
      <c r="M366" s="33"/>
      <c r="N366" s="33"/>
      <c r="O366" s="33"/>
      <c r="P366" s="81">
        <v>2</v>
      </c>
      <c r="Q366" s="81"/>
      <c r="R366" s="81">
        <v>7</v>
      </c>
      <c r="S366" s="81">
        <v>4</v>
      </c>
      <c r="T366" s="78">
        <f t="shared" si="32"/>
        <v>27</v>
      </c>
      <c r="U366" s="78">
        <f t="shared" si="33"/>
        <v>26</v>
      </c>
      <c r="V366" s="78">
        <f t="shared" si="34"/>
        <v>0.4572</v>
      </c>
      <c r="W366">
        <v>18</v>
      </c>
      <c r="X366" s="12">
        <v>2</v>
      </c>
      <c r="Z366">
        <v>27</v>
      </c>
      <c r="AA366" t="s">
        <v>149</v>
      </c>
      <c r="AB366">
        <v>26</v>
      </c>
      <c r="AC366" t="s">
        <v>149</v>
      </c>
      <c r="AH366" s="12"/>
      <c r="AK366" t="s">
        <v>94</v>
      </c>
      <c r="AL366" s="137">
        <f>AVERAGE(C372:C373)</f>
        <v>1.29</v>
      </c>
      <c r="AM366" s="33">
        <f>AVERAGE(D372:D373)</f>
        <v>6.4850000000000003</v>
      </c>
      <c r="AN366" s="33">
        <f>AVERAGE(F372:F373)</f>
        <v>2.3849999999999998</v>
      </c>
      <c r="AO366" s="42">
        <f>AVERAGE(G372:G373)</f>
        <v>0.2185</v>
      </c>
      <c r="AP366" s="49">
        <f>AVERAGE(E372:E373)</f>
        <v>7.5500000000000007</v>
      </c>
    </row>
    <row r="367" spans="1:42">
      <c r="A367" s="11">
        <v>40386</v>
      </c>
      <c r="B367" s="12">
        <v>21</v>
      </c>
      <c r="C367" s="36">
        <v>2.29</v>
      </c>
      <c r="D367" s="27">
        <v>6.35</v>
      </c>
      <c r="E367" s="51">
        <v>18.3</v>
      </c>
      <c r="F367" s="27">
        <v>3.93</v>
      </c>
      <c r="G367" s="44">
        <v>0.26500000000000001</v>
      </c>
      <c r="H367" s="44"/>
      <c r="I367">
        <v>61.1</v>
      </c>
      <c r="J367" s="33">
        <f t="shared" si="35"/>
        <v>0.85582770000000008</v>
      </c>
      <c r="K367" s="33">
        <v>2.14</v>
      </c>
      <c r="L367" s="33">
        <f t="shared" si="36"/>
        <v>6.627580000000001E-2</v>
      </c>
      <c r="M367" s="33"/>
      <c r="N367" s="33"/>
      <c r="O367" s="33"/>
      <c r="P367" s="23">
        <v>1</v>
      </c>
      <c r="Q367" s="23"/>
      <c r="R367" s="12"/>
      <c r="S367" s="23">
        <v>3</v>
      </c>
      <c r="T367" s="78">
        <f t="shared" si="32"/>
        <v>19</v>
      </c>
      <c r="U367" s="78">
        <f t="shared" si="33"/>
        <v>28</v>
      </c>
      <c r="V367" s="78">
        <f t="shared" si="34"/>
        <v>0.38100000000000001</v>
      </c>
      <c r="W367" s="23">
        <v>15</v>
      </c>
      <c r="X367" s="12"/>
      <c r="Z367" s="23">
        <v>19</v>
      </c>
      <c r="AA367" s="23" t="s">
        <v>149</v>
      </c>
      <c r="AB367" s="23">
        <v>28</v>
      </c>
      <c r="AC367" s="23" t="s">
        <v>149</v>
      </c>
      <c r="AH367" s="12"/>
      <c r="AK367" t="s">
        <v>105</v>
      </c>
      <c r="AL367" s="137">
        <f>AVERAGE(C374:C375)</f>
        <v>2.165</v>
      </c>
      <c r="AM367" s="33">
        <f>AVERAGE(D374:D375)</f>
        <v>6.1150000000000002</v>
      </c>
      <c r="AN367" s="33">
        <f>AVERAGE(F374:F375)</f>
        <v>4.1950000000000003</v>
      </c>
      <c r="AO367" s="42">
        <f>AVERAGE(G374:G375)</f>
        <v>0.23550000000000001</v>
      </c>
      <c r="AP367" s="49">
        <f>AVERAGE(E374:E375)</f>
        <v>9.9499999999999993</v>
      </c>
    </row>
    <row r="368" spans="1:42" s="21" customFormat="1" ht="15">
      <c r="A368" s="11">
        <v>40400</v>
      </c>
      <c r="B368" s="12">
        <v>21</v>
      </c>
      <c r="C368" s="36">
        <v>2.62</v>
      </c>
      <c r="D368" s="27">
        <v>6.94</v>
      </c>
      <c r="E368" s="98">
        <v>19</v>
      </c>
      <c r="F368" s="40">
        <v>3.27</v>
      </c>
      <c r="G368" s="45">
        <v>0.373</v>
      </c>
      <c r="H368" s="45"/>
      <c r="I368">
        <v>65</v>
      </c>
      <c r="J368" s="33">
        <f t="shared" si="35"/>
        <v>0.9104549999999999</v>
      </c>
      <c r="K368" s="33">
        <v>1.79</v>
      </c>
      <c r="L368" s="33">
        <f t="shared" si="36"/>
        <v>5.5436299999999994E-2</v>
      </c>
      <c r="M368" s="33"/>
      <c r="N368" s="33"/>
      <c r="O368" s="33"/>
      <c r="P368" s="23">
        <v>1</v>
      </c>
      <c r="Q368" s="23"/>
      <c r="R368" s="81"/>
      <c r="S368" s="23">
        <v>1</v>
      </c>
      <c r="T368" s="78">
        <f t="shared" si="32"/>
        <v>24</v>
      </c>
      <c r="U368" s="78">
        <f t="shared" si="33"/>
        <v>27</v>
      </c>
      <c r="V368" s="78">
        <f t="shared" si="34"/>
        <v>0.4572</v>
      </c>
      <c r="W368" s="23">
        <v>18</v>
      </c>
      <c r="X368" s="12">
        <v>1</v>
      </c>
      <c r="Z368" s="23">
        <v>24</v>
      </c>
      <c r="AA368" s="23" t="s">
        <v>149</v>
      </c>
      <c r="AB368" s="23">
        <v>27</v>
      </c>
      <c r="AC368" s="23" t="s">
        <v>149</v>
      </c>
      <c r="AH368" s="23"/>
      <c r="AL368" s="139"/>
    </row>
    <row r="369" spans="1:38" s="21" customFormat="1">
      <c r="A369" s="11">
        <v>40414</v>
      </c>
      <c r="B369" s="12">
        <v>21</v>
      </c>
      <c r="C369" s="37">
        <v>1.46</v>
      </c>
      <c r="D369" s="40">
        <v>6.53</v>
      </c>
      <c r="E369" s="52">
        <v>17</v>
      </c>
      <c r="F369" s="40">
        <v>2.83</v>
      </c>
      <c r="G369" s="45">
        <v>0.27400000000000002</v>
      </c>
      <c r="H369" s="45"/>
      <c r="I369">
        <v>75.5</v>
      </c>
      <c r="J369" s="33">
        <f t="shared" si="35"/>
        <v>1.0575284999999999</v>
      </c>
      <c r="K369" s="33">
        <v>2.0499999999999998</v>
      </c>
      <c r="L369" s="33">
        <f t="shared" si="36"/>
        <v>6.3488499999999989E-2</v>
      </c>
      <c r="M369" s="33"/>
      <c r="N369" s="33"/>
      <c r="O369" s="33"/>
      <c r="P369" s="23">
        <v>2</v>
      </c>
      <c r="Q369" s="23"/>
      <c r="R369" s="23">
        <v>2</v>
      </c>
      <c r="S369" s="23">
        <v>1</v>
      </c>
      <c r="T369" s="78">
        <f t="shared" si="32"/>
        <v>19</v>
      </c>
      <c r="U369" s="78">
        <f t="shared" si="33"/>
        <v>26</v>
      </c>
      <c r="V369" s="78">
        <f t="shared" si="34"/>
        <v>0.40639999999999998</v>
      </c>
      <c r="W369" s="23">
        <v>16</v>
      </c>
      <c r="X369" s="23">
        <v>1</v>
      </c>
      <c r="Z369" s="23">
        <v>19</v>
      </c>
      <c r="AA369" s="23" t="s">
        <v>149</v>
      </c>
      <c r="AB369" s="23">
        <v>26</v>
      </c>
      <c r="AC369" s="23" t="s">
        <v>149</v>
      </c>
      <c r="AH369" s="23"/>
      <c r="AL369" s="139"/>
    </row>
    <row r="370" spans="1:38" s="23" customFormat="1">
      <c r="A370" s="11">
        <v>40428</v>
      </c>
      <c r="B370" s="12">
        <v>21</v>
      </c>
      <c r="C370" s="23">
        <v>1.02</v>
      </c>
      <c r="D370" s="40">
        <v>7.31</v>
      </c>
      <c r="E370" s="23">
        <v>17.899999999999999</v>
      </c>
      <c r="F370" s="40">
        <v>3.96</v>
      </c>
      <c r="G370" s="40">
        <v>0.16400000000000001</v>
      </c>
      <c r="H370" s="40"/>
      <c r="I370">
        <v>65.5</v>
      </c>
      <c r="J370" s="33">
        <f t="shared" si="35"/>
        <v>0.91745849999999995</v>
      </c>
      <c r="K370" s="33">
        <v>2.0099999999999998</v>
      </c>
      <c r="L370" s="33">
        <f t="shared" si="36"/>
        <v>6.2249699999999991E-2</v>
      </c>
      <c r="M370" s="33"/>
      <c r="N370" s="33"/>
      <c r="O370" s="33"/>
      <c r="P370" s="23">
        <v>1</v>
      </c>
      <c r="S370" s="23">
        <v>1</v>
      </c>
      <c r="T370" s="78">
        <f t="shared" si="32"/>
        <v>18</v>
      </c>
      <c r="U370" s="78">
        <f t="shared" si="33"/>
        <v>24</v>
      </c>
      <c r="V370" s="78">
        <f t="shared" si="34"/>
        <v>0.4572</v>
      </c>
      <c r="W370" s="23">
        <v>18</v>
      </c>
      <c r="X370" s="23">
        <v>2</v>
      </c>
      <c r="Z370" s="23">
        <v>18</v>
      </c>
      <c r="AA370" s="23" t="s">
        <v>149</v>
      </c>
      <c r="AB370" s="23">
        <v>24</v>
      </c>
      <c r="AC370" s="23" t="s">
        <v>149</v>
      </c>
      <c r="AL370" s="138"/>
    </row>
    <row r="371" spans="1:38" s="21" customFormat="1">
      <c r="A371" s="11">
        <v>40442</v>
      </c>
      <c r="B371" s="12">
        <v>21</v>
      </c>
      <c r="C371" s="36">
        <v>2.88</v>
      </c>
      <c r="D371" s="40">
        <v>6.52</v>
      </c>
      <c r="E371" s="52">
        <v>30</v>
      </c>
      <c r="F371" s="40">
        <v>3.69</v>
      </c>
      <c r="G371" s="45">
        <v>0.16400000000000001</v>
      </c>
      <c r="H371" s="45"/>
      <c r="I371">
        <v>68.8</v>
      </c>
      <c r="J371" s="33">
        <f t="shared" si="35"/>
        <v>0.96368159999999992</v>
      </c>
      <c r="K371" s="33">
        <v>2.2799999999999998</v>
      </c>
      <c r="L371" s="33">
        <f t="shared" si="36"/>
        <v>7.0611599999999997E-2</v>
      </c>
      <c r="M371" s="33"/>
      <c r="N371" s="33"/>
      <c r="O371" s="33"/>
      <c r="P371" s="23">
        <v>1</v>
      </c>
      <c r="Q371" s="23"/>
      <c r="R371" s="81"/>
      <c r="S371" s="23">
        <v>1</v>
      </c>
      <c r="T371" s="78">
        <f t="shared" si="32"/>
        <v>10</v>
      </c>
      <c r="U371" s="78">
        <f t="shared" si="33"/>
        <v>21</v>
      </c>
      <c r="V371" s="78">
        <f t="shared" si="34"/>
        <v>0.38100000000000001</v>
      </c>
      <c r="W371" s="23">
        <v>15</v>
      </c>
      <c r="X371" s="23">
        <v>2</v>
      </c>
      <c r="Z371" s="23">
        <v>10</v>
      </c>
      <c r="AA371" s="23" t="s">
        <v>149</v>
      </c>
      <c r="AB371" s="23">
        <v>21</v>
      </c>
      <c r="AC371" s="23" t="s">
        <v>149</v>
      </c>
      <c r="AL371" s="139"/>
    </row>
    <row r="372" spans="1:38" s="21" customFormat="1">
      <c r="A372" s="11">
        <v>40456</v>
      </c>
      <c r="B372" s="12">
        <v>21</v>
      </c>
      <c r="C372" s="36">
        <v>1.27</v>
      </c>
      <c r="D372" s="27">
        <v>6.4</v>
      </c>
      <c r="E372" s="52">
        <v>12.4</v>
      </c>
      <c r="F372" s="27">
        <v>2.56</v>
      </c>
      <c r="G372" s="44">
        <v>0.23</v>
      </c>
      <c r="H372" s="44"/>
      <c r="I372">
        <v>126</v>
      </c>
      <c r="J372" s="33">
        <f t="shared" si="35"/>
        <v>1.7648820000000001</v>
      </c>
      <c r="K372" s="33">
        <v>1.66</v>
      </c>
      <c r="L372" s="33">
        <f t="shared" si="36"/>
        <v>5.1410199999999996E-2</v>
      </c>
      <c r="M372" s="33"/>
      <c r="N372" s="33"/>
      <c r="O372" s="33"/>
      <c r="P372" s="23">
        <v>2</v>
      </c>
      <c r="Q372" s="23"/>
      <c r="R372" s="23">
        <v>7</v>
      </c>
      <c r="S372" s="23">
        <v>4</v>
      </c>
      <c r="T372" s="78">
        <f t="shared" si="32"/>
        <v>10</v>
      </c>
      <c r="U372" s="78">
        <f t="shared" si="33"/>
        <v>17</v>
      </c>
      <c r="V372" s="78">
        <f t="shared" si="34"/>
        <v>0.53339999999999999</v>
      </c>
      <c r="W372" s="23">
        <v>21</v>
      </c>
      <c r="X372" s="23">
        <v>2</v>
      </c>
      <c r="Z372" s="23">
        <v>10</v>
      </c>
      <c r="AA372" s="23" t="s">
        <v>149</v>
      </c>
      <c r="AB372" s="23">
        <v>17</v>
      </c>
      <c r="AC372" s="23" t="s">
        <v>149</v>
      </c>
      <c r="AL372" s="139"/>
    </row>
    <row r="373" spans="1:38" s="21" customFormat="1">
      <c r="A373" s="11">
        <v>40470</v>
      </c>
      <c r="B373" s="12">
        <v>21</v>
      </c>
      <c r="C373" s="36">
        <v>1.31</v>
      </c>
      <c r="D373" s="27">
        <v>6.57</v>
      </c>
      <c r="E373" s="52">
        <v>2.7</v>
      </c>
      <c r="F373" s="27">
        <v>2.21</v>
      </c>
      <c r="G373" s="44">
        <v>0.20699999999999999</v>
      </c>
      <c r="H373" s="44"/>
      <c r="I373">
        <v>104</v>
      </c>
      <c r="J373" s="33">
        <f t="shared" si="35"/>
        <v>1.456728</v>
      </c>
      <c r="K373" s="33">
        <v>1.75</v>
      </c>
      <c r="L373" s="33">
        <f t="shared" si="36"/>
        <v>5.4197499999999996E-2</v>
      </c>
      <c r="M373" s="33"/>
      <c r="N373" s="33"/>
      <c r="O373" s="33"/>
      <c r="P373" s="12">
        <v>2</v>
      </c>
      <c r="Q373" s="12"/>
      <c r="R373" s="12">
        <v>1</v>
      </c>
      <c r="S373" s="12">
        <v>1</v>
      </c>
      <c r="T373" s="78">
        <f t="shared" si="32"/>
        <v>11</v>
      </c>
      <c r="U373" s="78">
        <f t="shared" si="33"/>
        <v>14</v>
      </c>
      <c r="V373" s="78">
        <f t="shared" si="34"/>
        <v>0.4572</v>
      </c>
      <c r="W373" s="12">
        <v>18</v>
      </c>
      <c r="X373" s="12">
        <v>2</v>
      </c>
      <c r="Z373" s="12">
        <v>11</v>
      </c>
      <c r="AA373" s="12" t="s">
        <v>149</v>
      </c>
      <c r="AB373" s="12">
        <v>14</v>
      </c>
      <c r="AC373" s="12" t="s">
        <v>149</v>
      </c>
      <c r="AL373" s="139"/>
    </row>
    <row r="374" spans="1:38" s="21" customFormat="1">
      <c r="A374" s="13">
        <v>40484</v>
      </c>
      <c r="B374" s="12">
        <v>21</v>
      </c>
      <c r="C374" s="36">
        <v>1.1000000000000001</v>
      </c>
      <c r="D374" s="27">
        <v>6.34</v>
      </c>
      <c r="E374" s="52">
        <v>11.8</v>
      </c>
      <c r="F374" s="27">
        <v>4.08</v>
      </c>
      <c r="G374" s="45">
        <v>0.28100000000000003</v>
      </c>
      <c r="H374" s="45"/>
      <c r="I374">
        <v>139</v>
      </c>
      <c r="J374" s="33">
        <f t="shared" si="35"/>
        <v>1.9469730000000001</v>
      </c>
      <c r="K374" s="33">
        <v>1.49</v>
      </c>
      <c r="L374" s="33">
        <f t="shared" si="36"/>
        <v>4.61453E-2</v>
      </c>
      <c r="M374" s="33"/>
      <c r="N374" s="33"/>
      <c r="O374" s="33"/>
      <c r="P374" s="12">
        <v>1</v>
      </c>
      <c r="Q374" s="12"/>
      <c r="R374" s="12">
        <v>8</v>
      </c>
      <c r="S374" s="12">
        <v>1</v>
      </c>
      <c r="T374" s="78">
        <f t="shared" si="32"/>
        <v>1</v>
      </c>
      <c r="U374" s="78">
        <f t="shared" si="33"/>
        <v>12</v>
      </c>
      <c r="V374" s="78">
        <f t="shared" si="34"/>
        <v>0.48259999999999997</v>
      </c>
      <c r="W374" s="12">
        <v>19</v>
      </c>
      <c r="X374" s="12">
        <v>2</v>
      </c>
      <c r="Z374" s="12">
        <v>1</v>
      </c>
      <c r="AA374" s="12" t="s">
        <v>149</v>
      </c>
      <c r="AB374" s="12">
        <v>12</v>
      </c>
      <c r="AC374" s="12" t="s">
        <v>149</v>
      </c>
      <c r="AL374" s="139"/>
    </row>
    <row r="375" spans="1:38" s="21" customFormat="1">
      <c r="A375" s="13">
        <v>40498</v>
      </c>
      <c r="B375" s="12">
        <v>21</v>
      </c>
      <c r="C375" s="36">
        <v>3.23</v>
      </c>
      <c r="D375" s="40">
        <v>5.89</v>
      </c>
      <c r="E375" s="52">
        <v>8.1</v>
      </c>
      <c r="F375" s="40">
        <v>4.3099999999999996</v>
      </c>
      <c r="G375" s="130">
        <v>0.19</v>
      </c>
      <c r="H375" s="130"/>
      <c r="I375">
        <v>120</v>
      </c>
      <c r="J375" s="33">
        <f t="shared" si="35"/>
        <v>1.6808399999999999</v>
      </c>
      <c r="K375" s="33">
        <v>1.07</v>
      </c>
      <c r="L375" s="33">
        <f t="shared" si="36"/>
        <v>3.3137900000000005E-2</v>
      </c>
      <c r="M375" s="33"/>
      <c r="N375" s="33"/>
      <c r="O375" s="33"/>
      <c r="P375" s="12">
        <v>2</v>
      </c>
      <c r="Q375" s="12"/>
      <c r="R375" s="12">
        <v>5</v>
      </c>
      <c r="S375" s="12">
        <v>1</v>
      </c>
      <c r="T375" s="78">
        <f t="shared" si="32"/>
        <v>11</v>
      </c>
      <c r="U375" s="78">
        <f t="shared" si="33"/>
        <v>9</v>
      </c>
      <c r="V375" s="78">
        <f t="shared" si="34"/>
        <v>0.60959999999999992</v>
      </c>
      <c r="W375" s="12">
        <v>24</v>
      </c>
      <c r="X375" s="12">
        <v>1</v>
      </c>
      <c r="Z375" s="12">
        <v>11</v>
      </c>
      <c r="AA375" s="12" t="s">
        <v>149</v>
      </c>
      <c r="AB375" s="12">
        <v>9</v>
      </c>
      <c r="AC375" s="12" t="s">
        <v>149</v>
      </c>
      <c r="AL375" s="139"/>
    </row>
    <row r="376" spans="1:38" s="21" customFormat="1">
      <c r="A376" s="22"/>
      <c r="C376" s="36"/>
      <c r="D376" s="40"/>
      <c r="E376" s="52"/>
      <c r="F376" s="40"/>
      <c r="G376" s="45"/>
      <c r="H376" s="45"/>
      <c r="I376"/>
      <c r="J376" s="33"/>
      <c r="K376" s="33"/>
      <c r="L376" s="33"/>
      <c r="M376" s="33"/>
      <c r="N376" s="33"/>
      <c r="O376" s="33"/>
      <c r="T376" s="78" t="str">
        <f t="shared" si="32"/>
        <v xml:space="preserve"> </v>
      </c>
      <c r="U376" s="78" t="str">
        <f t="shared" si="33"/>
        <v xml:space="preserve"> </v>
      </c>
      <c r="AL376" s="139"/>
    </row>
    <row r="377" spans="1:38" s="21" customFormat="1">
      <c r="A377" s="22"/>
      <c r="C377" s="36"/>
      <c r="D377" s="40"/>
      <c r="E377" s="52"/>
      <c r="F377" s="40"/>
      <c r="G377" s="45"/>
      <c r="H377" s="45"/>
      <c r="I377"/>
      <c r="J377" s="33"/>
      <c r="K377"/>
      <c r="L377" s="33"/>
      <c r="M377" s="33"/>
      <c r="N377" s="33"/>
      <c r="O377" s="33"/>
      <c r="P377" s="23"/>
      <c r="Q377" s="23"/>
      <c r="R377" s="23"/>
      <c r="S377" s="23"/>
      <c r="T377" s="78" t="str">
        <f t="shared" si="32"/>
        <v xml:space="preserve"> </v>
      </c>
      <c r="U377" s="78" t="str">
        <f t="shared" si="33"/>
        <v xml:space="preserve"> </v>
      </c>
      <c r="V377" s="23"/>
      <c r="W377" s="23"/>
      <c r="X377" s="23"/>
      <c r="Z377" s="23"/>
      <c r="AA377" s="23"/>
      <c r="AB377" s="23"/>
      <c r="AC377" s="23"/>
      <c r="AL377" s="139"/>
    </row>
    <row r="378" spans="1:38" s="21" customFormat="1">
      <c r="A378" s="20"/>
      <c r="C378" s="38"/>
      <c r="D378" s="34"/>
      <c r="E378" s="53"/>
      <c r="F378" s="34"/>
      <c r="G378" s="47"/>
      <c r="H378" s="47"/>
      <c r="I378"/>
      <c r="J378" s="33"/>
      <c r="K378"/>
      <c r="L378" s="33"/>
      <c r="M378" s="33"/>
      <c r="N378" s="33"/>
      <c r="O378" s="33"/>
      <c r="P378" s="23"/>
      <c r="Q378" s="23"/>
      <c r="R378" s="23"/>
      <c r="S378" s="23"/>
      <c r="T378" s="78" t="str">
        <f t="shared" si="32"/>
        <v xml:space="preserve"> </v>
      </c>
      <c r="U378" s="78" t="str">
        <f t="shared" si="33"/>
        <v xml:space="preserve"> </v>
      </c>
      <c r="V378" s="23"/>
      <c r="W378" s="23"/>
      <c r="X378" s="23"/>
      <c r="Z378" s="23"/>
      <c r="AA378" s="23"/>
      <c r="AB378" s="23"/>
      <c r="AC378" s="23"/>
      <c r="AL378" s="139"/>
    </row>
    <row r="379" spans="1:38">
      <c r="A379" s="13"/>
      <c r="B379" s="12"/>
      <c r="C379" s="36"/>
      <c r="D379" s="27"/>
      <c r="E379" s="51"/>
      <c r="F379" s="27"/>
      <c r="G379" s="44"/>
      <c r="H379" s="44"/>
      <c r="I379"/>
      <c r="J379" s="33"/>
      <c r="K379"/>
      <c r="L379" s="33"/>
      <c r="M379" s="33"/>
      <c r="N379" s="33"/>
      <c r="O379" s="33"/>
      <c r="P379" s="12"/>
      <c r="Q379" s="12"/>
      <c r="R379" s="12"/>
      <c r="S379" s="12"/>
      <c r="T379" s="78" t="str">
        <f t="shared" si="32"/>
        <v xml:space="preserve"> </v>
      </c>
      <c r="U379" s="78" t="str">
        <f t="shared" si="33"/>
        <v xml:space="preserve"> </v>
      </c>
      <c r="V379" s="12"/>
      <c r="W379" s="12"/>
      <c r="X379" s="12"/>
      <c r="Z379" s="12"/>
      <c r="AA379" s="12"/>
      <c r="AB379" s="12"/>
      <c r="AC379" s="12"/>
      <c r="AH379" s="12"/>
    </row>
    <row r="380" spans="1:38">
      <c r="A380" s="11">
        <v>40260</v>
      </c>
      <c r="B380" s="12">
        <v>22</v>
      </c>
      <c r="C380" s="36"/>
      <c r="D380" s="27"/>
      <c r="E380" s="51"/>
      <c r="F380" s="27"/>
      <c r="G380" s="44"/>
      <c r="H380" s="44"/>
      <c r="I380"/>
      <c r="J380" s="33"/>
      <c r="K380"/>
      <c r="L380" s="33"/>
      <c r="M380" s="33"/>
      <c r="N380" s="33"/>
      <c r="O380" s="33"/>
      <c r="P380" s="12"/>
      <c r="Q380" s="12"/>
      <c r="R380" s="12"/>
      <c r="S380" s="12"/>
      <c r="T380" s="78" t="str">
        <f t="shared" si="32"/>
        <v xml:space="preserve"> </v>
      </c>
      <c r="U380" s="78" t="str">
        <f t="shared" si="33"/>
        <v xml:space="preserve"> </v>
      </c>
      <c r="V380" s="12"/>
      <c r="W380" s="12"/>
      <c r="X380" s="12"/>
      <c r="Z380" s="12"/>
      <c r="AA380" s="12"/>
      <c r="AB380" s="12"/>
      <c r="AC380" s="12"/>
      <c r="AH380" s="12"/>
      <c r="AL380" s="103">
        <v>22</v>
      </c>
    </row>
    <row r="381" spans="1:38">
      <c r="A381" s="11">
        <v>40274</v>
      </c>
      <c r="B381" s="12">
        <v>22</v>
      </c>
      <c r="C381" s="36"/>
      <c r="D381" s="27"/>
      <c r="E381" s="51"/>
      <c r="F381" s="27"/>
      <c r="G381" s="44"/>
      <c r="H381" s="44"/>
      <c r="I381"/>
      <c r="J381" s="33"/>
      <c r="K381"/>
      <c r="L381" s="33"/>
      <c r="M381" s="33"/>
      <c r="N381" s="33"/>
      <c r="O381" s="33"/>
      <c r="P381" s="12"/>
      <c r="Q381" s="12"/>
      <c r="R381" s="12"/>
      <c r="S381" s="12"/>
      <c r="T381" s="78" t="str">
        <f t="shared" si="32"/>
        <v xml:space="preserve"> </v>
      </c>
      <c r="U381" s="78" t="str">
        <f t="shared" si="33"/>
        <v xml:space="preserve"> </v>
      </c>
      <c r="V381" s="12"/>
      <c r="W381" s="12"/>
      <c r="X381" s="12"/>
      <c r="Z381" s="12"/>
      <c r="AA381" s="12"/>
      <c r="AB381" s="12"/>
      <c r="AC381" s="12"/>
      <c r="AH381" s="12"/>
      <c r="AK381" t="s">
        <v>87</v>
      </c>
    </row>
    <row r="382" spans="1:38">
      <c r="A382" s="11">
        <v>40288</v>
      </c>
      <c r="B382" s="12">
        <v>22</v>
      </c>
      <c r="C382" s="36"/>
      <c r="D382" s="27"/>
      <c r="E382" s="51"/>
      <c r="F382" s="27"/>
      <c r="G382" s="44"/>
      <c r="H382" s="44"/>
      <c r="I382"/>
      <c r="J382" s="33"/>
      <c r="K382"/>
      <c r="L382" s="33"/>
      <c r="M382" s="33"/>
      <c r="N382" s="33"/>
      <c r="O382" s="33"/>
      <c r="P382" s="12"/>
      <c r="Q382" s="12"/>
      <c r="R382" s="12"/>
      <c r="S382" s="12"/>
      <c r="T382" s="78" t="str">
        <f t="shared" si="32"/>
        <v xml:space="preserve"> </v>
      </c>
      <c r="U382" s="78" t="str">
        <f t="shared" si="33"/>
        <v xml:space="preserve"> </v>
      </c>
      <c r="V382" s="12"/>
      <c r="W382" s="12"/>
      <c r="X382" s="12"/>
      <c r="Z382" s="12"/>
      <c r="AA382" s="12"/>
      <c r="AB382" s="12"/>
      <c r="AC382" s="12"/>
      <c r="AH382" s="12"/>
      <c r="AK382" t="s">
        <v>88</v>
      </c>
    </row>
    <row r="383" spans="1:38">
      <c r="A383" s="11">
        <v>40302</v>
      </c>
      <c r="B383" s="12">
        <v>22</v>
      </c>
      <c r="C383" s="36"/>
      <c r="D383" s="27"/>
      <c r="E383" s="51"/>
      <c r="F383" s="27"/>
      <c r="G383" s="44"/>
      <c r="H383" s="44"/>
      <c r="I383"/>
      <c r="J383" s="33"/>
      <c r="K383"/>
      <c r="L383" s="33"/>
      <c r="M383" s="33"/>
      <c r="N383" s="33"/>
      <c r="O383" s="33"/>
      <c r="P383" s="18"/>
      <c r="Q383" s="18"/>
      <c r="R383" s="18"/>
      <c r="S383" s="18"/>
      <c r="T383" s="78" t="str">
        <f t="shared" si="32"/>
        <v xml:space="preserve"> </v>
      </c>
      <c r="U383" s="78" t="str">
        <f t="shared" si="33"/>
        <v xml:space="preserve"> </v>
      </c>
      <c r="V383" s="18"/>
      <c r="W383" s="18"/>
      <c r="X383" s="18"/>
      <c r="Z383" s="18"/>
      <c r="AA383" s="18"/>
      <c r="AB383" s="18"/>
      <c r="AC383" s="18"/>
      <c r="AH383" s="12"/>
      <c r="AK383" t="s">
        <v>89</v>
      </c>
    </row>
    <row r="384" spans="1:38">
      <c r="A384" s="11">
        <v>40316</v>
      </c>
      <c r="B384" s="12">
        <v>22</v>
      </c>
      <c r="C384" s="36"/>
      <c r="D384" s="27"/>
      <c r="E384" s="51"/>
      <c r="F384" s="27"/>
      <c r="G384" s="44"/>
      <c r="H384" s="44"/>
      <c r="I384"/>
      <c r="J384" s="33"/>
      <c r="K384"/>
      <c r="L384" s="33"/>
      <c r="M384" s="33"/>
      <c r="N384" s="33"/>
      <c r="O384" s="33"/>
      <c r="P384" s="12"/>
      <c r="Q384" s="12"/>
      <c r="R384" s="12"/>
      <c r="S384" s="12"/>
      <c r="T384" s="78" t="str">
        <f t="shared" si="32"/>
        <v xml:space="preserve"> </v>
      </c>
      <c r="U384" s="78" t="str">
        <f t="shared" si="33"/>
        <v xml:space="preserve"> </v>
      </c>
      <c r="V384" s="12"/>
      <c r="W384" s="12"/>
      <c r="X384" s="12"/>
      <c r="Z384" s="12"/>
      <c r="AA384" s="12"/>
      <c r="AB384" s="12"/>
      <c r="AC384" s="12"/>
      <c r="AH384" s="12"/>
      <c r="AK384" t="s">
        <v>90</v>
      </c>
    </row>
    <row r="385" spans="1:37">
      <c r="A385" s="11">
        <v>40330</v>
      </c>
      <c r="B385" s="12">
        <v>22</v>
      </c>
      <c r="C385" s="36"/>
      <c r="D385" s="27"/>
      <c r="E385" s="51"/>
      <c r="F385" s="27"/>
      <c r="G385" s="44"/>
      <c r="H385" s="44"/>
      <c r="I385"/>
      <c r="J385" s="33"/>
      <c r="K385"/>
      <c r="L385" s="33"/>
      <c r="M385" s="33"/>
      <c r="N385" s="33"/>
      <c r="O385" s="33"/>
      <c r="P385" s="12"/>
      <c r="Q385" s="12"/>
      <c r="R385" s="12"/>
      <c r="S385" s="12"/>
      <c r="T385" s="78" t="str">
        <f t="shared" si="32"/>
        <v xml:space="preserve"> </v>
      </c>
      <c r="U385" s="78" t="str">
        <f t="shared" si="33"/>
        <v xml:space="preserve"> </v>
      </c>
      <c r="V385" s="12"/>
      <c r="W385" s="12"/>
      <c r="X385" s="12"/>
      <c r="Z385" s="12"/>
      <c r="AA385" s="12"/>
      <c r="AB385" s="12"/>
      <c r="AC385" s="12"/>
      <c r="AH385" s="12"/>
      <c r="AK385" t="s">
        <v>91</v>
      </c>
    </row>
    <row r="386" spans="1:37">
      <c r="A386" s="11">
        <v>40344</v>
      </c>
      <c r="B386" s="12">
        <v>22</v>
      </c>
      <c r="C386" s="36"/>
      <c r="D386" s="27"/>
      <c r="E386" s="51"/>
      <c r="F386" s="27"/>
      <c r="G386" s="44"/>
      <c r="H386" s="44"/>
      <c r="I386"/>
      <c r="J386" s="33"/>
      <c r="K386"/>
      <c r="L386" s="33"/>
      <c r="M386" s="33"/>
      <c r="N386" s="33"/>
      <c r="O386" s="33"/>
      <c r="P386" s="12"/>
      <c r="Q386" s="12"/>
      <c r="R386" s="12"/>
      <c r="S386" s="12"/>
      <c r="T386" s="78" t="str">
        <f t="shared" si="32"/>
        <v xml:space="preserve"> </v>
      </c>
      <c r="U386" s="78" t="str">
        <f t="shared" si="33"/>
        <v xml:space="preserve"> </v>
      </c>
      <c r="V386" s="12"/>
      <c r="W386" s="12"/>
      <c r="X386" s="12"/>
      <c r="Z386" s="12"/>
      <c r="AA386" s="12"/>
      <c r="AB386" s="12"/>
      <c r="AC386" s="12"/>
      <c r="AH386" s="12"/>
      <c r="AK386" t="s">
        <v>92</v>
      </c>
    </row>
    <row r="387" spans="1:37">
      <c r="A387" s="11">
        <v>40358</v>
      </c>
      <c r="B387" s="12">
        <v>22</v>
      </c>
      <c r="C387" s="36"/>
      <c r="D387" s="27"/>
      <c r="E387" s="51"/>
      <c r="F387" s="27"/>
      <c r="G387" s="44"/>
      <c r="H387" s="44"/>
      <c r="I387"/>
      <c r="J387" s="33"/>
      <c r="K387"/>
      <c r="L387" s="33"/>
      <c r="M387" s="33"/>
      <c r="N387" s="33"/>
      <c r="O387" s="33"/>
      <c r="P387" s="12"/>
      <c r="Q387" s="12"/>
      <c r="R387" s="12"/>
      <c r="S387" s="12"/>
      <c r="T387" s="78" t="str">
        <f t="shared" ref="T387:T450" si="37">IF(Z387&gt;0,IF(AA387="F",((Z387-32)*5/9),Z387),IF(Z387&lt;0,IF(AA387="F",((Z387-32)*5/9),Z387)," "))</f>
        <v xml:space="preserve"> </v>
      </c>
      <c r="U387" s="78" t="str">
        <f t="shared" ref="U387:U450" si="38">IF(AB387&gt;0,IF(AC387="F",((AB387-32)*5/9),AB387),IF(AB387&lt;0,IF(AC387="F",((AB387-32)*5/9),AB387)," "))</f>
        <v xml:space="preserve"> </v>
      </c>
      <c r="V387" s="12"/>
      <c r="W387" s="12"/>
      <c r="X387" s="12"/>
      <c r="Z387" s="12"/>
      <c r="AA387" s="12"/>
      <c r="AB387" s="12"/>
      <c r="AC387" s="12"/>
      <c r="AH387" s="12"/>
      <c r="AK387" t="s">
        <v>93</v>
      </c>
    </row>
    <row r="388" spans="1:37">
      <c r="A388" s="11">
        <v>40372</v>
      </c>
      <c r="B388" s="12">
        <v>22</v>
      </c>
      <c r="C388" s="36"/>
      <c r="D388" s="27"/>
      <c r="E388" s="51"/>
      <c r="F388" s="27"/>
      <c r="G388" s="44"/>
      <c r="H388" s="44"/>
      <c r="I388"/>
      <c r="J388" s="33"/>
      <c r="K388"/>
      <c r="L388" s="33"/>
      <c r="M388" s="33"/>
      <c r="N388" s="33"/>
      <c r="O388" s="33"/>
      <c r="P388" s="12"/>
      <c r="Q388" s="12"/>
      <c r="R388" s="12"/>
      <c r="S388" s="12"/>
      <c r="T388" s="78" t="str">
        <f t="shared" si="37"/>
        <v xml:space="preserve"> </v>
      </c>
      <c r="U388" s="78" t="str">
        <f t="shared" si="38"/>
        <v xml:space="preserve"> </v>
      </c>
      <c r="V388" s="12"/>
      <c r="W388" s="12"/>
      <c r="X388" s="12"/>
      <c r="Z388" s="12"/>
      <c r="AA388" s="12"/>
      <c r="AB388" s="12"/>
      <c r="AC388" s="12"/>
      <c r="AH388" s="12"/>
      <c r="AK388" t="s">
        <v>94</v>
      </c>
    </row>
    <row r="389" spans="1:37">
      <c r="A389" s="11">
        <v>40386</v>
      </c>
      <c r="B389" s="12">
        <v>22</v>
      </c>
      <c r="C389" s="36"/>
      <c r="D389" s="27"/>
      <c r="E389" s="51"/>
      <c r="F389" s="27"/>
      <c r="G389" s="44"/>
      <c r="H389" s="44"/>
      <c r="I389"/>
      <c r="J389" s="33"/>
      <c r="K389"/>
      <c r="L389" s="33"/>
      <c r="M389" s="33"/>
      <c r="N389" s="33"/>
      <c r="O389" s="33"/>
      <c r="P389" s="12"/>
      <c r="Q389" s="12"/>
      <c r="R389" s="12"/>
      <c r="S389" s="12"/>
      <c r="T389" s="78" t="str">
        <f t="shared" si="37"/>
        <v xml:space="preserve"> </v>
      </c>
      <c r="U389" s="78" t="str">
        <f t="shared" si="38"/>
        <v xml:space="preserve"> </v>
      </c>
      <c r="V389" s="12"/>
      <c r="W389" s="12"/>
      <c r="X389" s="12"/>
      <c r="Z389" s="12"/>
      <c r="AA389" s="12"/>
      <c r="AB389" s="12"/>
      <c r="AC389" s="12"/>
      <c r="AH389" s="12"/>
      <c r="AK389" t="s">
        <v>105</v>
      </c>
    </row>
    <row r="390" spans="1:37">
      <c r="A390" s="11">
        <v>40400</v>
      </c>
      <c r="B390" s="12">
        <v>22</v>
      </c>
      <c r="C390" s="36"/>
      <c r="D390" s="27"/>
      <c r="E390" s="51"/>
      <c r="F390" s="27"/>
      <c r="G390" s="44"/>
      <c r="H390" s="44"/>
      <c r="I390"/>
      <c r="J390" s="33"/>
      <c r="K390"/>
      <c r="L390" s="33"/>
      <c r="M390" s="33"/>
      <c r="N390" s="33"/>
      <c r="O390" s="33"/>
      <c r="P390" s="12"/>
      <c r="Q390" s="12"/>
      <c r="R390" s="12"/>
      <c r="S390" s="12"/>
      <c r="T390" s="78" t="str">
        <f t="shared" si="37"/>
        <v xml:space="preserve"> </v>
      </c>
      <c r="U390" s="78" t="str">
        <f t="shared" si="38"/>
        <v xml:space="preserve"> </v>
      </c>
      <c r="V390" s="12"/>
      <c r="W390" s="12"/>
      <c r="X390" s="12"/>
      <c r="Z390" s="12"/>
      <c r="AA390" s="12"/>
      <c r="AB390" s="12"/>
      <c r="AC390" s="12"/>
      <c r="AH390" s="12"/>
    </row>
    <row r="391" spans="1:37">
      <c r="A391" s="11">
        <v>40414</v>
      </c>
      <c r="B391" s="12">
        <v>22</v>
      </c>
      <c r="C391" s="36"/>
      <c r="D391" s="27"/>
      <c r="E391" s="51"/>
      <c r="F391" s="27"/>
      <c r="G391" s="44"/>
      <c r="H391" s="44"/>
      <c r="I391"/>
      <c r="J391" s="33"/>
      <c r="K391"/>
      <c r="L391" s="33"/>
      <c r="M391" s="33"/>
      <c r="N391" s="33"/>
      <c r="O391" s="33"/>
      <c r="P391" s="12"/>
      <c r="Q391" s="12"/>
      <c r="R391" s="12"/>
      <c r="S391" s="12"/>
      <c r="T391" s="78" t="str">
        <f t="shared" si="37"/>
        <v xml:space="preserve"> </v>
      </c>
      <c r="U391" s="78" t="str">
        <f t="shared" si="38"/>
        <v xml:space="preserve"> </v>
      </c>
      <c r="V391" s="12"/>
      <c r="W391" s="12"/>
      <c r="X391" s="12"/>
      <c r="Z391" s="12"/>
      <c r="AA391" s="12"/>
      <c r="AB391" s="12"/>
      <c r="AC391" s="12"/>
      <c r="AH391" s="12"/>
    </row>
    <row r="392" spans="1:37">
      <c r="A392" s="11">
        <v>40428</v>
      </c>
      <c r="B392" s="12">
        <v>22</v>
      </c>
      <c r="C392" s="36"/>
      <c r="D392" s="27"/>
      <c r="E392" s="51"/>
      <c r="F392" s="27"/>
      <c r="G392" s="44"/>
      <c r="H392" s="44"/>
      <c r="I392"/>
      <c r="J392" s="33"/>
      <c r="K392"/>
      <c r="L392" s="33"/>
      <c r="M392" s="33"/>
      <c r="N392" s="33"/>
      <c r="O392" s="33"/>
      <c r="P392" s="12"/>
      <c r="Q392" s="12"/>
      <c r="R392" s="12"/>
      <c r="S392" s="12"/>
      <c r="T392" s="78" t="str">
        <f t="shared" si="37"/>
        <v xml:space="preserve"> </v>
      </c>
      <c r="U392" s="78" t="str">
        <f t="shared" si="38"/>
        <v xml:space="preserve"> </v>
      </c>
      <c r="V392" s="12"/>
      <c r="W392" s="12"/>
      <c r="X392" s="12"/>
      <c r="Z392" s="12"/>
      <c r="AA392" s="12"/>
      <c r="AB392" s="12"/>
      <c r="AC392" s="12"/>
      <c r="AH392" s="12"/>
    </row>
    <row r="393" spans="1:37">
      <c r="A393" s="11">
        <v>40442</v>
      </c>
      <c r="B393" s="12">
        <v>22</v>
      </c>
      <c r="C393" s="36"/>
      <c r="D393" s="27"/>
      <c r="E393" s="51"/>
      <c r="F393" s="27"/>
      <c r="G393" s="44"/>
      <c r="H393" s="44"/>
      <c r="I393"/>
      <c r="J393" s="33"/>
      <c r="K393"/>
      <c r="L393" s="33"/>
      <c r="M393" s="33"/>
      <c r="N393" s="33"/>
      <c r="O393" s="33"/>
      <c r="P393" s="12"/>
      <c r="Q393" s="12"/>
      <c r="R393" s="12"/>
      <c r="S393" s="12"/>
      <c r="T393" s="78" t="str">
        <f t="shared" si="37"/>
        <v xml:space="preserve"> </v>
      </c>
      <c r="U393" s="78" t="str">
        <f t="shared" si="38"/>
        <v xml:space="preserve"> </v>
      </c>
      <c r="V393" s="12"/>
      <c r="W393" s="12"/>
      <c r="X393" s="12"/>
      <c r="Z393" s="12"/>
      <c r="AA393" s="12"/>
      <c r="AB393" s="12"/>
      <c r="AC393" s="12"/>
      <c r="AH393" s="12"/>
    </row>
    <row r="394" spans="1:37">
      <c r="A394" s="11">
        <v>40456</v>
      </c>
      <c r="B394" s="12">
        <v>22</v>
      </c>
      <c r="C394" s="36"/>
      <c r="D394" s="27"/>
      <c r="E394" s="51"/>
      <c r="F394" s="27"/>
      <c r="G394" s="44"/>
      <c r="H394" s="44"/>
      <c r="I394"/>
      <c r="J394" s="33"/>
      <c r="K394"/>
      <c r="L394" s="33"/>
      <c r="M394" s="33"/>
      <c r="N394" s="33"/>
      <c r="O394" s="33"/>
      <c r="P394" s="12"/>
      <c r="Q394" s="12"/>
      <c r="R394" s="12"/>
      <c r="S394" s="12"/>
      <c r="T394" s="78" t="str">
        <f t="shared" si="37"/>
        <v xml:space="preserve"> </v>
      </c>
      <c r="U394" s="78" t="str">
        <f t="shared" si="38"/>
        <v xml:space="preserve"> </v>
      </c>
      <c r="V394" s="12"/>
      <c r="W394" s="12"/>
      <c r="X394" s="12"/>
      <c r="Z394" s="12"/>
      <c r="AA394" s="12"/>
      <c r="AB394" s="12"/>
      <c r="AC394" s="12"/>
      <c r="AH394" s="12"/>
    </row>
    <row r="395" spans="1:37">
      <c r="A395" s="11">
        <v>40470</v>
      </c>
      <c r="B395" s="12">
        <v>22</v>
      </c>
      <c r="C395" s="36"/>
      <c r="D395" s="27"/>
      <c r="E395" s="51"/>
      <c r="F395" s="27"/>
      <c r="G395" s="44"/>
      <c r="H395" s="44"/>
      <c r="I395"/>
      <c r="J395" s="33"/>
      <c r="K395"/>
      <c r="L395" s="33"/>
      <c r="M395" s="33"/>
      <c r="N395" s="33"/>
      <c r="O395" s="33"/>
      <c r="P395" s="12"/>
      <c r="Q395" s="12"/>
      <c r="R395" s="12"/>
      <c r="S395" s="12"/>
      <c r="T395" s="78" t="str">
        <f t="shared" si="37"/>
        <v xml:space="preserve"> </v>
      </c>
      <c r="U395" s="78" t="str">
        <f t="shared" si="38"/>
        <v xml:space="preserve"> </v>
      </c>
      <c r="V395" s="12"/>
      <c r="W395" s="12"/>
      <c r="X395" s="12"/>
      <c r="Z395" s="12"/>
      <c r="AA395" s="12"/>
      <c r="AB395" s="12"/>
      <c r="AC395" s="12"/>
      <c r="AH395" s="12"/>
    </row>
    <row r="396" spans="1:37">
      <c r="A396" s="13">
        <v>40484</v>
      </c>
      <c r="B396" s="12">
        <v>22</v>
      </c>
      <c r="C396" s="36"/>
      <c r="D396" s="27"/>
      <c r="E396" s="51"/>
      <c r="F396" s="27"/>
      <c r="G396" s="44"/>
      <c r="H396" s="44"/>
      <c r="I396"/>
      <c r="J396" s="33"/>
      <c r="K396"/>
      <c r="L396" s="33"/>
      <c r="M396" s="33"/>
      <c r="N396" s="33"/>
      <c r="O396" s="33"/>
      <c r="P396" s="12"/>
      <c r="Q396" s="12"/>
      <c r="R396" s="12"/>
      <c r="S396" s="12"/>
      <c r="T396" s="78" t="str">
        <f t="shared" si="37"/>
        <v xml:space="preserve"> </v>
      </c>
      <c r="U396" s="78" t="str">
        <f t="shared" si="38"/>
        <v xml:space="preserve"> </v>
      </c>
      <c r="V396" s="12"/>
      <c r="W396" s="12"/>
      <c r="X396" s="12"/>
      <c r="Z396" s="12"/>
      <c r="AA396" s="12"/>
      <c r="AB396" s="12"/>
      <c r="AC396" s="12"/>
      <c r="AH396" s="12"/>
    </row>
    <row r="397" spans="1:37">
      <c r="A397" s="13">
        <v>40498</v>
      </c>
      <c r="B397" s="12">
        <v>22</v>
      </c>
      <c r="C397" s="36"/>
      <c r="D397" s="27"/>
      <c r="E397" s="51"/>
      <c r="F397" s="27"/>
      <c r="G397" s="44"/>
      <c r="H397" s="44"/>
      <c r="I397"/>
      <c r="J397" s="33"/>
      <c r="K397"/>
      <c r="L397" s="33"/>
      <c r="M397" s="33"/>
      <c r="N397" s="33"/>
      <c r="O397" s="33"/>
      <c r="P397" s="12"/>
      <c r="Q397" s="12"/>
      <c r="R397" s="12"/>
      <c r="S397" s="12"/>
      <c r="T397" s="78" t="str">
        <f t="shared" si="37"/>
        <v xml:space="preserve"> </v>
      </c>
      <c r="U397" s="78" t="str">
        <f t="shared" si="38"/>
        <v xml:space="preserve"> </v>
      </c>
      <c r="V397" s="12"/>
      <c r="W397" s="12"/>
      <c r="X397" s="12"/>
      <c r="Z397" s="12"/>
      <c r="AA397" s="12"/>
      <c r="AB397" s="12"/>
      <c r="AC397" s="12"/>
      <c r="AH397" s="12"/>
    </row>
    <row r="398" spans="1:37">
      <c r="A398" s="13"/>
      <c r="B398" s="12"/>
      <c r="C398" s="36"/>
      <c r="D398" s="27"/>
      <c r="E398" s="51"/>
      <c r="F398" s="27"/>
      <c r="G398" s="44"/>
      <c r="H398" s="44"/>
      <c r="I398"/>
      <c r="J398" s="33"/>
      <c r="K398"/>
      <c r="L398" s="33"/>
      <c r="M398" s="33"/>
      <c r="N398" s="33"/>
      <c r="O398" s="33"/>
      <c r="P398" s="12"/>
      <c r="Q398" s="12"/>
      <c r="R398" s="12"/>
      <c r="S398" s="12"/>
      <c r="T398" s="78" t="str">
        <f t="shared" si="37"/>
        <v xml:space="preserve"> </v>
      </c>
      <c r="U398" s="78" t="str">
        <f t="shared" si="38"/>
        <v xml:space="preserve"> </v>
      </c>
      <c r="V398" s="12"/>
      <c r="W398" s="12"/>
      <c r="X398" s="12"/>
      <c r="Z398" s="12"/>
      <c r="AA398" s="12"/>
      <c r="AB398" s="12"/>
      <c r="AC398" s="12"/>
      <c r="AH398" s="12"/>
    </row>
    <row r="399" spans="1:37">
      <c r="A399" s="13"/>
      <c r="B399" s="12"/>
      <c r="C399" s="36"/>
      <c r="D399" s="27"/>
      <c r="E399" s="51"/>
      <c r="F399" s="27"/>
      <c r="G399" s="44"/>
      <c r="H399" s="44"/>
      <c r="I399"/>
      <c r="J399" s="33"/>
      <c r="K399"/>
      <c r="L399" s="33"/>
      <c r="M399" s="33"/>
      <c r="N399" s="33"/>
      <c r="O399" s="33"/>
      <c r="P399" s="12"/>
      <c r="Q399" s="12"/>
      <c r="R399" s="12"/>
      <c r="S399" s="12"/>
      <c r="T399" s="78" t="str">
        <f t="shared" si="37"/>
        <v xml:space="preserve"> </v>
      </c>
      <c r="U399" s="78" t="str">
        <f t="shared" si="38"/>
        <v xml:space="preserve"> </v>
      </c>
      <c r="V399" s="12"/>
      <c r="W399" s="12"/>
      <c r="X399" s="12"/>
      <c r="Z399" s="12"/>
      <c r="AA399" s="12"/>
      <c r="AB399" s="12"/>
      <c r="AC399" s="12"/>
      <c r="AH399" s="12"/>
    </row>
    <row r="400" spans="1:37">
      <c r="A400" s="13"/>
      <c r="B400" s="12"/>
      <c r="C400" s="36"/>
      <c r="D400" s="27"/>
      <c r="E400" s="51"/>
      <c r="F400" s="27"/>
      <c r="G400" s="44"/>
      <c r="H400" s="44"/>
      <c r="I400"/>
      <c r="J400" s="33"/>
      <c r="K400"/>
      <c r="L400" s="33"/>
      <c r="M400" s="33"/>
      <c r="N400" s="33"/>
      <c r="O400" s="33"/>
      <c r="P400" s="12"/>
      <c r="Q400" s="12"/>
      <c r="R400" s="12"/>
      <c r="S400" s="12"/>
      <c r="T400" s="78" t="str">
        <f t="shared" si="37"/>
        <v xml:space="preserve"> </v>
      </c>
      <c r="U400" s="78" t="str">
        <f t="shared" si="38"/>
        <v xml:space="preserve"> </v>
      </c>
      <c r="V400" s="12"/>
      <c r="W400" s="12"/>
      <c r="X400" s="12"/>
      <c r="Z400" s="12"/>
      <c r="AA400" s="12"/>
      <c r="AB400" s="12"/>
      <c r="AC400" s="12"/>
      <c r="AH400" s="12"/>
    </row>
    <row r="401" spans="1:42">
      <c r="A401" s="13"/>
      <c r="B401" s="12"/>
      <c r="C401" s="36"/>
      <c r="D401" s="27"/>
      <c r="E401" s="51"/>
      <c r="F401" s="27"/>
      <c r="G401" s="44"/>
      <c r="H401" s="44"/>
      <c r="I401"/>
      <c r="J401" s="33"/>
      <c r="K401"/>
      <c r="L401" s="33"/>
      <c r="M401" s="33"/>
      <c r="N401" s="33"/>
      <c r="O401" s="33"/>
      <c r="P401" s="12"/>
      <c r="Q401" s="12"/>
      <c r="R401" s="12"/>
      <c r="S401" s="12"/>
      <c r="T401" s="78" t="str">
        <f t="shared" si="37"/>
        <v xml:space="preserve"> </v>
      </c>
      <c r="U401" s="78" t="str">
        <f t="shared" si="38"/>
        <v xml:space="preserve"> </v>
      </c>
      <c r="V401" s="12"/>
      <c r="W401" s="12"/>
      <c r="X401" s="12"/>
      <c r="Z401" s="12"/>
      <c r="AA401" s="12"/>
      <c r="AB401" s="12"/>
      <c r="AC401" s="12"/>
      <c r="AH401" s="12"/>
      <c r="AL401" s="103">
        <v>23</v>
      </c>
    </row>
    <row r="402" spans="1:42">
      <c r="A402" s="11">
        <v>40260</v>
      </c>
      <c r="B402" s="12">
        <v>23</v>
      </c>
      <c r="C402" s="36"/>
      <c r="D402" s="27"/>
      <c r="E402" s="51"/>
      <c r="F402" s="27"/>
      <c r="G402" s="44"/>
      <c r="H402" s="44"/>
      <c r="I402"/>
      <c r="J402" s="33"/>
      <c r="K402"/>
      <c r="L402" s="33"/>
      <c r="M402" s="33"/>
      <c r="N402" s="33"/>
      <c r="O402" s="33"/>
      <c r="P402" s="81"/>
      <c r="Q402" s="81"/>
      <c r="R402" s="81"/>
      <c r="S402" s="81"/>
      <c r="T402" s="78" t="str">
        <f t="shared" si="37"/>
        <v xml:space="preserve"> </v>
      </c>
      <c r="U402" s="78" t="str">
        <f t="shared" si="38"/>
        <v xml:space="preserve"> </v>
      </c>
      <c r="X402" s="12"/>
      <c r="AH402" s="12"/>
    </row>
    <row r="403" spans="1:42">
      <c r="A403" s="11">
        <v>40274</v>
      </c>
      <c r="B403" s="12">
        <v>23</v>
      </c>
      <c r="C403" s="36">
        <v>0.35</v>
      </c>
      <c r="D403" s="27">
        <v>6.5</v>
      </c>
      <c r="E403" s="51">
        <v>9</v>
      </c>
      <c r="F403" s="27">
        <v>1.92</v>
      </c>
      <c r="G403" s="44"/>
      <c r="H403" s="44"/>
      <c r="I403">
        <v>190</v>
      </c>
      <c r="J403" s="33">
        <f t="shared" si="35"/>
        <v>2.66133</v>
      </c>
      <c r="K403">
        <v>2.37</v>
      </c>
      <c r="L403" s="33">
        <f t="shared" si="36"/>
        <v>7.3398900000000003E-2</v>
      </c>
      <c r="M403" s="33"/>
      <c r="N403" s="33"/>
      <c r="O403" s="33"/>
      <c r="P403" s="81">
        <v>3</v>
      </c>
      <c r="Q403" s="81"/>
      <c r="R403" s="81">
        <v>2</v>
      </c>
      <c r="S403" s="81">
        <v>1</v>
      </c>
      <c r="T403" s="78">
        <f t="shared" si="37"/>
        <v>30</v>
      </c>
      <c r="U403" s="78">
        <f t="shared" si="38"/>
        <v>19</v>
      </c>
      <c r="V403" s="78">
        <f t="shared" ref="V403:V419" si="39">W403*0.0254</f>
        <v>0.53339999999999999</v>
      </c>
      <c r="W403">
        <v>21</v>
      </c>
      <c r="X403" s="12">
        <v>1</v>
      </c>
      <c r="Z403">
        <v>30</v>
      </c>
      <c r="AA403" t="s">
        <v>149</v>
      </c>
      <c r="AB403">
        <v>19</v>
      </c>
      <c r="AC403" t="s">
        <v>149</v>
      </c>
      <c r="AH403" s="12"/>
      <c r="AK403" t="s">
        <v>87</v>
      </c>
      <c r="AM403" s="33"/>
      <c r="AN403" s="33"/>
      <c r="AO403" s="42"/>
      <c r="AP403" s="49"/>
    </row>
    <row r="404" spans="1:42">
      <c r="A404" s="11">
        <v>40288</v>
      </c>
      <c r="B404" s="12">
        <v>23</v>
      </c>
      <c r="C404" s="36">
        <v>0.34</v>
      </c>
      <c r="D404" s="27">
        <v>6.53</v>
      </c>
      <c r="E404" s="51">
        <v>8.5</v>
      </c>
      <c r="F404" s="27">
        <v>3.06</v>
      </c>
      <c r="G404" s="44">
        <v>0.26900000000000002</v>
      </c>
      <c r="H404" s="44"/>
      <c r="I404">
        <v>210</v>
      </c>
      <c r="J404" s="33">
        <f t="shared" si="35"/>
        <v>2.9414699999999998</v>
      </c>
      <c r="K404">
        <v>2.4700000000000002</v>
      </c>
      <c r="L404" s="33">
        <f t="shared" si="36"/>
        <v>7.6495900000000006E-2</v>
      </c>
      <c r="M404" s="33"/>
      <c r="N404" s="33"/>
      <c r="O404" s="33"/>
      <c r="P404" s="81">
        <v>2</v>
      </c>
      <c r="Q404" s="81"/>
      <c r="R404" s="81">
        <v>6</v>
      </c>
      <c r="S404" s="81">
        <v>1</v>
      </c>
      <c r="T404" s="78">
        <f t="shared" si="37"/>
        <v>28</v>
      </c>
      <c r="U404" s="78">
        <f t="shared" si="38"/>
        <v>18</v>
      </c>
      <c r="V404" s="78">
        <f t="shared" si="39"/>
        <v>0.4572</v>
      </c>
      <c r="W404" s="23">
        <v>18</v>
      </c>
      <c r="X404" s="12">
        <v>1</v>
      </c>
      <c r="Z404" s="23">
        <v>28</v>
      </c>
      <c r="AA404" s="23" t="s">
        <v>149</v>
      </c>
      <c r="AB404" s="23">
        <v>18</v>
      </c>
      <c r="AC404" s="23" t="s">
        <v>149</v>
      </c>
      <c r="AH404" s="12"/>
      <c r="AK404" t="s">
        <v>88</v>
      </c>
      <c r="AL404" s="137">
        <f>AVERAGE(C403:C404)</f>
        <v>0.34499999999999997</v>
      </c>
      <c r="AM404" s="33">
        <f>AVERAGE(D403:D404)</f>
        <v>6.5150000000000006</v>
      </c>
      <c r="AN404" s="33">
        <f>AVERAGE(F403:F404)</f>
        <v>2.4900000000000002</v>
      </c>
      <c r="AO404" s="42">
        <f>AVERAGE(G403:G404)</f>
        <v>0.26900000000000002</v>
      </c>
      <c r="AP404" s="49">
        <f>AVERAGE(E403:E404)</f>
        <v>8.75</v>
      </c>
    </row>
    <row r="405" spans="1:42">
      <c r="A405" s="11">
        <v>40302</v>
      </c>
      <c r="B405" s="12">
        <v>23</v>
      </c>
      <c r="C405" s="36">
        <v>1.51</v>
      </c>
      <c r="D405" s="27">
        <v>6.34</v>
      </c>
      <c r="E405" s="51">
        <v>14</v>
      </c>
      <c r="F405" s="27">
        <v>3.18</v>
      </c>
      <c r="G405" s="44">
        <v>0.19800000000000001</v>
      </c>
      <c r="H405" s="44"/>
      <c r="I405"/>
      <c r="J405" s="33"/>
      <c r="K405"/>
      <c r="L405" s="33"/>
      <c r="M405" s="33"/>
      <c r="N405" s="33"/>
      <c r="O405" s="33"/>
      <c r="P405" s="23">
        <v>2</v>
      </c>
      <c r="Q405" s="23"/>
      <c r="R405" s="23">
        <v>2</v>
      </c>
      <c r="S405" s="23">
        <v>1</v>
      </c>
      <c r="T405" s="78">
        <f t="shared" si="37"/>
        <v>33</v>
      </c>
      <c r="U405" s="78">
        <f t="shared" si="38"/>
        <v>21</v>
      </c>
      <c r="V405" s="78">
        <f t="shared" si="39"/>
        <v>0.4572</v>
      </c>
      <c r="W405" s="23">
        <v>18</v>
      </c>
      <c r="X405" s="12">
        <v>1</v>
      </c>
      <c r="Z405" s="23">
        <v>33</v>
      </c>
      <c r="AA405" s="23" t="s">
        <v>149</v>
      </c>
      <c r="AB405">
        <v>21</v>
      </c>
      <c r="AC405" t="s">
        <v>149</v>
      </c>
      <c r="AH405" s="12"/>
      <c r="AK405" t="s">
        <v>89</v>
      </c>
      <c r="AL405" s="137">
        <f>AVERAGE(C405:C406)</f>
        <v>1.4300000000000002</v>
      </c>
      <c r="AM405" s="33">
        <f>AVERAGE(D405:D406)</f>
        <v>5.9950000000000001</v>
      </c>
      <c r="AN405" s="33">
        <f>AVERAGE(F405:F406)</f>
        <v>3.3050000000000002</v>
      </c>
      <c r="AO405" s="42">
        <f>AVERAGE(G405:G406)</f>
        <v>0.40400000000000003</v>
      </c>
      <c r="AP405" s="49">
        <f>AVERAGE(E405:E406)</f>
        <v>14</v>
      </c>
    </row>
    <row r="406" spans="1:42">
      <c r="A406" s="11">
        <v>40316</v>
      </c>
      <c r="B406" s="12">
        <v>23</v>
      </c>
      <c r="C406" s="36">
        <v>1.35</v>
      </c>
      <c r="D406" s="27">
        <v>5.65</v>
      </c>
      <c r="E406" s="51">
        <v>14</v>
      </c>
      <c r="F406" s="27">
        <v>3.43</v>
      </c>
      <c r="G406" s="44">
        <v>0.61</v>
      </c>
      <c r="H406" s="44"/>
      <c r="I406">
        <v>171</v>
      </c>
      <c r="J406" s="33">
        <f t="shared" si="35"/>
        <v>2.395197</v>
      </c>
      <c r="K406" s="33">
        <v>1.93</v>
      </c>
      <c r="L406" s="33">
        <f t="shared" si="36"/>
        <v>5.9772099999999995E-2</v>
      </c>
      <c r="M406" s="33"/>
      <c r="N406" s="33"/>
      <c r="O406" s="33"/>
      <c r="P406" s="23">
        <v>2</v>
      </c>
      <c r="Q406" s="23"/>
      <c r="R406" s="23">
        <v>2</v>
      </c>
      <c r="S406" s="23">
        <v>5</v>
      </c>
      <c r="T406" s="78">
        <f t="shared" si="37"/>
        <v>17</v>
      </c>
      <c r="U406" s="78">
        <f t="shared" si="38"/>
        <v>19</v>
      </c>
      <c r="V406" s="78">
        <f t="shared" si="39"/>
        <v>0.38100000000000001</v>
      </c>
      <c r="W406" s="23">
        <v>15</v>
      </c>
      <c r="X406" s="81">
        <v>1</v>
      </c>
      <c r="Z406" s="23">
        <v>17</v>
      </c>
      <c r="AA406" s="23" t="s">
        <v>149</v>
      </c>
      <c r="AB406">
        <v>19</v>
      </c>
      <c r="AC406" t="s">
        <v>149</v>
      </c>
      <c r="AH406" s="12"/>
      <c r="AK406" t="s">
        <v>90</v>
      </c>
      <c r="AL406" s="137">
        <f>AVERAGE(C407:C409)</f>
        <v>2.82</v>
      </c>
      <c r="AM406" s="33">
        <f>AVERAGE(D407:D409)</f>
        <v>6.68</v>
      </c>
      <c r="AN406" s="33">
        <f>AVERAGE(F407:F409)</f>
        <v>5.1533333333333333</v>
      </c>
      <c r="AO406" s="42">
        <f>AVERAGE(G407:G409)</f>
        <v>0.13650000000000001</v>
      </c>
      <c r="AP406" s="49">
        <f>AVERAGE(E407:E409)</f>
        <v>16.033333333333335</v>
      </c>
    </row>
    <row r="407" spans="1:42">
      <c r="A407" s="11">
        <v>40330</v>
      </c>
      <c r="B407" s="12">
        <v>23</v>
      </c>
      <c r="C407" s="36">
        <v>3.03</v>
      </c>
      <c r="D407" s="27">
        <v>6.52</v>
      </c>
      <c r="E407" s="51">
        <v>10.5</v>
      </c>
      <c r="F407" s="27">
        <v>5.93</v>
      </c>
      <c r="G407" s="44">
        <v>0.13300000000000001</v>
      </c>
      <c r="H407" s="44"/>
      <c r="I407">
        <v>224</v>
      </c>
      <c r="J407" s="33">
        <f t="shared" si="35"/>
        <v>3.1375679999999999</v>
      </c>
      <c r="K407" s="33">
        <v>1.98</v>
      </c>
      <c r="L407" s="33">
        <f t="shared" si="36"/>
        <v>6.1320600000000003E-2</v>
      </c>
      <c r="M407" s="33"/>
      <c r="N407" s="33"/>
      <c r="O407" s="33"/>
      <c r="P407" s="23">
        <v>2</v>
      </c>
      <c r="Q407" s="23"/>
      <c r="R407" s="23">
        <v>4</v>
      </c>
      <c r="S407" s="23">
        <v>1</v>
      </c>
      <c r="T407" s="78">
        <f t="shared" si="37"/>
        <v>27</v>
      </c>
      <c r="U407" s="78">
        <f t="shared" si="38"/>
        <v>26</v>
      </c>
      <c r="V407" s="78">
        <f t="shared" si="39"/>
        <v>0.38100000000000001</v>
      </c>
      <c r="W407" s="23">
        <v>15</v>
      </c>
      <c r="X407" s="81">
        <v>1</v>
      </c>
      <c r="Z407" s="23">
        <v>27</v>
      </c>
      <c r="AA407" s="23" t="s">
        <v>149</v>
      </c>
      <c r="AB407" s="23">
        <v>26</v>
      </c>
      <c r="AC407" s="23" t="s">
        <v>149</v>
      </c>
      <c r="AH407" s="12"/>
      <c r="AK407" t="s">
        <v>91</v>
      </c>
      <c r="AL407" s="137">
        <f>AVERAGE(C410:C411)</f>
        <v>5.8149999999999995</v>
      </c>
      <c r="AM407" s="33">
        <f>AVERAGE(D410:D411)</f>
        <v>6.76</v>
      </c>
      <c r="AN407" s="33">
        <f>AVERAGE(F410:F411)</f>
        <v>6.93</v>
      </c>
      <c r="AO407" s="42">
        <f>AVERAGE(G410:G411)</f>
        <v>0.22550000000000001</v>
      </c>
      <c r="AP407" s="49">
        <f>AVERAGE(E410:E411)</f>
        <v>20.350000000000001</v>
      </c>
    </row>
    <row r="408" spans="1:42">
      <c r="A408" s="11">
        <v>40344</v>
      </c>
      <c r="B408" s="12">
        <v>23</v>
      </c>
      <c r="C408" s="36"/>
      <c r="D408" s="27">
        <v>6.86</v>
      </c>
      <c r="E408" s="51">
        <v>21.6</v>
      </c>
      <c r="F408" s="27">
        <v>4.74</v>
      </c>
      <c r="G408" s="44">
        <v>0.14000000000000001</v>
      </c>
      <c r="H408" s="44"/>
      <c r="I408">
        <v>137</v>
      </c>
      <c r="J408" s="33">
        <f t="shared" si="35"/>
        <v>1.9189590000000001</v>
      </c>
      <c r="K408" s="33">
        <v>2.1</v>
      </c>
      <c r="L408" s="33">
        <f t="shared" si="36"/>
        <v>6.5037000000000011E-2</v>
      </c>
      <c r="M408" s="33"/>
      <c r="N408" s="33"/>
      <c r="O408" s="33"/>
      <c r="P408" s="23">
        <v>1</v>
      </c>
      <c r="Q408" s="23"/>
      <c r="R408" s="23"/>
      <c r="S408" s="23">
        <v>2</v>
      </c>
      <c r="T408" s="78">
        <f t="shared" si="37"/>
        <v>35</v>
      </c>
      <c r="U408" s="78">
        <f t="shared" si="38"/>
        <v>26</v>
      </c>
      <c r="V408" s="78">
        <f t="shared" si="39"/>
        <v>0.38100000000000001</v>
      </c>
      <c r="W408" s="23">
        <v>15</v>
      </c>
      <c r="X408" s="81">
        <v>1</v>
      </c>
      <c r="Z408" s="23">
        <v>35</v>
      </c>
      <c r="AA408" s="23" t="s">
        <v>149</v>
      </c>
      <c r="AB408" s="23">
        <v>26</v>
      </c>
      <c r="AC408" s="23" t="s">
        <v>149</v>
      </c>
      <c r="AH408" s="12"/>
      <c r="AK408" t="s">
        <v>92</v>
      </c>
      <c r="AL408" s="137">
        <f>AVERAGE(C412:C413)</f>
        <v>6.76</v>
      </c>
      <c r="AM408" s="33">
        <f>AVERAGE(D412:D413)</f>
        <v>6.4250000000000007</v>
      </c>
      <c r="AN408" s="33" t="e">
        <f>AVERAGE(F412:F413)</f>
        <v>#DIV/0!</v>
      </c>
      <c r="AO408" s="42">
        <f>AVERAGE(G412:G413)</f>
        <v>0.219</v>
      </c>
      <c r="AP408" s="49">
        <f>AVERAGE(E412:E413)</f>
        <v>22</v>
      </c>
    </row>
    <row r="409" spans="1:42">
      <c r="A409" s="11">
        <v>40358</v>
      </c>
      <c r="B409" s="12">
        <v>23</v>
      </c>
      <c r="C409" s="35">
        <v>2.61</v>
      </c>
      <c r="D409" s="33">
        <v>6.66</v>
      </c>
      <c r="E409" s="49">
        <v>16</v>
      </c>
      <c r="F409" s="33">
        <v>4.79</v>
      </c>
      <c r="I409">
        <v>121</v>
      </c>
      <c r="J409" s="33">
        <f t="shared" si="35"/>
        <v>1.694847</v>
      </c>
      <c r="K409" s="33">
        <v>2.5099999999999998</v>
      </c>
      <c r="L409" s="33">
        <f t="shared" si="36"/>
        <v>7.773469999999999E-2</v>
      </c>
      <c r="M409" s="33"/>
      <c r="N409" s="33"/>
      <c r="O409" s="33"/>
      <c r="P409" s="23">
        <v>2</v>
      </c>
      <c r="Q409" s="23"/>
      <c r="R409" s="23">
        <v>8</v>
      </c>
      <c r="S409" s="23">
        <v>2</v>
      </c>
      <c r="T409" s="78">
        <f t="shared" si="37"/>
        <v>26</v>
      </c>
      <c r="U409" s="78">
        <f t="shared" si="38"/>
        <v>29</v>
      </c>
      <c r="V409" s="78">
        <f t="shared" si="39"/>
        <v>0.53339999999999999</v>
      </c>
      <c r="W409" s="23">
        <v>21</v>
      </c>
      <c r="X409" s="81"/>
      <c r="Z409" s="23">
        <v>26</v>
      </c>
      <c r="AA409" s="23" t="s">
        <v>149</v>
      </c>
      <c r="AB409" s="23">
        <v>29</v>
      </c>
      <c r="AC409" s="23" t="s">
        <v>149</v>
      </c>
      <c r="AH409" s="12"/>
      <c r="AK409" t="s">
        <v>93</v>
      </c>
      <c r="AL409" s="137">
        <f>AVERAGE(C414:C415)</f>
        <v>7.8949999999999996</v>
      </c>
      <c r="AM409" s="33">
        <f>AVERAGE(D414:D415)</f>
        <v>6.3550000000000004</v>
      </c>
      <c r="AN409" s="33">
        <f>AVERAGE(F414:F415)</f>
        <v>8.68</v>
      </c>
      <c r="AO409" s="42">
        <f>AVERAGE(G414:G415)</f>
        <v>0.17549999999999999</v>
      </c>
      <c r="AP409" s="33">
        <f>AVERAGE(E414:E415)</f>
        <v>19.399999999999999</v>
      </c>
    </row>
    <row r="410" spans="1:42">
      <c r="A410" s="11">
        <v>40372</v>
      </c>
      <c r="B410" s="12">
        <v>23</v>
      </c>
      <c r="C410" s="36">
        <v>5.57</v>
      </c>
      <c r="D410" s="27">
        <v>7.33</v>
      </c>
      <c r="E410" s="51">
        <v>14.7</v>
      </c>
      <c r="F410" s="27">
        <v>6.93</v>
      </c>
      <c r="G410" s="44">
        <v>0.27800000000000002</v>
      </c>
      <c r="H410" s="44"/>
      <c r="I410">
        <v>68.599999999999994</v>
      </c>
      <c r="J410" s="33">
        <f t="shared" si="35"/>
        <v>0.96088019999999996</v>
      </c>
      <c r="K410" s="33">
        <v>2.08</v>
      </c>
      <c r="L410" s="33">
        <f t="shared" si="36"/>
        <v>6.4417599999999992E-2</v>
      </c>
      <c r="M410" s="33"/>
      <c r="N410" s="33"/>
      <c r="O410" s="33"/>
      <c r="P410" s="23">
        <v>2</v>
      </c>
      <c r="Q410" s="23"/>
      <c r="R410" s="23">
        <v>5</v>
      </c>
      <c r="S410" s="23">
        <v>4</v>
      </c>
      <c r="T410" s="78">
        <f t="shared" si="37"/>
        <v>30</v>
      </c>
      <c r="U410" s="78">
        <f t="shared" si="38"/>
        <v>27</v>
      </c>
      <c r="V410" s="78">
        <f t="shared" si="39"/>
        <v>0.35559999999999997</v>
      </c>
      <c r="W410" s="23">
        <v>14</v>
      </c>
      <c r="X410" s="81">
        <v>1</v>
      </c>
      <c r="Z410" s="23">
        <v>30</v>
      </c>
      <c r="AA410" s="23" t="s">
        <v>149</v>
      </c>
      <c r="AB410" s="81">
        <v>27</v>
      </c>
      <c r="AC410" s="81" t="s">
        <v>149</v>
      </c>
      <c r="AH410" s="12"/>
      <c r="AK410" t="s">
        <v>94</v>
      </c>
      <c r="AL410" s="137">
        <f>AVERAGE(C416:C417)</f>
        <v>9.5299999999999994</v>
      </c>
      <c r="AM410" s="33">
        <f>AVERAGE(D416:D417)</f>
        <v>6.13</v>
      </c>
      <c r="AN410" s="33" t="e">
        <f>AVERAGE(F416:F417)</f>
        <v>#DIV/0!</v>
      </c>
      <c r="AO410" s="33" t="e">
        <f>AVERAGE(G416:G417)</f>
        <v>#DIV/0!</v>
      </c>
      <c r="AP410" s="33">
        <f>AVERAGE(E416:E417)</f>
        <v>6.1</v>
      </c>
    </row>
    <row r="411" spans="1:42">
      <c r="A411" s="11">
        <v>40386</v>
      </c>
      <c r="B411" s="12">
        <v>23</v>
      </c>
      <c r="C411" s="36">
        <v>6.06</v>
      </c>
      <c r="D411" s="27">
        <v>6.19</v>
      </c>
      <c r="E411" s="51">
        <v>26</v>
      </c>
      <c r="F411" s="92"/>
      <c r="G411" s="44">
        <v>0.17299999999999999</v>
      </c>
      <c r="H411" s="44"/>
      <c r="I411">
        <v>68.400000000000006</v>
      </c>
      <c r="J411" s="33">
        <f t="shared" si="35"/>
        <v>0.95807880000000001</v>
      </c>
      <c r="K411" s="33">
        <v>2.25</v>
      </c>
      <c r="L411" s="33">
        <f t="shared" si="36"/>
        <v>6.9682500000000008E-2</v>
      </c>
      <c r="M411" s="33"/>
      <c r="N411" s="33"/>
      <c r="O411" s="33"/>
      <c r="P411" s="23">
        <v>2</v>
      </c>
      <c r="Q411" s="23"/>
      <c r="R411" s="23">
        <v>8</v>
      </c>
      <c r="S411" s="23">
        <v>1</v>
      </c>
      <c r="T411" s="78">
        <f t="shared" si="37"/>
        <v>33</v>
      </c>
      <c r="U411" s="78">
        <f t="shared" si="38"/>
        <v>30</v>
      </c>
      <c r="V411" s="78">
        <f t="shared" si="39"/>
        <v>0.4572</v>
      </c>
      <c r="W411" s="23">
        <v>18</v>
      </c>
      <c r="X411" s="81">
        <v>1</v>
      </c>
      <c r="Z411" s="23">
        <v>33</v>
      </c>
      <c r="AA411" s="23" t="s">
        <v>149</v>
      </c>
      <c r="AB411" s="81">
        <v>30</v>
      </c>
      <c r="AC411" s="81" t="s">
        <v>149</v>
      </c>
      <c r="AH411" s="12"/>
      <c r="AK411" t="s">
        <v>105</v>
      </c>
      <c r="AL411" s="137">
        <f>AVERAGE(C418:C419)</f>
        <v>10.129999999999999</v>
      </c>
      <c r="AM411" s="33">
        <f>AVERAGE(D418:D419)</f>
        <v>5.79</v>
      </c>
      <c r="AN411" s="33">
        <f>AVERAGE(F418:F419)</f>
        <v>5.97</v>
      </c>
      <c r="AO411" s="42">
        <f>AVERAGE(G418:G419)</f>
        <v>0.1905</v>
      </c>
      <c r="AP411" s="33">
        <f>AVERAGE(E418:E419)</f>
        <v>23</v>
      </c>
    </row>
    <row r="412" spans="1:42">
      <c r="A412" s="11">
        <v>40400</v>
      </c>
      <c r="B412" s="12">
        <v>23</v>
      </c>
      <c r="C412" s="36">
        <v>6.34</v>
      </c>
      <c r="D412" s="27">
        <v>6.73</v>
      </c>
      <c r="E412" s="51">
        <v>23.2</v>
      </c>
      <c r="F412" s="92"/>
      <c r="G412" s="44">
        <v>0.222</v>
      </c>
      <c r="H412" s="44"/>
      <c r="I412">
        <v>47.5</v>
      </c>
      <c r="J412" s="33">
        <f t="shared" si="35"/>
        <v>0.66533249999999999</v>
      </c>
      <c r="K412" s="33">
        <v>2.0299999999999998</v>
      </c>
      <c r="L412" s="33">
        <f t="shared" si="36"/>
        <v>6.2869099999999983E-2</v>
      </c>
      <c r="M412" s="33"/>
      <c r="N412" s="33"/>
      <c r="O412" s="33"/>
      <c r="P412" s="23">
        <v>1</v>
      </c>
      <c r="Q412" s="23"/>
      <c r="R412" s="23">
        <v>5</v>
      </c>
      <c r="S412" s="23">
        <v>1</v>
      </c>
      <c r="T412" s="78">
        <f t="shared" si="37"/>
        <v>40</v>
      </c>
      <c r="U412" s="78">
        <f t="shared" si="38"/>
        <v>30</v>
      </c>
      <c r="V412" s="78">
        <f t="shared" si="39"/>
        <v>0.4572</v>
      </c>
      <c r="W412" s="23">
        <v>18</v>
      </c>
      <c r="X412" s="81">
        <v>1</v>
      </c>
      <c r="Z412" s="23">
        <v>40</v>
      </c>
      <c r="AA412" s="23" t="s">
        <v>149</v>
      </c>
      <c r="AB412" s="81">
        <v>30</v>
      </c>
      <c r="AC412" s="81" t="s">
        <v>149</v>
      </c>
      <c r="AH412" s="12"/>
    </row>
    <row r="413" spans="1:42">
      <c r="A413" s="11">
        <v>40414</v>
      </c>
      <c r="B413" s="12">
        <v>23</v>
      </c>
      <c r="C413" s="36">
        <v>7.18</v>
      </c>
      <c r="D413" s="27">
        <v>6.12</v>
      </c>
      <c r="E413" s="51">
        <v>20.8</v>
      </c>
      <c r="F413" s="92"/>
      <c r="G413" s="44">
        <v>0.216</v>
      </c>
      <c r="H413" s="44"/>
      <c r="I413">
        <v>46.7</v>
      </c>
      <c r="J413" s="33">
        <f t="shared" si="35"/>
        <v>0.65412689999999996</v>
      </c>
      <c r="K413" s="33">
        <v>2.0299999999999998</v>
      </c>
      <c r="L413" s="33">
        <f t="shared" si="36"/>
        <v>6.2869099999999983E-2</v>
      </c>
      <c r="M413" s="33"/>
      <c r="N413" s="33"/>
      <c r="O413" s="33"/>
      <c r="P413" s="23">
        <v>2</v>
      </c>
      <c r="Q413" s="23"/>
      <c r="R413" s="23">
        <v>8</v>
      </c>
      <c r="S413" s="23">
        <v>4</v>
      </c>
      <c r="T413" s="78">
        <f t="shared" si="37"/>
        <v>22</v>
      </c>
      <c r="U413" s="78">
        <f t="shared" si="38"/>
        <v>27</v>
      </c>
      <c r="V413" s="78">
        <f t="shared" si="39"/>
        <v>0.53339999999999999</v>
      </c>
      <c r="W413" s="23">
        <v>21</v>
      </c>
      <c r="X413" s="81">
        <v>1</v>
      </c>
      <c r="Z413" s="23">
        <v>22</v>
      </c>
      <c r="AA413" s="23" t="s">
        <v>149</v>
      </c>
      <c r="AB413" s="81">
        <v>27</v>
      </c>
      <c r="AC413" s="81" t="s">
        <v>149</v>
      </c>
      <c r="AH413" s="12"/>
    </row>
    <row r="414" spans="1:42">
      <c r="A414" s="11">
        <v>40428</v>
      </c>
      <c r="B414" s="12">
        <v>23</v>
      </c>
      <c r="C414" s="35">
        <v>4.34</v>
      </c>
      <c r="D414" s="33">
        <v>6.54</v>
      </c>
      <c r="E414" s="49">
        <v>16.8</v>
      </c>
      <c r="F414" s="33">
        <v>8.68</v>
      </c>
      <c r="G414" s="42">
        <v>0.187</v>
      </c>
      <c r="I414">
        <v>45</v>
      </c>
      <c r="J414" s="33">
        <f t="shared" si="35"/>
        <v>0.63031499999999996</v>
      </c>
      <c r="K414" s="33">
        <v>2.14</v>
      </c>
      <c r="L414" s="33">
        <f t="shared" si="36"/>
        <v>6.627580000000001E-2</v>
      </c>
      <c r="M414" s="33"/>
      <c r="N414" s="33"/>
      <c r="O414" s="33"/>
      <c r="P414" s="23">
        <v>2</v>
      </c>
      <c r="Q414" s="23"/>
      <c r="R414" s="23">
        <v>6</v>
      </c>
      <c r="S414" s="23">
        <v>1</v>
      </c>
      <c r="T414" s="78">
        <f t="shared" si="37"/>
        <v>31</v>
      </c>
      <c r="U414" s="78">
        <f t="shared" si="38"/>
        <v>26</v>
      </c>
      <c r="V414" s="78">
        <f t="shared" si="39"/>
        <v>0.53339999999999999</v>
      </c>
      <c r="W414" s="23">
        <v>21</v>
      </c>
      <c r="X414" s="81">
        <v>1</v>
      </c>
      <c r="Z414" s="23">
        <v>31</v>
      </c>
      <c r="AA414" s="23" t="s">
        <v>149</v>
      </c>
      <c r="AB414" s="81">
        <v>26</v>
      </c>
      <c r="AC414" s="81" t="s">
        <v>149</v>
      </c>
      <c r="AH414" s="12"/>
    </row>
    <row r="415" spans="1:42">
      <c r="A415" s="11">
        <v>40442</v>
      </c>
      <c r="B415" s="12">
        <v>23</v>
      </c>
      <c r="C415" s="36">
        <v>11.45</v>
      </c>
      <c r="D415" s="27">
        <v>6.17</v>
      </c>
      <c r="E415" s="49">
        <v>22</v>
      </c>
      <c r="F415" s="92"/>
      <c r="G415" s="44">
        <v>0.16400000000000001</v>
      </c>
      <c r="H415" s="44"/>
      <c r="I415">
        <v>41.3</v>
      </c>
      <c r="J415" s="33">
        <f t="shared" si="35"/>
        <v>0.57848909999999987</v>
      </c>
      <c r="K415" s="33">
        <v>1.87</v>
      </c>
      <c r="L415" s="33">
        <f t="shared" si="36"/>
        <v>5.7913899999999997E-2</v>
      </c>
      <c r="M415" s="33"/>
      <c r="N415" s="33"/>
      <c r="O415" s="33"/>
      <c r="P415" s="23">
        <v>2</v>
      </c>
      <c r="Q415" s="23"/>
      <c r="R415" s="23">
        <v>5</v>
      </c>
      <c r="S415" s="23">
        <v>1</v>
      </c>
      <c r="T415" s="78">
        <f t="shared" si="37"/>
        <v>30</v>
      </c>
      <c r="U415" s="78">
        <f t="shared" si="38"/>
        <v>23</v>
      </c>
      <c r="V415" s="78">
        <f t="shared" si="39"/>
        <v>0.53339999999999999</v>
      </c>
      <c r="W415" s="23">
        <v>21</v>
      </c>
      <c r="X415" s="81">
        <v>1</v>
      </c>
      <c r="Z415" s="23">
        <v>30</v>
      </c>
      <c r="AA415" s="23" t="s">
        <v>149</v>
      </c>
      <c r="AB415" s="81">
        <v>23</v>
      </c>
      <c r="AC415" s="81" t="s">
        <v>149</v>
      </c>
      <c r="AH415" s="12"/>
    </row>
    <row r="416" spans="1:42">
      <c r="A416" s="11">
        <v>40456</v>
      </c>
      <c r="B416" s="12">
        <v>23</v>
      </c>
      <c r="C416" s="36"/>
      <c r="D416" s="27"/>
      <c r="E416" s="51"/>
      <c r="F416" s="27"/>
      <c r="G416" s="44"/>
      <c r="H416" s="44"/>
      <c r="I416"/>
      <c r="J416" s="33"/>
      <c r="K416" s="33"/>
      <c r="L416" s="33"/>
      <c r="M416" s="33"/>
      <c r="N416" s="33"/>
      <c r="O416" s="33"/>
      <c r="P416" s="12"/>
      <c r="Q416" s="12"/>
      <c r="R416" s="12"/>
      <c r="S416" s="12"/>
      <c r="T416" s="78" t="str">
        <f t="shared" si="37"/>
        <v xml:space="preserve"> </v>
      </c>
      <c r="U416" s="78" t="str">
        <f t="shared" si="38"/>
        <v xml:space="preserve"> </v>
      </c>
      <c r="V416" s="78">
        <f t="shared" si="39"/>
        <v>0</v>
      </c>
      <c r="W416" s="12"/>
      <c r="X416" s="12"/>
      <c r="Z416" s="12"/>
      <c r="AA416" s="12"/>
      <c r="AB416" s="12"/>
      <c r="AC416" s="12"/>
      <c r="AH416" s="12"/>
    </row>
    <row r="417" spans="1:34">
      <c r="A417" s="11">
        <v>40470</v>
      </c>
      <c r="B417" s="12">
        <v>23</v>
      </c>
      <c r="C417" s="36">
        <v>9.5299999999999994</v>
      </c>
      <c r="D417" s="27">
        <v>6.13</v>
      </c>
      <c r="E417" s="51">
        <v>6.1</v>
      </c>
      <c r="F417" s="127" t="s">
        <v>122</v>
      </c>
      <c r="G417" s="128" t="s">
        <v>122</v>
      </c>
      <c r="H417" s="128"/>
      <c r="I417">
        <v>51.5</v>
      </c>
      <c r="J417" s="33">
        <f t="shared" si="35"/>
        <v>0.72136050000000007</v>
      </c>
      <c r="K417" s="33">
        <v>1.47</v>
      </c>
      <c r="L417" s="33">
        <f t="shared" si="36"/>
        <v>4.5525900000000001E-2</v>
      </c>
      <c r="M417" s="33"/>
      <c r="N417" s="33"/>
      <c r="O417" s="33"/>
      <c r="P417" s="12">
        <v>2</v>
      </c>
      <c r="Q417" s="12"/>
      <c r="R417" s="12">
        <v>3</v>
      </c>
      <c r="S417" s="12">
        <v>1</v>
      </c>
      <c r="T417" s="78">
        <f t="shared" si="37"/>
        <v>20</v>
      </c>
      <c r="U417" s="78">
        <f t="shared" si="38"/>
        <v>17</v>
      </c>
      <c r="V417" s="78">
        <f t="shared" si="39"/>
        <v>0.4572</v>
      </c>
      <c r="W417" s="12">
        <v>18</v>
      </c>
      <c r="X417" s="12">
        <v>1</v>
      </c>
      <c r="Z417" s="12">
        <v>20</v>
      </c>
      <c r="AA417" s="12" t="s">
        <v>149</v>
      </c>
      <c r="AB417" s="12">
        <v>17</v>
      </c>
      <c r="AC417" s="12" t="s">
        <v>149</v>
      </c>
      <c r="AH417" s="12"/>
    </row>
    <row r="418" spans="1:34">
      <c r="A418" s="13">
        <v>40484</v>
      </c>
      <c r="B418" s="12">
        <v>23</v>
      </c>
      <c r="C418" s="36">
        <v>9.27</v>
      </c>
      <c r="D418" s="27">
        <v>5.93</v>
      </c>
      <c r="E418" s="51">
        <v>22</v>
      </c>
      <c r="F418" s="92"/>
      <c r="G418" s="44">
        <v>0.28199999999999997</v>
      </c>
      <c r="H418" s="44"/>
      <c r="I418" s="49">
        <v>52</v>
      </c>
      <c r="J418" s="33">
        <f t="shared" si="35"/>
        <v>0.72836400000000001</v>
      </c>
      <c r="K418" s="33">
        <v>1.37</v>
      </c>
      <c r="L418" s="33">
        <f t="shared" si="36"/>
        <v>4.2428899999999999E-2</v>
      </c>
      <c r="M418" s="33"/>
      <c r="N418" s="33"/>
      <c r="O418" s="33"/>
      <c r="P418" s="12">
        <v>2</v>
      </c>
      <c r="Q418" s="12"/>
      <c r="R418" s="12">
        <v>2</v>
      </c>
      <c r="S418" s="12">
        <v>1</v>
      </c>
      <c r="T418" s="78">
        <f t="shared" si="37"/>
        <v>18</v>
      </c>
      <c r="U418" s="78">
        <f t="shared" si="38"/>
        <v>15</v>
      </c>
      <c r="V418" s="78">
        <f t="shared" si="39"/>
        <v>0.53339999999999999</v>
      </c>
      <c r="W418" s="12">
        <v>21</v>
      </c>
      <c r="X418" s="12">
        <v>1</v>
      </c>
      <c r="Z418" s="12">
        <v>18</v>
      </c>
      <c r="AA418" s="12" t="s">
        <v>149</v>
      </c>
      <c r="AB418" s="12">
        <v>15</v>
      </c>
      <c r="AC418" s="12" t="s">
        <v>149</v>
      </c>
      <c r="AH418" s="12"/>
    </row>
    <row r="419" spans="1:34">
      <c r="A419" s="13">
        <v>40498</v>
      </c>
      <c r="B419" s="12">
        <v>23</v>
      </c>
      <c r="C419" s="36">
        <v>10.99</v>
      </c>
      <c r="D419" s="27">
        <v>5.65</v>
      </c>
      <c r="E419" s="51">
        <v>24</v>
      </c>
      <c r="F419" s="131">
        <v>5.97</v>
      </c>
      <c r="G419" s="130">
        <v>9.9000000000000005E-2</v>
      </c>
      <c r="H419" s="130"/>
      <c r="I419" s="49">
        <v>46</v>
      </c>
      <c r="J419" s="33">
        <f t="shared" si="35"/>
        <v>0.64432200000000006</v>
      </c>
      <c r="K419" s="33">
        <v>1.23</v>
      </c>
      <c r="L419" s="33">
        <f t="shared" si="36"/>
        <v>3.8093099999999998E-2</v>
      </c>
      <c r="M419" s="33"/>
      <c r="N419" s="33"/>
      <c r="O419" s="33"/>
      <c r="P419" s="12">
        <v>2</v>
      </c>
      <c r="Q419" s="12"/>
      <c r="R419" s="12">
        <v>5</v>
      </c>
      <c r="S419" s="12">
        <v>3</v>
      </c>
      <c r="T419" s="78">
        <f t="shared" si="37"/>
        <v>19</v>
      </c>
      <c r="U419" s="78">
        <f t="shared" si="38"/>
        <v>13</v>
      </c>
      <c r="V419" s="78">
        <f t="shared" si="39"/>
        <v>0.76200000000000001</v>
      </c>
      <c r="W419" s="27">
        <v>30</v>
      </c>
      <c r="X419" s="12">
        <v>1</v>
      </c>
      <c r="Z419" s="12">
        <v>19</v>
      </c>
      <c r="AA419" s="12" t="s">
        <v>149</v>
      </c>
      <c r="AB419" s="12">
        <v>13</v>
      </c>
      <c r="AC419" s="12" t="s">
        <v>149</v>
      </c>
      <c r="AH419" s="12"/>
    </row>
    <row r="420" spans="1:34">
      <c r="A420" s="13"/>
      <c r="B420" s="12"/>
      <c r="C420" s="36"/>
      <c r="D420" s="27"/>
      <c r="E420" s="51"/>
      <c r="F420" s="27"/>
      <c r="G420" s="44"/>
      <c r="H420" s="44"/>
      <c r="I420"/>
      <c r="J420" s="33"/>
      <c r="K420"/>
      <c r="L420" s="33"/>
      <c r="M420" s="33"/>
      <c r="N420" s="33"/>
      <c r="O420" s="33"/>
      <c r="P420" s="23"/>
      <c r="Q420" s="23"/>
      <c r="R420" s="23"/>
      <c r="S420" s="23"/>
      <c r="T420" s="78" t="str">
        <f t="shared" si="37"/>
        <v xml:space="preserve"> </v>
      </c>
      <c r="U420" s="78" t="str">
        <f t="shared" si="38"/>
        <v xml:space="preserve"> </v>
      </c>
      <c r="V420" s="23"/>
      <c r="W420" s="23"/>
      <c r="X420" s="23"/>
      <c r="Z420" s="23"/>
      <c r="AA420" s="23"/>
      <c r="AB420" s="23"/>
      <c r="AC420" s="23"/>
      <c r="AH420" s="12"/>
    </row>
    <row r="421" spans="1:34">
      <c r="A421" s="13"/>
      <c r="B421" s="12"/>
      <c r="C421" s="36"/>
      <c r="D421" s="27"/>
      <c r="E421" s="51"/>
      <c r="F421" s="27"/>
      <c r="G421" s="44"/>
      <c r="H421" s="44"/>
      <c r="I421"/>
      <c r="J421" s="33"/>
      <c r="K421"/>
      <c r="L421" s="33"/>
      <c r="M421" s="33"/>
      <c r="N421" s="33"/>
      <c r="O421" s="33"/>
      <c r="P421" s="23"/>
      <c r="Q421" s="23"/>
      <c r="R421" s="23"/>
      <c r="S421" s="23"/>
      <c r="T421" s="78" t="str">
        <f t="shared" si="37"/>
        <v xml:space="preserve"> </v>
      </c>
      <c r="U421" s="78" t="str">
        <f t="shared" si="38"/>
        <v xml:space="preserve"> </v>
      </c>
      <c r="V421" s="23"/>
      <c r="W421" s="23"/>
      <c r="X421" s="23"/>
      <c r="Z421" s="23"/>
      <c r="AA421" s="23"/>
      <c r="AB421" s="23"/>
      <c r="AC421" s="23"/>
      <c r="AH421" s="12"/>
    </row>
    <row r="422" spans="1:34">
      <c r="A422" s="13"/>
      <c r="B422" s="12"/>
      <c r="C422" s="36"/>
      <c r="D422" s="27"/>
      <c r="E422" s="51"/>
      <c r="F422" s="27"/>
      <c r="G422" s="44"/>
      <c r="H422" s="44"/>
      <c r="I422"/>
      <c r="J422" s="33"/>
      <c r="K422"/>
      <c r="L422" s="33"/>
      <c r="M422" s="33"/>
      <c r="N422" s="33"/>
      <c r="O422" s="33"/>
      <c r="P422" s="12"/>
      <c r="Q422" s="12"/>
      <c r="R422" s="12"/>
      <c r="S422" s="12"/>
      <c r="T422" s="78" t="str">
        <f t="shared" si="37"/>
        <v xml:space="preserve"> </v>
      </c>
      <c r="U422" s="78" t="str">
        <f t="shared" si="38"/>
        <v xml:space="preserve"> </v>
      </c>
      <c r="V422" s="12"/>
      <c r="W422" s="12"/>
      <c r="X422" s="12"/>
      <c r="Z422" s="12"/>
      <c r="AA422" s="12"/>
      <c r="AB422" s="12"/>
      <c r="AC422" s="12"/>
      <c r="AH422" s="12"/>
    </row>
    <row r="423" spans="1:34">
      <c r="A423" s="13"/>
      <c r="B423" s="12"/>
      <c r="C423" s="36"/>
      <c r="D423" s="27"/>
      <c r="E423" s="51"/>
      <c r="F423" s="27"/>
      <c r="G423" s="44"/>
      <c r="H423" s="44"/>
      <c r="I423"/>
      <c r="J423" s="33"/>
      <c r="K423"/>
      <c r="L423" s="33"/>
      <c r="M423" s="33"/>
      <c r="N423" s="33"/>
      <c r="O423" s="33"/>
      <c r="P423" s="12"/>
      <c r="Q423" s="12"/>
      <c r="R423" s="12"/>
      <c r="S423" s="12"/>
      <c r="T423" s="78" t="str">
        <f t="shared" si="37"/>
        <v xml:space="preserve"> </v>
      </c>
      <c r="U423" s="78" t="str">
        <f t="shared" si="38"/>
        <v xml:space="preserve"> </v>
      </c>
      <c r="V423" s="12"/>
      <c r="W423" s="12"/>
      <c r="X423" s="12"/>
      <c r="Z423" s="12"/>
      <c r="AA423" s="12"/>
      <c r="AB423" s="12"/>
      <c r="AC423" s="12"/>
      <c r="AH423" s="12"/>
    </row>
    <row r="424" spans="1:34">
      <c r="A424" s="11">
        <v>40260</v>
      </c>
      <c r="B424" s="12">
        <v>24</v>
      </c>
      <c r="C424" s="36"/>
      <c r="D424" s="27"/>
      <c r="E424" s="51"/>
      <c r="F424" s="27"/>
      <c r="G424" s="44"/>
      <c r="H424" s="44"/>
      <c r="I424"/>
      <c r="J424" s="33"/>
      <c r="K424"/>
      <c r="L424" s="33"/>
      <c r="M424" s="33"/>
      <c r="N424" s="33"/>
      <c r="O424" s="33"/>
      <c r="P424" s="12"/>
      <c r="Q424" s="12"/>
      <c r="R424" s="12"/>
      <c r="S424" s="12"/>
      <c r="T424" s="78" t="str">
        <f t="shared" si="37"/>
        <v xml:space="preserve"> </v>
      </c>
      <c r="U424" s="78" t="str">
        <f t="shared" si="38"/>
        <v xml:space="preserve"> </v>
      </c>
      <c r="V424" s="12"/>
      <c r="W424" s="12"/>
      <c r="X424" s="12"/>
      <c r="Z424" s="12"/>
      <c r="AA424" s="12"/>
      <c r="AB424" s="12"/>
      <c r="AC424" s="12"/>
      <c r="AH424" s="12"/>
    </row>
    <row r="425" spans="1:34">
      <c r="A425" s="11">
        <v>40274</v>
      </c>
      <c r="B425" s="12">
        <v>24</v>
      </c>
      <c r="C425" s="36"/>
      <c r="D425" s="27"/>
      <c r="E425" s="51"/>
      <c r="F425" s="27"/>
      <c r="G425" s="44"/>
      <c r="H425" s="44"/>
      <c r="I425"/>
      <c r="J425" s="33"/>
      <c r="K425"/>
      <c r="L425" s="33"/>
      <c r="M425" s="33"/>
      <c r="N425" s="33"/>
      <c r="O425" s="33"/>
      <c r="P425" s="12"/>
      <c r="Q425" s="12"/>
      <c r="R425" s="12"/>
      <c r="S425" s="12"/>
      <c r="T425" s="78" t="str">
        <f t="shared" si="37"/>
        <v xml:space="preserve"> </v>
      </c>
      <c r="U425" s="78" t="str">
        <f t="shared" si="38"/>
        <v xml:space="preserve"> </v>
      </c>
      <c r="V425" s="12"/>
      <c r="W425" s="12"/>
      <c r="X425" s="12"/>
      <c r="Z425" s="12"/>
      <c r="AA425" s="12"/>
      <c r="AB425" s="12"/>
      <c r="AC425" s="12"/>
      <c r="AH425" s="12"/>
    </row>
    <row r="426" spans="1:34">
      <c r="A426" s="11">
        <v>40288</v>
      </c>
      <c r="B426" s="12">
        <v>24</v>
      </c>
      <c r="C426" s="36"/>
      <c r="D426" s="27"/>
      <c r="E426" s="51"/>
      <c r="F426" s="27"/>
      <c r="G426" s="44"/>
      <c r="H426" s="44"/>
      <c r="I426"/>
      <c r="J426" s="33"/>
      <c r="K426"/>
      <c r="L426" s="33"/>
      <c r="M426" s="33"/>
      <c r="N426" s="33"/>
      <c r="O426" s="33"/>
      <c r="P426" s="12"/>
      <c r="Q426" s="12"/>
      <c r="R426" s="12"/>
      <c r="S426" s="12"/>
      <c r="T426" s="78" t="str">
        <f t="shared" si="37"/>
        <v xml:space="preserve"> </v>
      </c>
      <c r="U426" s="78" t="str">
        <f t="shared" si="38"/>
        <v xml:space="preserve"> </v>
      </c>
      <c r="V426" s="12"/>
      <c r="W426" s="12"/>
      <c r="X426" s="12"/>
      <c r="Z426" s="12"/>
      <c r="AA426" s="12"/>
      <c r="AB426" s="12"/>
      <c r="AC426" s="12"/>
      <c r="AH426" s="12"/>
    </row>
    <row r="427" spans="1:34">
      <c r="A427" s="11">
        <v>40302</v>
      </c>
      <c r="B427" s="12">
        <v>24</v>
      </c>
      <c r="C427" s="36"/>
      <c r="D427" s="27"/>
      <c r="E427" s="51"/>
      <c r="F427" s="27"/>
      <c r="G427" s="44"/>
      <c r="H427" s="44"/>
      <c r="I427"/>
      <c r="J427" s="33"/>
      <c r="K427"/>
      <c r="L427" s="33"/>
      <c r="M427" s="33"/>
      <c r="N427" s="33"/>
      <c r="O427" s="33"/>
      <c r="P427" s="12"/>
      <c r="Q427" s="12"/>
      <c r="R427" s="12"/>
      <c r="S427" s="12"/>
      <c r="T427" s="78" t="str">
        <f t="shared" si="37"/>
        <v xml:space="preserve"> </v>
      </c>
      <c r="U427" s="78" t="str">
        <f t="shared" si="38"/>
        <v xml:space="preserve"> </v>
      </c>
      <c r="V427" s="12"/>
      <c r="W427" s="12"/>
      <c r="X427" s="12"/>
      <c r="Z427" s="12"/>
      <c r="AA427" s="12"/>
      <c r="AB427" s="12"/>
      <c r="AC427" s="12"/>
      <c r="AH427" s="12"/>
    </row>
    <row r="428" spans="1:34">
      <c r="A428" s="11">
        <v>40316</v>
      </c>
      <c r="B428" s="12">
        <v>24</v>
      </c>
      <c r="C428" s="36"/>
      <c r="D428" s="27"/>
      <c r="E428" s="51"/>
      <c r="F428" s="27"/>
      <c r="G428" s="44"/>
      <c r="H428" s="44"/>
      <c r="I428"/>
      <c r="J428" s="33"/>
      <c r="K428"/>
      <c r="L428" s="33"/>
      <c r="M428" s="33"/>
      <c r="N428" s="33"/>
      <c r="O428" s="33"/>
      <c r="P428" s="12"/>
      <c r="Q428" s="12"/>
      <c r="R428" s="12"/>
      <c r="S428" s="12"/>
      <c r="T428" s="78" t="str">
        <f t="shared" si="37"/>
        <v xml:space="preserve"> </v>
      </c>
      <c r="U428" s="78" t="str">
        <f t="shared" si="38"/>
        <v xml:space="preserve"> </v>
      </c>
      <c r="V428" s="12"/>
      <c r="W428" s="12"/>
      <c r="X428" s="12"/>
      <c r="Z428" s="12"/>
      <c r="AA428" s="12"/>
      <c r="AB428" s="12"/>
      <c r="AC428" s="12"/>
      <c r="AH428" s="12"/>
    </row>
    <row r="429" spans="1:34">
      <c r="A429" s="11">
        <v>40330</v>
      </c>
      <c r="B429" s="12">
        <v>24</v>
      </c>
      <c r="C429" s="36"/>
      <c r="D429" s="27"/>
      <c r="E429" s="51"/>
      <c r="F429" s="27"/>
      <c r="G429" s="44"/>
      <c r="H429" s="44"/>
      <c r="I429"/>
      <c r="J429" s="33"/>
      <c r="K429"/>
      <c r="L429" s="33"/>
      <c r="M429" s="33"/>
      <c r="N429" s="33"/>
      <c r="O429" s="33"/>
      <c r="P429" s="12"/>
      <c r="Q429" s="12"/>
      <c r="R429" s="12"/>
      <c r="S429" s="12"/>
      <c r="T429" s="78" t="str">
        <f t="shared" si="37"/>
        <v xml:space="preserve"> </v>
      </c>
      <c r="U429" s="78" t="str">
        <f t="shared" si="38"/>
        <v xml:space="preserve"> </v>
      </c>
      <c r="V429" s="12"/>
      <c r="W429" s="12"/>
      <c r="X429" s="12"/>
      <c r="Z429" s="12"/>
      <c r="AA429" s="12"/>
      <c r="AB429" s="12"/>
      <c r="AC429" s="12"/>
      <c r="AH429" s="12"/>
    </row>
    <row r="430" spans="1:34">
      <c r="A430" s="11">
        <v>40344</v>
      </c>
      <c r="B430" s="12">
        <v>24</v>
      </c>
      <c r="C430" s="36"/>
      <c r="D430" s="27"/>
      <c r="E430" s="51"/>
      <c r="F430" s="27"/>
      <c r="G430" s="44"/>
      <c r="H430" s="44"/>
      <c r="I430"/>
      <c r="J430" s="33"/>
      <c r="K430"/>
      <c r="L430" s="33"/>
      <c r="M430" s="33"/>
      <c r="N430" s="33"/>
      <c r="O430" s="33"/>
      <c r="P430" s="12"/>
      <c r="Q430" s="12"/>
      <c r="R430" s="12"/>
      <c r="S430" s="12"/>
      <c r="T430" s="78" t="str">
        <f t="shared" si="37"/>
        <v xml:space="preserve"> </v>
      </c>
      <c r="U430" s="78" t="str">
        <f t="shared" si="38"/>
        <v xml:space="preserve"> </v>
      </c>
      <c r="V430" s="12"/>
      <c r="W430" s="12"/>
      <c r="X430" s="12"/>
      <c r="Z430" s="12"/>
      <c r="AA430" s="12"/>
      <c r="AB430" s="12"/>
      <c r="AC430" s="12"/>
      <c r="AH430" s="12"/>
    </row>
    <row r="431" spans="1:34">
      <c r="A431" s="11">
        <v>40358</v>
      </c>
      <c r="B431" s="12">
        <v>24</v>
      </c>
      <c r="C431" s="36"/>
      <c r="D431" s="27"/>
      <c r="E431" s="51"/>
      <c r="F431" s="27"/>
      <c r="G431" s="44"/>
      <c r="H431" s="44"/>
      <c r="I431"/>
      <c r="J431" s="33"/>
      <c r="K431"/>
      <c r="L431" s="33"/>
      <c r="M431" s="33"/>
      <c r="N431" s="33"/>
      <c r="O431" s="33"/>
      <c r="P431" s="12"/>
      <c r="Q431" s="12"/>
      <c r="R431" s="12"/>
      <c r="S431" s="12"/>
      <c r="T431" s="78" t="str">
        <f t="shared" si="37"/>
        <v xml:space="preserve"> </v>
      </c>
      <c r="U431" s="78" t="str">
        <f t="shared" si="38"/>
        <v xml:space="preserve"> </v>
      </c>
      <c r="V431" s="12"/>
      <c r="W431" s="12"/>
      <c r="X431" s="12"/>
      <c r="Z431" s="12"/>
      <c r="AA431" s="12"/>
      <c r="AB431" s="12"/>
      <c r="AC431" s="12"/>
      <c r="AH431" s="12"/>
    </row>
    <row r="432" spans="1:34">
      <c r="A432" s="11">
        <v>40372</v>
      </c>
      <c r="B432" s="12">
        <v>24</v>
      </c>
      <c r="C432" s="36"/>
      <c r="D432" s="27"/>
      <c r="E432" s="51"/>
      <c r="F432" s="27"/>
      <c r="G432" s="44"/>
      <c r="H432" s="44"/>
      <c r="I432"/>
      <c r="J432" s="33"/>
      <c r="K432"/>
      <c r="L432" s="33"/>
      <c r="M432" s="33"/>
      <c r="N432" s="33"/>
      <c r="O432" s="33"/>
      <c r="P432" s="12"/>
      <c r="Q432" s="12"/>
      <c r="R432" s="12"/>
      <c r="S432" s="12"/>
      <c r="T432" s="78" t="str">
        <f t="shared" si="37"/>
        <v xml:space="preserve"> </v>
      </c>
      <c r="U432" s="78" t="str">
        <f t="shared" si="38"/>
        <v xml:space="preserve"> </v>
      </c>
      <c r="V432" s="12"/>
      <c r="W432" s="12"/>
      <c r="X432" s="12"/>
      <c r="Z432" s="12"/>
      <c r="AA432" s="12"/>
      <c r="AB432" s="12"/>
      <c r="AC432" s="12"/>
      <c r="AH432" s="12"/>
    </row>
    <row r="433" spans="1:42">
      <c r="A433" s="11">
        <v>40386</v>
      </c>
      <c r="B433" s="12">
        <v>24</v>
      </c>
      <c r="C433" s="36"/>
      <c r="D433" s="27"/>
      <c r="E433" s="51"/>
      <c r="F433" s="27"/>
      <c r="G433" s="44"/>
      <c r="H433" s="44"/>
      <c r="I433"/>
      <c r="J433" s="33"/>
      <c r="K433"/>
      <c r="L433" s="33"/>
      <c r="M433" s="33"/>
      <c r="N433" s="33"/>
      <c r="O433" s="33"/>
      <c r="P433" s="12"/>
      <c r="Q433" s="12"/>
      <c r="R433" s="12"/>
      <c r="S433" s="12"/>
      <c r="T433" s="78" t="str">
        <f t="shared" si="37"/>
        <v xml:space="preserve"> </v>
      </c>
      <c r="U433" s="78" t="str">
        <f t="shared" si="38"/>
        <v xml:space="preserve"> </v>
      </c>
      <c r="V433" s="12"/>
      <c r="W433" s="12"/>
      <c r="X433" s="12"/>
      <c r="Z433" s="12"/>
      <c r="AA433" s="12"/>
      <c r="AB433" s="12"/>
      <c r="AC433" s="12"/>
      <c r="AH433" s="12"/>
    </row>
    <row r="434" spans="1:42">
      <c r="A434" s="11">
        <v>40400</v>
      </c>
      <c r="B434" s="12">
        <v>24</v>
      </c>
      <c r="C434" s="36"/>
      <c r="D434" s="27"/>
      <c r="E434" s="51"/>
      <c r="F434" s="27"/>
      <c r="G434" s="44"/>
      <c r="H434" s="44"/>
      <c r="I434"/>
      <c r="J434" s="33"/>
      <c r="K434"/>
      <c r="L434" s="33"/>
      <c r="M434" s="33"/>
      <c r="N434" s="33"/>
      <c r="O434" s="33"/>
      <c r="P434" s="12"/>
      <c r="Q434" s="12"/>
      <c r="R434" s="12"/>
      <c r="S434" s="12"/>
      <c r="T434" s="78" t="str">
        <f t="shared" si="37"/>
        <v xml:space="preserve"> </v>
      </c>
      <c r="U434" s="78" t="str">
        <f t="shared" si="38"/>
        <v xml:space="preserve"> </v>
      </c>
      <c r="V434" s="12"/>
      <c r="W434" s="12"/>
      <c r="X434" s="12"/>
      <c r="Z434" s="12"/>
      <c r="AA434" s="12"/>
      <c r="AB434" s="12"/>
      <c r="AC434" s="12"/>
      <c r="AH434" s="12"/>
    </row>
    <row r="435" spans="1:42" ht="13.5" customHeight="1">
      <c r="A435" s="11">
        <v>40414</v>
      </c>
      <c r="B435" s="12">
        <v>24</v>
      </c>
      <c r="C435" s="36"/>
      <c r="D435" s="27"/>
      <c r="E435" s="51"/>
      <c r="F435" s="27"/>
      <c r="G435" s="44"/>
      <c r="H435" s="44"/>
      <c r="I435"/>
      <c r="J435" s="33"/>
      <c r="K435"/>
      <c r="L435" s="33"/>
      <c r="M435" s="33"/>
      <c r="N435" s="33"/>
      <c r="O435" s="33"/>
      <c r="P435" s="12"/>
      <c r="Q435" s="12"/>
      <c r="R435" s="12"/>
      <c r="S435" s="12"/>
      <c r="T435" s="78" t="str">
        <f t="shared" si="37"/>
        <v xml:space="preserve"> </v>
      </c>
      <c r="U435" s="78" t="str">
        <f t="shared" si="38"/>
        <v xml:space="preserve"> </v>
      </c>
      <c r="V435" s="12"/>
      <c r="W435" s="12"/>
      <c r="X435" s="12"/>
      <c r="Z435" s="12"/>
      <c r="AA435" s="12"/>
      <c r="AB435" s="12"/>
      <c r="AC435" s="12"/>
      <c r="AH435" s="12"/>
    </row>
    <row r="436" spans="1:42" ht="13.5" customHeight="1">
      <c r="A436" s="11">
        <v>40428</v>
      </c>
      <c r="B436" s="12">
        <v>24</v>
      </c>
      <c r="C436" s="36"/>
      <c r="D436" s="27"/>
      <c r="E436" s="51"/>
      <c r="F436" s="27"/>
      <c r="G436" s="44"/>
      <c r="H436" s="44"/>
      <c r="I436"/>
      <c r="J436" s="33"/>
      <c r="K436"/>
      <c r="L436" s="33"/>
      <c r="M436" s="33"/>
      <c r="N436" s="33"/>
      <c r="O436" s="33"/>
      <c r="P436" s="12"/>
      <c r="Q436" s="12"/>
      <c r="R436" s="12"/>
      <c r="S436" s="12"/>
      <c r="T436" s="78" t="str">
        <f t="shared" si="37"/>
        <v xml:space="preserve"> </v>
      </c>
      <c r="U436" s="78" t="str">
        <f t="shared" si="38"/>
        <v xml:space="preserve"> </v>
      </c>
      <c r="V436" s="12"/>
      <c r="W436" s="12"/>
      <c r="X436" s="12"/>
      <c r="Z436" s="12"/>
      <c r="AA436" s="12"/>
      <c r="AB436" s="12"/>
      <c r="AC436" s="12"/>
      <c r="AH436" s="12"/>
    </row>
    <row r="437" spans="1:42" ht="13.5" customHeight="1">
      <c r="A437" s="11">
        <v>40442</v>
      </c>
      <c r="B437" s="12">
        <v>24</v>
      </c>
      <c r="C437" s="36"/>
      <c r="D437" s="27"/>
      <c r="E437" s="51"/>
      <c r="F437" s="27"/>
      <c r="G437" s="44"/>
      <c r="H437" s="44"/>
      <c r="I437"/>
      <c r="J437" s="33"/>
      <c r="K437"/>
      <c r="L437" s="33"/>
      <c r="M437" s="33"/>
      <c r="N437" s="33"/>
      <c r="O437" s="33"/>
      <c r="P437" s="12"/>
      <c r="Q437" s="12"/>
      <c r="R437" s="12"/>
      <c r="S437" s="12"/>
      <c r="T437" s="78" t="str">
        <f t="shared" si="37"/>
        <v xml:space="preserve"> </v>
      </c>
      <c r="U437" s="78" t="str">
        <f t="shared" si="38"/>
        <v xml:space="preserve"> </v>
      </c>
      <c r="V437" s="12"/>
      <c r="W437" s="12"/>
      <c r="X437" s="12"/>
      <c r="Z437" s="12"/>
      <c r="AA437" s="12"/>
      <c r="AB437" s="12"/>
      <c r="AC437" s="12"/>
      <c r="AH437" s="12"/>
    </row>
    <row r="438" spans="1:42" ht="13.5" customHeight="1">
      <c r="A438" s="11">
        <v>40456</v>
      </c>
      <c r="B438" s="12">
        <v>24</v>
      </c>
      <c r="C438" s="36"/>
      <c r="D438" s="27"/>
      <c r="E438" s="51"/>
      <c r="F438" s="27"/>
      <c r="G438" s="44"/>
      <c r="H438" s="44"/>
      <c r="I438"/>
      <c r="J438" s="33"/>
      <c r="K438"/>
      <c r="L438" s="33"/>
      <c r="M438" s="33"/>
      <c r="N438" s="33"/>
      <c r="O438" s="33"/>
      <c r="P438" s="12"/>
      <c r="Q438" s="12"/>
      <c r="R438" s="12"/>
      <c r="S438" s="12"/>
      <c r="T438" s="78" t="str">
        <f t="shared" si="37"/>
        <v xml:space="preserve"> </v>
      </c>
      <c r="U438" s="78" t="str">
        <f t="shared" si="38"/>
        <v xml:space="preserve"> </v>
      </c>
      <c r="V438" s="12"/>
      <c r="W438" s="12"/>
      <c r="X438" s="12"/>
      <c r="Z438" s="12"/>
      <c r="AA438" s="12"/>
      <c r="AB438" s="12"/>
      <c r="AC438" s="12"/>
      <c r="AH438" s="12"/>
    </row>
    <row r="439" spans="1:42" ht="13.5" customHeight="1">
      <c r="A439" s="11">
        <v>40470</v>
      </c>
      <c r="B439" s="12">
        <v>24</v>
      </c>
      <c r="C439" s="36"/>
      <c r="D439" s="27"/>
      <c r="E439" s="51"/>
      <c r="F439" s="27"/>
      <c r="G439" s="44"/>
      <c r="H439" s="44"/>
      <c r="I439"/>
      <c r="J439" s="33"/>
      <c r="K439"/>
      <c r="L439" s="33"/>
      <c r="M439" s="33"/>
      <c r="N439" s="33"/>
      <c r="O439" s="33"/>
      <c r="P439" s="12"/>
      <c r="Q439" s="12"/>
      <c r="R439" s="12"/>
      <c r="S439" s="12"/>
      <c r="T439" s="78" t="str">
        <f t="shared" si="37"/>
        <v xml:space="preserve"> </v>
      </c>
      <c r="U439" s="78" t="str">
        <f t="shared" si="38"/>
        <v xml:space="preserve"> </v>
      </c>
      <c r="V439" s="12"/>
      <c r="W439" s="12"/>
      <c r="X439" s="12"/>
      <c r="Z439" s="12"/>
      <c r="AA439" s="12"/>
      <c r="AB439" s="12"/>
      <c r="AC439" s="12"/>
      <c r="AH439" s="12"/>
    </row>
    <row r="440" spans="1:42" ht="13.5" customHeight="1">
      <c r="A440" s="13">
        <v>40484</v>
      </c>
      <c r="B440" s="12">
        <v>24</v>
      </c>
      <c r="C440" s="36"/>
      <c r="D440" s="27"/>
      <c r="E440" s="51"/>
      <c r="F440" s="27"/>
      <c r="G440" s="44"/>
      <c r="H440" s="44"/>
      <c r="I440"/>
      <c r="J440" s="33"/>
      <c r="K440"/>
      <c r="L440" s="33"/>
      <c r="M440" s="33"/>
      <c r="N440" s="33"/>
      <c r="O440" s="33"/>
      <c r="P440" s="12"/>
      <c r="Q440" s="12"/>
      <c r="R440" s="12"/>
      <c r="S440" s="12"/>
      <c r="T440" s="78" t="str">
        <f t="shared" si="37"/>
        <v xml:space="preserve"> </v>
      </c>
      <c r="U440" s="78" t="str">
        <f t="shared" si="38"/>
        <v xml:space="preserve"> </v>
      </c>
      <c r="V440" s="12"/>
      <c r="W440" s="12"/>
      <c r="X440" s="12"/>
      <c r="Z440" s="12"/>
      <c r="AA440" s="12"/>
      <c r="AB440" s="12"/>
      <c r="AC440" s="12"/>
      <c r="AH440" s="12"/>
    </row>
    <row r="441" spans="1:42" ht="13.5" customHeight="1">
      <c r="A441" s="13">
        <v>40498</v>
      </c>
      <c r="B441" s="12">
        <v>24</v>
      </c>
      <c r="C441" s="36"/>
      <c r="D441" s="27"/>
      <c r="E441" s="51"/>
      <c r="F441" s="27"/>
      <c r="G441" s="44"/>
      <c r="H441" s="44"/>
      <c r="I441"/>
      <c r="J441" s="33"/>
      <c r="K441"/>
      <c r="L441" s="33"/>
      <c r="M441" s="33"/>
      <c r="N441" s="33"/>
      <c r="O441" s="33"/>
      <c r="P441" s="12"/>
      <c r="Q441" s="12"/>
      <c r="R441" s="12"/>
      <c r="S441" s="12"/>
      <c r="T441" s="78" t="str">
        <f t="shared" si="37"/>
        <v xml:space="preserve"> </v>
      </c>
      <c r="U441" s="78" t="str">
        <f t="shared" si="38"/>
        <v xml:space="preserve"> </v>
      </c>
      <c r="V441" s="12"/>
      <c r="W441" s="12"/>
      <c r="X441" s="12"/>
      <c r="Z441" s="12"/>
      <c r="AA441" s="12"/>
      <c r="AB441" s="12"/>
      <c r="AC441" s="12"/>
      <c r="AH441" s="12"/>
    </row>
    <row r="442" spans="1:42" ht="13.5" customHeight="1">
      <c r="A442" s="13"/>
      <c r="B442" s="12"/>
      <c r="C442" s="36"/>
      <c r="D442" s="27"/>
      <c r="E442" s="51"/>
      <c r="F442" s="27"/>
      <c r="G442" s="44"/>
      <c r="H442" s="44"/>
      <c r="I442"/>
      <c r="J442" s="33"/>
      <c r="K442"/>
      <c r="L442" s="33"/>
      <c r="M442" s="33"/>
      <c r="N442" s="33"/>
      <c r="O442" s="33"/>
      <c r="P442" s="12"/>
      <c r="Q442" s="12"/>
      <c r="R442" s="12"/>
      <c r="S442" s="12"/>
      <c r="T442" s="78" t="str">
        <f t="shared" si="37"/>
        <v xml:space="preserve"> </v>
      </c>
      <c r="U442" s="78" t="str">
        <f t="shared" si="38"/>
        <v xml:space="preserve"> </v>
      </c>
      <c r="V442" s="12"/>
      <c r="W442" s="12"/>
      <c r="X442" s="12"/>
      <c r="Z442" s="12"/>
      <c r="AA442" s="12"/>
      <c r="AB442" s="12"/>
      <c r="AC442" s="12"/>
      <c r="AH442" s="12"/>
    </row>
    <row r="443" spans="1:42" ht="13.5" customHeight="1">
      <c r="A443" s="13"/>
      <c r="B443" s="12"/>
      <c r="C443" s="36"/>
      <c r="D443" s="27"/>
      <c r="E443" s="51"/>
      <c r="F443" s="27"/>
      <c r="G443" s="44"/>
      <c r="H443" s="44"/>
      <c r="I443"/>
      <c r="J443" s="33"/>
      <c r="K443"/>
      <c r="L443" s="33"/>
      <c r="M443" s="33"/>
      <c r="N443" s="33"/>
      <c r="O443" s="33"/>
      <c r="P443" s="12"/>
      <c r="Q443" s="12"/>
      <c r="R443" s="12"/>
      <c r="S443" s="12"/>
      <c r="T443" s="78" t="str">
        <f t="shared" si="37"/>
        <v xml:space="preserve"> </v>
      </c>
      <c r="U443" s="78" t="str">
        <f t="shared" si="38"/>
        <v xml:space="preserve"> </v>
      </c>
      <c r="V443" s="12"/>
      <c r="W443" s="12"/>
      <c r="X443" s="12"/>
      <c r="Z443" s="12"/>
      <c r="AA443" s="12"/>
      <c r="AB443" s="12"/>
      <c r="AC443" s="12"/>
      <c r="AH443" s="12"/>
    </row>
    <row r="444" spans="1:42" ht="13.5" customHeight="1">
      <c r="A444" s="13"/>
      <c r="B444" s="12"/>
      <c r="C444" s="36"/>
      <c r="D444" s="27"/>
      <c r="E444" s="51"/>
      <c r="F444" s="27"/>
      <c r="G444" s="44"/>
      <c r="H444" s="44"/>
      <c r="I444"/>
      <c r="J444" s="33"/>
      <c r="K444"/>
      <c r="L444" s="33"/>
      <c r="M444" s="33"/>
      <c r="N444" s="33"/>
      <c r="O444" s="33"/>
      <c r="P444" s="12"/>
      <c r="Q444" s="12"/>
      <c r="R444" s="12"/>
      <c r="S444" s="12"/>
      <c r="T444" s="78" t="str">
        <f t="shared" si="37"/>
        <v xml:space="preserve"> </v>
      </c>
      <c r="U444" s="78" t="str">
        <f t="shared" si="38"/>
        <v xml:space="preserve"> </v>
      </c>
      <c r="V444" s="12"/>
      <c r="W444" s="12"/>
      <c r="X444" s="12"/>
      <c r="Z444" s="12"/>
      <c r="AA444" s="12"/>
      <c r="AB444" s="12"/>
      <c r="AC444" s="12"/>
      <c r="AH444" s="12"/>
    </row>
    <row r="445" spans="1:42">
      <c r="A445" s="13"/>
      <c r="B445" s="12"/>
      <c r="C445" s="36"/>
      <c r="D445" s="27"/>
      <c r="E445" s="51"/>
      <c r="F445" s="27"/>
      <c r="G445" s="44"/>
      <c r="H445" s="44"/>
      <c r="I445"/>
      <c r="J445" s="33"/>
      <c r="K445"/>
      <c r="L445" s="33"/>
      <c r="M445" s="33"/>
      <c r="N445" s="33"/>
      <c r="O445" s="33"/>
      <c r="P445" s="12"/>
      <c r="Q445" s="12"/>
      <c r="R445" s="12"/>
      <c r="S445" s="12"/>
      <c r="T445" s="78" t="str">
        <f t="shared" si="37"/>
        <v xml:space="preserve"> </v>
      </c>
      <c r="U445" s="78" t="str">
        <f t="shared" si="38"/>
        <v xml:space="preserve"> </v>
      </c>
      <c r="V445" s="12"/>
      <c r="W445" s="12"/>
      <c r="X445" s="12"/>
      <c r="Z445" s="12"/>
      <c r="AA445" s="12"/>
      <c r="AB445" s="12"/>
      <c r="AC445" s="12"/>
      <c r="AH445" s="12"/>
    </row>
    <row r="446" spans="1:42">
      <c r="A446" s="11">
        <v>40260</v>
      </c>
      <c r="B446" s="12">
        <v>25</v>
      </c>
      <c r="C446" s="36"/>
      <c r="D446" s="27"/>
      <c r="E446" s="51"/>
      <c r="F446" s="27"/>
      <c r="G446" s="44"/>
      <c r="H446" s="44"/>
      <c r="I446"/>
      <c r="J446" s="33"/>
      <c r="K446"/>
      <c r="L446" s="33"/>
      <c r="M446" s="33"/>
      <c r="N446" s="33"/>
      <c r="O446" s="33"/>
      <c r="P446" s="81"/>
      <c r="Q446" s="81"/>
      <c r="R446" s="81"/>
      <c r="S446" s="81"/>
      <c r="T446" s="78" t="str">
        <f t="shared" si="37"/>
        <v xml:space="preserve"> </v>
      </c>
      <c r="U446" s="78" t="str">
        <f t="shared" si="38"/>
        <v xml:space="preserve"> </v>
      </c>
      <c r="X446" s="12"/>
      <c r="AH446" s="12"/>
      <c r="AL446" s="103">
        <v>25</v>
      </c>
    </row>
    <row r="447" spans="1:42">
      <c r="A447" s="11">
        <v>40274</v>
      </c>
      <c r="B447" s="12">
        <v>25</v>
      </c>
      <c r="C447" s="36"/>
      <c r="D447" s="27"/>
      <c r="E447" s="51"/>
      <c r="F447" s="27"/>
      <c r="G447" s="44"/>
      <c r="H447" s="44"/>
      <c r="I447"/>
      <c r="J447" s="33"/>
      <c r="K447"/>
      <c r="L447" s="33"/>
      <c r="M447" s="33"/>
      <c r="N447" s="33"/>
      <c r="O447" s="33"/>
      <c r="T447" s="78" t="str">
        <f t="shared" si="37"/>
        <v xml:space="preserve"> </v>
      </c>
      <c r="U447" s="78" t="str">
        <f t="shared" si="38"/>
        <v xml:space="preserve"> </v>
      </c>
      <c r="AH447" s="12"/>
      <c r="AK447" t="s">
        <v>87</v>
      </c>
      <c r="AM447" s="33"/>
      <c r="AN447" s="33"/>
      <c r="AO447" s="42"/>
      <c r="AP447" s="49"/>
    </row>
    <row r="448" spans="1:42">
      <c r="A448" s="11">
        <v>40288</v>
      </c>
      <c r="B448" s="12">
        <v>25</v>
      </c>
      <c r="C448" s="36"/>
      <c r="D448" s="27"/>
      <c r="E448" s="51"/>
      <c r="F448" s="27"/>
      <c r="G448" s="44"/>
      <c r="H448" s="44"/>
      <c r="I448"/>
      <c r="J448" s="33"/>
      <c r="K448"/>
      <c r="L448" s="33"/>
      <c r="M448" s="33"/>
      <c r="N448" s="33"/>
      <c r="O448" s="33"/>
      <c r="P448" s="23"/>
      <c r="Q448" s="23"/>
      <c r="R448" s="23"/>
      <c r="S448" s="23"/>
      <c r="T448" s="78" t="str">
        <f t="shared" si="37"/>
        <v xml:space="preserve"> </v>
      </c>
      <c r="U448" s="78" t="str">
        <f t="shared" si="38"/>
        <v xml:space="preserve"> </v>
      </c>
      <c r="V448" s="23"/>
      <c r="W448" s="23"/>
      <c r="X448" s="12"/>
      <c r="Z448" s="23"/>
      <c r="AA448" s="23"/>
      <c r="AB448" s="23"/>
      <c r="AC448" s="23"/>
      <c r="AH448" s="12"/>
      <c r="AK448" t="s">
        <v>88</v>
      </c>
      <c r="AM448" s="33" t="e">
        <f>AVERAGE(D447:D448)</f>
        <v>#DIV/0!</v>
      </c>
      <c r="AN448" s="33" t="e">
        <f>AVERAGE(F447:F448)</f>
        <v>#DIV/0!</v>
      </c>
      <c r="AO448" s="42" t="e">
        <f>AVERAGE(G447:G448)</f>
        <v>#DIV/0!</v>
      </c>
      <c r="AP448" s="49" t="e">
        <f>AVERAGE(E447:E448)</f>
        <v>#DIV/0!</v>
      </c>
    </row>
    <row r="449" spans="1:42">
      <c r="A449" s="11">
        <v>40302</v>
      </c>
      <c r="B449" s="12">
        <v>25</v>
      </c>
      <c r="C449" s="36">
        <v>3.02</v>
      </c>
      <c r="D449" s="27">
        <v>6.17</v>
      </c>
      <c r="E449" s="51">
        <v>42.4</v>
      </c>
      <c r="F449" s="27">
        <v>4.1399999999999997</v>
      </c>
      <c r="G449" s="44">
        <v>0.24</v>
      </c>
      <c r="H449" s="44"/>
      <c r="I449"/>
      <c r="J449" s="33"/>
      <c r="K449"/>
      <c r="L449" s="33"/>
      <c r="M449" s="33"/>
      <c r="N449" s="33"/>
      <c r="O449" s="33"/>
      <c r="P449" s="23">
        <v>1</v>
      </c>
      <c r="Q449" s="23"/>
      <c r="R449" s="12"/>
      <c r="S449" s="23">
        <v>1</v>
      </c>
      <c r="T449" s="78" t="str">
        <f t="shared" si="37"/>
        <v xml:space="preserve"> </v>
      </c>
      <c r="U449" s="78" t="str">
        <f t="shared" si="38"/>
        <v xml:space="preserve"> </v>
      </c>
      <c r="V449" s="23">
        <f>W449*0.0254</f>
        <v>0.4572</v>
      </c>
      <c r="W449" s="23">
        <v>18</v>
      </c>
      <c r="X449" s="23">
        <v>1</v>
      </c>
      <c r="Z449" s="23"/>
      <c r="AA449" s="23"/>
      <c r="AB449" s="23"/>
      <c r="AC449" s="23"/>
      <c r="AH449" s="12"/>
      <c r="AK449" t="s">
        <v>89</v>
      </c>
      <c r="AL449" s="137">
        <f>AVERAGE(C449:C450)</f>
        <v>3.35</v>
      </c>
      <c r="AM449" s="33">
        <f>AVERAGE(D449:D450)</f>
        <v>5.82</v>
      </c>
      <c r="AN449" s="33">
        <f>AVERAGE(F449:F450)</f>
        <v>4.2249999999999996</v>
      </c>
      <c r="AO449" s="42">
        <f>AVERAGE(G449:G450)</f>
        <v>0.378</v>
      </c>
      <c r="AP449" s="49">
        <f>AVERAGE(E449:E450)</f>
        <v>41.8</v>
      </c>
    </row>
    <row r="450" spans="1:42">
      <c r="A450" s="11">
        <v>40316</v>
      </c>
      <c r="B450" s="12">
        <v>25</v>
      </c>
      <c r="C450" s="36">
        <v>3.68</v>
      </c>
      <c r="D450" s="27">
        <v>5.47</v>
      </c>
      <c r="E450" s="51">
        <v>41.2</v>
      </c>
      <c r="F450" s="27">
        <v>4.3099999999999996</v>
      </c>
      <c r="G450" s="44">
        <v>0.51600000000000001</v>
      </c>
      <c r="H450" s="44"/>
      <c r="I450">
        <v>62.7</v>
      </c>
      <c r="J450" s="33">
        <f t="shared" si="35"/>
        <v>0.87823890000000004</v>
      </c>
      <c r="K450">
        <v>2.57</v>
      </c>
      <c r="L450" s="33">
        <f t="shared" si="36"/>
        <v>7.9592899999999994E-2</v>
      </c>
      <c r="M450" s="33"/>
      <c r="N450" s="33"/>
      <c r="O450" s="33"/>
      <c r="P450" s="81">
        <v>2</v>
      </c>
      <c r="Q450" s="81"/>
      <c r="R450" s="81">
        <v>6</v>
      </c>
      <c r="S450" s="81">
        <v>4</v>
      </c>
      <c r="T450" s="78">
        <f t="shared" si="37"/>
        <v>14</v>
      </c>
      <c r="U450" s="78" t="str">
        <f t="shared" si="38"/>
        <v xml:space="preserve"> </v>
      </c>
      <c r="V450" s="23">
        <f t="shared" ref="V450:V513" si="40">W450*0.0254</f>
        <v>0.53339999999999999</v>
      </c>
      <c r="W450">
        <v>21</v>
      </c>
      <c r="X450" s="12">
        <v>1</v>
      </c>
      <c r="Z450">
        <v>14</v>
      </c>
      <c r="AA450" t="s">
        <v>149</v>
      </c>
      <c r="AB450" s="12"/>
      <c r="AC450" s="12"/>
      <c r="AH450" s="12"/>
      <c r="AK450" t="s">
        <v>90</v>
      </c>
      <c r="AL450" s="137">
        <f>AVERAGE(C451:C453)</f>
        <v>7.71</v>
      </c>
      <c r="AM450" s="33">
        <f>AVERAGE(D451:D453)</f>
        <v>6.5</v>
      </c>
      <c r="AN450" s="33">
        <f>AVERAGE(F451:F453)</f>
        <v>8.4350000000000005</v>
      </c>
      <c r="AO450" s="42">
        <f>AVERAGE(G451:G453)</f>
        <v>0.13600000000000001</v>
      </c>
      <c r="AP450" s="49">
        <f>AVERAGE(E451:E453)</f>
        <v>11.85</v>
      </c>
    </row>
    <row r="451" spans="1:42">
      <c r="A451" s="11">
        <v>40330</v>
      </c>
      <c r="B451" s="12">
        <v>25</v>
      </c>
      <c r="C451" s="36"/>
      <c r="D451" s="27"/>
      <c r="E451" s="51"/>
      <c r="F451" s="27"/>
      <c r="G451" s="44"/>
      <c r="H451" s="44"/>
      <c r="I451">
        <v>152</v>
      </c>
      <c r="J451" s="33">
        <f t="shared" si="35"/>
        <v>2.1290640000000001</v>
      </c>
      <c r="K451" s="33">
        <v>1.28</v>
      </c>
      <c r="L451" s="33">
        <f t="shared" si="36"/>
        <v>3.9641599999999999E-2</v>
      </c>
      <c r="M451" s="33"/>
      <c r="N451" s="33"/>
      <c r="O451" s="33"/>
      <c r="P451" s="12"/>
      <c r="Q451" s="12"/>
      <c r="R451" s="12"/>
      <c r="S451" s="12"/>
      <c r="T451" s="78" t="str">
        <f t="shared" ref="T451:T514" si="41">IF(Z451&gt;0,IF(AA451="F",((Z451-32)*5/9),Z451),IF(Z451&lt;0,IF(AA451="F",((Z451-32)*5/9),Z451)," "))</f>
        <v xml:space="preserve"> </v>
      </c>
      <c r="U451" s="78" t="str">
        <f t="shared" ref="U451:U514" si="42">IF(AB451&gt;0,IF(AC451="F",((AB451-32)*5/9),AB451),IF(AB451&lt;0,IF(AC451="F",((AB451-32)*5/9),AB451)," "))</f>
        <v xml:space="preserve"> </v>
      </c>
      <c r="V451" s="23">
        <f t="shared" si="40"/>
        <v>0</v>
      </c>
      <c r="W451" s="12"/>
      <c r="X451" s="12"/>
      <c r="Z451" s="12"/>
      <c r="AA451" s="12"/>
      <c r="AB451" s="12"/>
      <c r="AC451" s="12"/>
      <c r="AH451" s="12"/>
      <c r="AK451" t="s">
        <v>91</v>
      </c>
      <c r="AL451" s="137">
        <f>AVERAGE(C454:C455)</f>
        <v>9.43</v>
      </c>
      <c r="AM451" s="33">
        <f>AVERAGE(D454:D455)</f>
        <v>6.08</v>
      </c>
      <c r="AN451" s="33" t="e">
        <f>AVERAGE(F454:F455)</f>
        <v>#DIV/0!</v>
      </c>
      <c r="AO451" s="42">
        <f>AVERAGE(G454:G455)</f>
        <v>0.15</v>
      </c>
      <c r="AP451" s="49">
        <f>AVERAGE(E454:E455)</f>
        <v>17.7</v>
      </c>
    </row>
    <row r="452" spans="1:42">
      <c r="A452" s="11">
        <v>40344</v>
      </c>
      <c r="B452" s="12">
        <v>25</v>
      </c>
      <c r="C452" s="36"/>
      <c r="D452" s="27">
        <v>6.55</v>
      </c>
      <c r="E452" s="51">
        <v>14.5</v>
      </c>
      <c r="F452" s="27">
        <v>8.57</v>
      </c>
      <c r="G452" s="44">
        <v>0.16600000000000001</v>
      </c>
      <c r="H452" s="44"/>
      <c r="I452">
        <v>52.7</v>
      </c>
      <c r="J452" s="33">
        <f t="shared" si="35"/>
        <v>0.73816890000000002</v>
      </c>
      <c r="K452" s="33">
        <v>2.0099999999999998</v>
      </c>
      <c r="L452" s="33">
        <f t="shared" si="36"/>
        <v>6.2249699999999991E-2</v>
      </c>
      <c r="M452" s="33"/>
      <c r="N452" s="33"/>
      <c r="O452" s="33"/>
      <c r="P452" s="81">
        <v>1</v>
      </c>
      <c r="Q452" s="81"/>
      <c r="R452" s="81"/>
      <c r="S452" s="81">
        <v>1</v>
      </c>
      <c r="T452" s="78">
        <f t="shared" si="41"/>
        <v>29</v>
      </c>
      <c r="U452" s="78">
        <f t="shared" si="42"/>
        <v>27</v>
      </c>
      <c r="V452" s="23">
        <f t="shared" si="40"/>
        <v>0.78739999999999999</v>
      </c>
      <c r="W452" s="23">
        <v>31</v>
      </c>
      <c r="X452" s="81">
        <v>1</v>
      </c>
      <c r="Z452" s="23">
        <v>29</v>
      </c>
      <c r="AA452" s="23" t="s">
        <v>149</v>
      </c>
      <c r="AB452" s="23">
        <v>27</v>
      </c>
      <c r="AC452" s="23" t="s">
        <v>149</v>
      </c>
      <c r="AH452" s="12"/>
      <c r="AK452" t="s">
        <v>92</v>
      </c>
      <c r="AL452" s="137">
        <f>AVERAGE(C456:C457)</f>
        <v>11.51</v>
      </c>
      <c r="AM452" s="33">
        <f>AVERAGE(D456:D457)</f>
        <v>6.02</v>
      </c>
      <c r="AN452" s="33" t="e">
        <f>AVERAGE(F456:F457)</f>
        <v>#DIV/0!</v>
      </c>
      <c r="AO452" s="42">
        <f>AVERAGE(G456:G457)</f>
        <v>0.216</v>
      </c>
      <c r="AP452" s="49">
        <f>AVERAGE(E456:E457)</f>
        <v>18.7</v>
      </c>
    </row>
    <row r="453" spans="1:42">
      <c r="A453" s="11">
        <v>40358</v>
      </c>
      <c r="B453" s="12">
        <v>25</v>
      </c>
      <c r="C453" s="36">
        <v>7.71</v>
      </c>
      <c r="D453" s="27">
        <v>6.45</v>
      </c>
      <c r="E453" s="51">
        <v>9.1999999999999993</v>
      </c>
      <c r="F453" s="27">
        <v>8.3000000000000007</v>
      </c>
      <c r="G453" s="44">
        <v>0.106</v>
      </c>
      <c r="H453" s="44"/>
      <c r="I453">
        <v>89.5</v>
      </c>
      <c r="J453" s="33">
        <f t="shared" si="35"/>
        <v>1.2536265000000002</v>
      </c>
      <c r="K453" s="33">
        <v>2.5299999999999998</v>
      </c>
      <c r="L453" s="33">
        <f t="shared" si="36"/>
        <v>7.8354099999999996E-2</v>
      </c>
      <c r="M453" s="33"/>
      <c r="N453" s="33"/>
      <c r="O453" s="33"/>
      <c r="P453" s="81">
        <v>2</v>
      </c>
      <c r="Q453" s="81"/>
      <c r="R453" s="81">
        <v>2</v>
      </c>
      <c r="S453" s="81">
        <v>5</v>
      </c>
      <c r="T453" s="78">
        <f t="shared" si="41"/>
        <v>31</v>
      </c>
      <c r="U453" s="78">
        <f t="shared" si="42"/>
        <v>26</v>
      </c>
      <c r="V453" s="23">
        <f t="shared" si="40"/>
        <v>1.2191999999999998</v>
      </c>
      <c r="W453" s="23">
        <v>48</v>
      </c>
      <c r="X453" s="81">
        <v>2</v>
      </c>
      <c r="Z453">
        <v>31</v>
      </c>
      <c r="AA453" t="s">
        <v>149</v>
      </c>
      <c r="AB453">
        <v>26</v>
      </c>
      <c r="AC453" t="s">
        <v>149</v>
      </c>
      <c r="AH453" s="12"/>
      <c r="AK453" t="s">
        <v>93</v>
      </c>
      <c r="AL453" s="137">
        <f>AVERAGE(C458:C459)</f>
        <v>13.33</v>
      </c>
      <c r="AM453" s="33">
        <f>AVERAGE(D458:D459)</f>
        <v>6.21</v>
      </c>
      <c r="AN453" s="33" t="e">
        <f>AVERAGE(F458:F459)</f>
        <v>#DIV/0!</v>
      </c>
      <c r="AO453" s="42">
        <f>AVERAGE(G458:G459)</f>
        <v>8.5999999999999993E-2</v>
      </c>
      <c r="AP453" s="33">
        <f>AVERAGE(E458:E459)</f>
        <v>15.9</v>
      </c>
    </row>
    <row r="454" spans="1:42">
      <c r="A454" s="11">
        <v>40372</v>
      </c>
      <c r="B454" s="12">
        <v>25</v>
      </c>
      <c r="C454" s="36"/>
      <c r="D454" s="27"/>
      <c r="E454" s="51"/>
      <c r="F454" s="27"/>
      <c r="G454" s="44"/>
      <c r="H454" s="44"/>
      <c r="I454"/>
      <c r="J454" s="33"/>
      <c r="K454"/>
      <c r="L454" s="33"/>
      <c r="M454" s="33"/>
      <c r="N454" s="33"/>
      <c r="O454" s="33"/>
      <c r="P454" s="12"/>
      <c r="Q454" s="12"/>
      <c r="R454" s="12"/>
      <c r="S454" s="12"/>
      <c r="T454" s="78" t="str">
        <f t="shared" si="41"/>
        <v xml:space="preserve"> </v>
      </c>
      <c r="U454" s="78" t="str">
        <f t="shared" si="42"/>
        <v xml:space="preserve"> </v>
      </c>
      <c r="V454" s="23">
        <f t="shared" si="40"/>
        <v>0</v>
      </c>
      <c r="W454" s="12"/>
      <c r="X454" s="12"/>
      <c r="Z454" s="12"/>
      <c r="AA454" s="12"/>
      <c r="AB454" s="12"/>
      <c r="AC454" s="12"/>
      <c r="AH454" s="12"/>
      <c r="AK454" t="s">
        <v>94</v>
      </c>
      <c r="AL454" s="137">
        <f>AVERAGE(C460:C461)</f>
        <v>9.3249999999999993</v>
      </c>
      <c r="AM454" s="33">
        <f>AVERAGE(D460:D461)</f>
        <v>6.07</v>
      </c>
      <c r="AN454" s="33" t="e">
        <f>AVERAGE(F460:F461)</f>
        <v>#DIV/0!</v>
      </c>
      <c r="AO454" s="42">
        <f>AVERAGE(G460:G461)</f>
        <v>0.28499999999999998</v>
      </c>
      <c r="AP454" s="33">
        <f>AVERAGE(E460:E461)</f>
        <v>7.8000000000000007</v>
      </c>
    </row>
    <row r="455" spans="1:42">
      <c r="A455" s="11">
        <v>40386</v>
      </c>
      <c r="B455" s="12">
        <v>25</v>
      </c>
      <c r="C455" s="36">
        <v>9.43</v>
      </c>
      <c r="D455" s="27">
        <v>6.08</v>
      </c>
      <c r="E455" s="51">
        <v>17.7</v>
      </c>
      <c r="F455" s="92"/>
      <c r="G455" s="44">
        <v>0.15</v>
      </c>
      <c r="H455" s="44"/>
      <c r="I455">
        <v>70.400000000000006</v>
      </c>
      <c r="J455" s="33">
        <f t="shared" si="35"/>
        <v>0.98609279999999999</v>
      </c>
      <c r="K455" s="33">
        <v>2.84</v>
      </c>
      <c r="L455" s="33">
        <f t="shared" si="36"/>
        <v>8.79548E-2</v>
      </c>
      <c r="M455" s="33"/>
      <c r="N455" s="33"/>
      <c r="O455" s="33"/>
      <c r="P455" s="81"/>
      <c r="Q455" s="81"/>
      <c r="R455" s="81"/>
      <c r="S455" s="23" t="s">
        <v>118</v>
      </c>
      <c r="T455" s="78" t="str">
        <f t="shared" si="41"/>
        <v xml:space="preserve"> </v>
      </c>
      <c r="U455" s="78" t="str">
        <f t="shared" si="42"/>
        <v xml:space="preserve"> </v>
      </c>
      <c r="V455" s="23">
        <f t="shared" si="40"/>
        <v>0</v>
      </c>
      <c r="X455" s="12"/>
      <c r="AH455" s="12"/>
      <c r="AK455" t="s">
        <v>105</v>
      </c>
      <c r="AL455" s="137">
        <f>AVERAGE(C462:C463)</f>
        <v>10.530000000000001</v>
      </c>
      <c r="AM455" s="33">
        <f>AVERAGE(D462:D463)</f>
        <v>5.76</v>
      </c>
      <c r="AN455" s="33">
        <f>AVERAGE(F462:F463)</f>
        <v>0.65</v>
      </c>
      <c r="AO455" s="42">
        <f>AVERAGE(G462:G463)</f>
        <v>0.2195</v>
      </c>
      <c r="AP455" s="33">
        <f>AVERAGE(E462:E463)</f>
        <v>19.95</v>
      </c>
    </row>
    <row r="456" spans="1:42">
      <c r="A456" s="11">
        <v>40400</v>
      </c>
      <c r="B456" s="12">
        <v>25</v>
      </c>
      <c r="C456" s="36"/>
      <c r="D456" s="27"/>
      <c r="E456" s="51"/>
      <c r="F456" s="27"/>
      <c r="G456" s="44"/>
      <c r="H456" s="44"/>
      <c r="I456"/>
      <c r="J456" s="33"/>
      <c r="K456" s="33"/>
      <c r="L456" s="33"/>
      <c r="M456" s="33"/>
      <c r="N456" s="33"/>
      <c r="O456" s="33"/>
      <c r="P456" s="23"/>
      <c r="Q456" s="23"/>
      <c r="R456" s="23"/>
      <c r="S456" s="23"/>
      <c r="T456" s="78" t="str">
        <f t="shared" si="41"/>
        <v xml:space="preserve"> </v>
      </c>
      <c r="U456" s="78" t="str">
        <f t="shared" si="42"/>
        <v xml:space="preserve"> </v>
      </c>
      <c r="V456" s="23">
        <f t="shared" si="40"/>
        <v>0</v>
      </c>
      <c r="W456" s="23"/>
      <c r="X456" s="12"/>
      <c r="Z456" s="23"/>
      <c r="AA456" s="23"/>
      <c r="AB456" s="12"/>
      <c r="AC456" s="12"/>
      <c r="AH456" s="12"/>
    </row>
    <row r="457" spans="1:42">
      <c r="A457" s="11">
        <v>40414</v>
      </c>
      <c r="B457" s="12">
        <v>25</v>
      </c>
      <c r="C457" s="36">
        <v>11.51</v>
      </c>
      <c r="D457" s="27">
        <v>6.02</v>
      </c>
      <c r="E457" s="51">
        <v>18.7</v>
      </c>
      <c r="F457" s="92"/>
      <c r="G457" s="44">
        <v>0.216</v>
      </c>
      <c r="H457" s="44"/>
      <c r="I457">
        <v>42.4</v>
      </c>
      <c r="J457" s="33">
        <f t="shared" si="35"/>
        <v>0.5938968</v>
      </c>
      <c r="K457" s="33">
        <v>1.93</v>
      </c>
      <c r="L457" s="33">
        <f t="shared" si="36"/>
        <v>5.9772099999999995E-2</v>
      </c>
      <c r="M457" s="33"/>
      <c r="N457" s="33"/>
      <c r="O457" s="33"/>
      <c r="P457" s="23">
        <v>1</v>
      </c>
      <c r="Q457" s="23"/>
      <c r="S457" s="12">
        <v>1</v>
      </c>
      <c r="T457" s="78" t="str">
        <f t="shared" si="41"/>
        <v xml:space="preserve"> </v>
      </c>
      <c r="U457" s="78" t="str">
        <f t="shared" si="42"/>
        <v xml:space="preserve"> </v>
      </c>
      <c r="V457" s="23">
        <f t="shared" si="40"/>
        <v>0</v>
      </c>
      <c r="W457" s="23"/>
      <c r="X457" s="12"/>
      <c r="Z457" s="12"/>
      <c r="AA457" s="12"/>
      <c r="AB457" s="12"/>
      <c r="AC457" s="12"/>
      <c r="AH457" s="12"/>
    </row>
    <row r="458" spans="1:42">
      <c r="A458" s="11">
        <v>40428</v>
      </c>
      <c r="B458" s="12">
        <v>25</v>
      </c>
      <c r="I458"/>
      <c r="J458" s="33"/>
      <c r="K458" s="33"/>
      <c r="L458" s="33"/>
      <c r="M458" s="33"/>
      <c r="N458" s="33"/>
      <c r="O458" s="33"/>
      <c r="T458" s="78" t="str">
        <f t="shared" si="41"/>
        <v xml:space="preserve"> </v>
      </c>
      <c r="U458" s="78" t="str">
        <f t="shared" si="42"/>
        <v xml:space="preserve"> </v>
      </c>
      <c r="V458" s="23">
        <f t="shared" si="40"/>
        <v>0</v>
      </c>
      <c r="AH458" s="12"/>
    </row>
    <row r="459" spans="1:42">
      <c r="A459" s="11">
        <v>40442</v>
      </c>
      <c r="B459" s="12">
        <v>25</v>
      </c>
      <c r="C459" s="36">
        <v>13.33</v>
      </c>
      <c r="D459" s="27">
        <v>6.21</v>
      </c>
      <c r="E459" s="51">
        <v>15.9</v>
      </c>
      <c r="F459" s="92"/>
      <c r="G459" s="44">
        <v>8.5999999999999993E-2</v>
      </c>
      <c r="H459" s="44"/>
      <c r="I459">
        <v>42.2</v>
      </c>
      <c r="J459" s="33">
        <f t="shared" si="35"/>
        <v>0.59109540000000005</v>
      </c>
      <c r="K459" s="33">
        <v>1.79</v>
      </c>
      <c r="L459" s="33">
        <f t="shared" si="36"/>
        <v>5.5436299999999994E-2</v>
      </c>
      <c r="M459" s="33"/>
      <c r="N459" s="33"/>
      <c r="O459" s="33"/>
      <c r="P459" s="81">
        <v>3</v>
      </c>
      <c r="Q459" s="81"/>
      <c r="R459" s="81">
        <v>8</v>
      </c>
      <c r="S459" s="81">
        <v>1</v>
      </c>
      <c r="T459" s="78" t="str">
        <f t="shared" si="41"/>
        <v xml:space="preserve"> </v>
      </c>
      <c r="U459" s="78" t="str">
        <f t="shared" si="42"/>
        <v xml:space="preserve"> </v>
      </c>
      <c r="V459" s="23">
        <f t="shared" si="40"/>
        <v>0.60959999999999992</v>
      </c>
      <c r="W459">
        <v>24</v>
      </c>
      <c r="X459" s="12">
        <v>1</v>
      </c>
      <c r="Z459" s="12"/>
      <c r="AA459" s="12"/>
      <c r="AB459" s="12"/>
      <c r="AC459" s="12"/>
      <c r="AH459" s="12"/>
    </row>
    <row r="460" spans="1:42">
      <c r="A460" s="11">
        <v>40456</v>
      </c>
      <c r="B460" s="12">
        <v>25</v>
      </c>
      <c r="C460" s="36">
        <v>8.39</v>
      </c>
      <c r="D460" s="27">
        <v>5.99</v>
      </c>
      <c r="E460" s="51">
        <v>9.8000000000000007</v>
      </c>
      <c r="F460" s="92"/>
      <c r="G460" s="44">
        <v>0.28499999999999998</v>
      </c>
      <c r="H460" s="44"/>
      <c r="I460">
        <v>44.3</v>
      </c>
      <c r="J460" s="33">
        <f t="shared" si="35"/>
        <v>0.62051009999999995</v>
      </c>
      <c r="K460" s="33">
        <v>1.95</v>
      </c>
      <c r="L460" s="33">
        <f t="shared" si="36"/>
        <v>6.0391499999999994E-2</v>
      </c>
      <c r="M460" s="33"/>
      <c r="N460" s="33"/>
      <c r="O460" s="33"/>
      <c r="P460" s="81">
        <v>2</v>
      </c>
      <c r="Q460" s="81"/>
      <c r="R460" s="81">
        <v>6</v>
      </c>
      <c r="S460" s="81">
        <v>5</v>
      </c>
      <c r="T460" s="78" t="str">
        <f t="shared" si="41"/>
        <v xml:space="preserve"> </v>
      </c>
      <c r="U460" s="78" t="str">
        <f t="shared" si="42"/>
        <v xml:space="preserve"> </v>
      </c>
      <c r="V460" s="23">
        <f t="shared" si="40"/>
        <v>0.76200000000000001</v>
      </c>
      <c r="W460">
        <v>30</v>
      </c>
      <c r="X460" s="12">
        <v>1</v>
      </c>
      <c r="Z460" s="12"/>
      <c r="AA460" s="12"/>
      <c r="AB460" s="12"/>
      <c r="AC460" s="12"/>
      <c r="AH460" s="12"/>
    </row>
    <row r="461" spans="1:42">
      <c r="A461" s="11">
        <v>40470</v>
      </c>
      <c r="B461" s="12">
        <v>25</v>
      </c>
      <c r="C461" s="36">
        <v>10.26</v>
      </c>
      <c r="D461" s="27">
        <v>6.15</v>
      </c>
      <c r="E461" s="51">
        <v>5.8</v>
      </c>
      <c r="F461" s="92"/>
      <c r="G461" s="128" t="s">
        <v>122</v>
      </c>
      <c r="H461" s="128"/>
      <c r="I461">
        <v>51.3</v>
      </c>
      <c r="J461" s="33">
        <f t="shared" si="35"/>
        <v>0.71855910000000001</v>
      </c>
      <c r="K461" s="33">
        <v>1.31</v>
      </c>
      <c r="L461" s="33">
        <f t="shared" si="36"/>
        <v>4.0570700000000001E-2</v>
      </c>
      <c r="M461" s="33"/>
      <c r="N461" s="33"/>
      <c r="O461" s="33"/>
      <c r="P461" s="12">
        <v>2</v>
      </c>
      <c r="Q461" s="12"/>
      <c r="R461" s="12">
        <v>1</v>
      </c>
      <c r="S461" s="12">
        <v>1</v>
      </c>
      <c r="T461" s="78" t="str">
        <f t="shared" si="41"/>
        <v xml:space="preserve"> </v>
      </c>
      <c r="U461" s="78" t="str">
        <f t="shared" si="42"/>
        <v xml:space="preserve"> </v>
      </c>
      <c r="V461" s="23">
        <f t="shared" si="40"/>
        <v>0.78739999999999999</v>
      </c>
      <c r="W461" s="12">
        <v>31</v>
      </c>
      <c r="X461" s="12"/>
      <c r="Z461" s="12"/>
      <c r="AA461" s="12"/>
      <c r="AB461" s="12"/>
      <c r="AC461" s="12"/>
      <c r="AH461" s="12"/>
    </row>
    <row r="462" spans="1:42">
      <c r="A462" s="13">
        <v>40484</v>
      </c>
      <c r="B462" s="12">
        <v>25</v>
      </c>
      <c r="C462" s="36">
        <v>9.2200000000000006</v>
      </c>
      <c r="D462" s="27">
        <v>5.95</v>
      </c>
      <c r="E462" s="51">
        <v>23.2</v>
      </c>
      <c r="F462" s="92"/>
      <c r="G462" s="44">
        <v>0.308</v>
      </c>
      <c r="H462" s="44"/>
      <c r="I462">
        <v>44.4</v>
      </c>
      <c r="J462" s="33">
        <f t="shared" si="35"/>
        <v>0.62191079999999999</v>
      </c>
      <c r="K462" s="33">
        <v>1.54</v>
      </c>
      <c r="L462" s="33">
        <f t="shared" si="36"/>
        <v>4.7693799999999995E-2</v>
      </c>
      <c r="M462" s="33"/>
      <c r="N462" s="33"/>
      <c r="O462" s="33"/>
      <c r="P462" s="12">
        <v>2</v>
      </c>
      <c r="Q462" s="12"/>
      <c r="R462" s="12">
        <v>2</v>
      </c>
      <c r="S462" s="12">
        <v>1</v>
      </c>
      <c r="T462" s="78">
        <f t="shared" si="41"/>
        <v>16</v>
      </c>
      <c r="U462" s="78">
        <f t="shared" si="42"/>
        <v>12</v>
      </c>
      <c r="V462" s="23">
        <f t="shared" si="40"/>
        <v>0.71119999999999994</v>
      </c>
      <c r="W462" s="12">
        <v>28</v>
      </c>
      <c r="X462" s="12">
        <v>1</v>
      </c>
      <c r="Z462" s="12">
        <v>16</v>
      </c>
      <c r="AA462" s="12" t="s">
        <v>149</v>
      </c>
      <c r="AB462" s="12">
        <v>12</v>
      </c>
      <c r="AC462" s="12" t="s">
        <v>149</v>
      </c>
      <c r="AH462" s="12"/>
    </row>
    <row r="463" spans="1:42">
      <c r="A463" s="13">
        <v>40498</v>
      </c>
      <c r="B463" s="12">
        <v>25</v>
      </c>
      <c r="C463" s="36">
        <v>11.84</v>
      </c>
      <c r="D463" s="27">
        <v>5.57</v>
      </c>
      <c r="E463" s="51">
        <v>16.7</v>
      </c>
      <c r="F463" s="131">
        <v>0.65</v>
      </c>
      <c r="G463" s="130">
        <v>0.13100000000000001</v>
      </c>
      <c r="H463" s="130"/>
      <c r="I463">
        <v>38.700000000000003</v>
      </c>
      <c r="J463" s="33">
        <f t="shared" si="35"/>
        <v>0.54207090000000002</v>
      </c>
      <c r="K463" s="33">
        <v>1.39</v>
      </c>
      <c r="L463" s="33">
        <f t="shared" si="36"/>
        <v>4.3048299999999998E-2</v>
      </c>
      <c r="M463" s="33"/>
      <c r="N463" s="33"/>
      <c r="O463" s="33"/>
      <c r="P463" s="12">
        <v>1</v>
      </c>
      <c r="Q463" s="12"/>
      <c r="R463" s="12"/>
      <c r="S463" s="12">
        <v>3</v>
      </c>
      <c r="T463" s="78">
        <f t="shared" si="41"/>
        <v>17</v>
      </c>
      <c r="U463" s="78">
        <f t="shared" si="42"/>
        <v>9</v>
      </c>
      <c r="V463" s="23">
        <f t="shared" si="40"/>
        <v>0.91439999999999999</v>
      </c>
      <c r="W463" s="12">
        <v>36</v>
      </c>
      <c r="X463" s="12">
        <v>2</v>
      </c>
      <c r="Z463" s="12">
        <v>17</v>
      </c>
      <c r="AA463" s="12" t="s">
        <v>149</v>
      </c>
      <c r="AB463" s="12">
        <v>9</v>
      </c>
      <c r="AC463" s="12" t="s">
        <v>149</v>
      </c>
      <c r="AH463" s="12"/>
    </row>
    <row r="464" spans="1:42">
      <c r="A464" s="13"/>
      <c r="B464" s="12"/>
      <c r="C464" s="36"/>
      <c r="D464" s="27"/>
      <c r="E464" s="51"/>
      <c r="F464" s="27"/>
      <c r="G464" s="44"/>
      <c r="H464" s="44"/>
      <c r="I464"/>
      <c r="J464" s="33"/>
      <c r="K464" s="33"/>
      <c r="L464" s="33"/>
      <c r="M464" s="33"/>
      <c r="N464" s="33"/>
      <c r="O464" s="33"/>
      <c r="P464" s="12"/>
      <c r="Q464" s="12"/>
      <c r="R464" s="12"/>
      <c r="S464" s="12"/>
      <c r="T464" s="78" t="str">
        <f t="shared" si="41"/>
        <v xml:space="preserve"> </v>
      </c>
      <c r="U464" s="78" t="str">
        <f t="shared" si="42"/>
        <v xml:space="preserve"> </v>
      </c>
      <c r="V464" s="23">
        <f t="shared" si="40"/>
        <v>0</v>
      </c>
      <c r="W464" s="12"/>
      <c r="X464" s="12"/>
      <c r="Z464" s="12"/>
      <c r="AA464" s="12"/>
      <c r="AB464" s="12"/>
      <c r="AC464" s="12"/>
      <c r="AH464" s="12"/>
    </row>
    <row r="465" spans="1:42">
      <c r="A465" s="13"/>
      <c r="B465" s="12"/>
      <c r="C465" s="36"/>
      <c r="D465" s="27"/>
      <c r="E465" s="51"/>
      <c r="F465" s="27"/>
      <c r="G465" s="44"/>
      <c r="H465" s="44"/>
      <c r="I465"/>
      <c r="J465" s="33"/>
      <c r="K465"/>
      <c r="L465" s="33"/>
      <c r="M465" s="33"/>
      <c r="N465" s="33"/>
      <c r="O465" s="33"/>
      <c r="P465" s="12"/>
      <c r="Q465" s="12"/>
      <c r="R465" s="12"/>
      <c r="S465" s="12"/>
      <c r="T465" s="78" t="str">
        <f t="shared" si="41"/>
        <v xml:space="preserve"> </v>
      </c>
      <c r="U465" s="78" t="str">
        <f t="shared" si="42"/>
        <v xml:space="preserve"> </v>
      </c>
      <c r="V465" s="23">
        <f t="shared" si="40"/>
        <v>0</v>
      </c>
      <c r="W465" s="12"/>
      <c r="X465" s="12"/>
      <c r="Z465" s="12"/>
      <c r="AA465" s="12"/>
      <c r="AB465" s="12"/>
      <c r="AC465" s="12"/>
      <c r="AH465" s="12"/>
    </row>
    <row r="466" spans="1:42">
      <c r="A466" s="13"/>
      <c r="B466" s="12"/>
      <c r="C466" s="36"/>
      <c r="D466" s="27"/>
      <c r="E466" s="51"/>
      <c r="F466" s="27"/>
      <c r="G466" s="44"/>
      <c r="H466" s="44"/>
      <c r="I466"/>
      <c r="J466" s="33"/>
      <c r="K466"/>
      <c r="L466" s="33"/>
      <c r="M466" s="33"/>
      <c r="N466" s="33"/>
      <c r="O466" s="33"/>
      <c r="P466" s="12"/>
      <c r="Q466" s="12"/>
      <c r="R466" s="12"/>
      <c r="S466" s="12"/>
      <c r="T466" s="78" t="str">
        <f t="shared" si="41"/>
        <v xml:space="preserve"> </v>
      </c>
      <c r="U466" s="78" t="str">
        <f t="shared" si="42"/>
        <v xml:space="preserve"> </v>
      </c>
      <c r="V466" s="23">
        <f t="shared" si="40"/>
        <v>0</v>
      </c>
      <c r="W466" s="12"/>
      <c r="X466" s="12"/>
      <c r="Z466" s="12"/>
      <c r="AA466" s="12"/>
      <c r="AB466" s="12"/>
      <c r="AC466" s="12"/>
      <c r="AH466" s="12"/>
    </row>
    <row r="467" spans="1:42" s="21" customFormat="1">
      <c r="A467" s="20"/>
      <c r="C467" s="38"/>
      <c r="D467" s="34"/>
      <c r="E467" s="53"/>
      <c r="F467" s="34"/>
      <c r="G467" s="47"/>
      <c r="H467" s="47"/>
      <c r="I467"/>
      <c r="J467" s="33"/>
      <c r="K467"/>
      <c r="L467" s="33"/>
      <c r="M467" s="33"/>
      <c r="N467" s="33"/>
      <c r="O467" s="33"/>
      <c r="T467" s="78" t="str">
        <f t="shared" si="41"/>
        <v xml:space="preserve"> </v>
      </c>
      <c r="U467" s="78" t="str">
        <f t="shared" si="42"/>
        <v xml:space="preserve"> </v>
      </c>
      <c r="V467" s="23">
        <f t="shared" si="40"/>
        <v>0</v>
      </c>
      <c r="AL467" s="139"/>
    </row>
    <row r="468" spans="1:42">
      <c r="A468" s="11">
        <v>40260</v>
      </c>
      <c r="B468" s="12">
        <v>26</v>
      </c>
      <c r="C468" s="36">
        <v>0.09</v>
      </c>
      <c r="D468" s="27">
        <v>6.95</v>
      </c>
      <c r="E468" s="51">
        <v>5</v>
      </c>
      <c r="F468" s="27">
        <v>5.23</v>
      </c>
      <c r="G468" s="44">
        <v>0.11</v>
      </c>
      <c r="H468" s="44"/>
      <c r="I468"/>
      <c r="J468" s="33"/>
      <c r="K468"/>
      <c r="L468" s="33"/>
      <c r="M468" s="33"/>
      <c r="N468" s="33"/>
      <c r="O468" s="33"/>
      <c r="P468" s="81">
        <v>2</v>
      </c>
      <c r="Q468" s="81"/>
      <c r="R468" s="81">
        <v>8</v>
      </c>
      <c r="S468" s="81">
        <v>3</v>
      </c>
      <c r="T468" s="78">
        <f t="shared" si="41"/>
        <v>12</v>
      </c>
      <c r="U468" s="78">
        <f t="shared" si="42"/>
        <v>15</v>
      </c>
      <c r="V468" s="23">
        <f t="shared" si="40"/>
        <v>0.88900000000000001</v>
      </c>
      <c r="W468">
        <v>35</v>
      </c>
      <c r="X468" s="12">
        <v>1</v>
      </c>
      <c r="Z468">
        <v>12</v>
      </c>
      <c r="AA468" t="s">
        <v>149</v>
      </c>
      <c r="AB468">
        <v>15</v>
      </c>
      <c r="AC468" t="s">
        <v>149</v>
      </c>
      <c r="AH468" s="12"/>
      <c r="AL468" s="103">
        <v>26</v>
      </c>
    </row>
    <row r="469" spans="1:42">
      <c r="A469" s="11">
        <v>40274</v>
      </c>
      <c r="B469" s="12">
        <v>26</v>
      </c>
      <c r="C469" s="36">
        <v>0.1</v>
      </c>
      <c r="D469" s="27">
        <v>6.8</v>
      </c>
      <c r="E469" s="51">
        <v>2.8</v>
      </c>
      <c r="F469" s="27">
        <v>4.41</v>
      </c>
      <c r="G469" s="44"/>
      <c r="H469" s="44"/>
      <c r="I469"/>
      <c r="J469" s="33"/>
      <c r="K469"/>
      <c r="L469" s="33"/>
      <c r="M469" s="33"/>
      <c r="N469" s="33"/>
      <c r="O469" s="33"/>
      <c r="P469" s="81">
        <v>2</v>
      </c>
      <c r="Q469" s="81"/>
      <c r="R469" s="81">
        <v>6</v>
      </c>
      <c r="S469" s="81">
        <v>1</v>
      </c>
      <c r="T469" s="78">
        <f t="shared" si="41"/>
        <v>30</v>
      </c>
      <c r="U469" s="78">
        <f t="shared" si="42"/>
        <v>23</v>
      </c>
      <c r="V469" s="23">
        <f t="shared" si="40"/>
        <v>0.71119999999999994</v>
      </c>
      <c r="W469">
        <v>28</v>
      </c>
      <c r="X469" s="12">
        <v>1</v>
      </c>
      <c r="Z469">
        <v>30</v>
      </c>
      <c r="AA469" t="s">
        <v>149</v>
      </c>
      <c r="AB469">
        <v>23</v>
      </c>
      <c r="AC469" t="s">
        <v>149</v>
      </c>
      <c r="AH469" s="12"/>
      <c r="AK469" t="s">
        <v>87</v>
      </c>
      <c r="AL469" s="137">
        <f>C468</f>
        <v>0.09</v>
      </c>
      <c r="AM469" s="33">
        <f>D468</f>
        <v>6.95</v>
      </c>
      <c r="AN469" s="33">
        <f>F468</f>
        <v>5.23</v>
      </c>
      <c r="AO469" s="42">
        <f>G468</f>
        <v>0.11</v>
      </c>
      <c r="AP469" s="49">
        <f>E468</f>
        <v>5</v>
      </c>
    </row>
    <row r="470" spans="1:42">
      <c r="A470" s="11">
        <v>40288</v>
      </c>
      <c r="B470" s="12">
        <v>26</v>
      </c>
      <c r="C470" s="36">
        <v>0.12</v>
      </c>
      <c r="D470" s="27">
        <v>6.76</v>
      </c>
      <c r="E470" s="51">
        <v>8</v>
      </c>
      <c r="F470" s="27">
        <v>5.57</v>
      </c>
      <c r="G470" s="44">
        <v>0.193</v>
      </c>
      <c r="H470" s="44"/>
      <c r="I470"/>
      <c r="J470" s="33"/>
      <c r="K470"/>
      <c r="L470" s="33"/>
      <c r="M470" s="33"/>
      <c r="N470" s="33"/>
      <c r="O470" s="33"/>
      <c r="P470" s="81">
        <v>2</v>
      </c>
      <c r="Q470" s="81"/>
      <c r="R470" s="81">
        <v>8</v>
      </c>
      <c r="S470" s="81">
        <v>1</v>
      </c>
      <c r="T470" s="78">
        <f t="shared" si="41"/>
        <v>20</v>
      </c>
      <c r="U470" s="78">
        <f t="shared" si="42"/>
        <v>18</v>
      </c>
      <c r="V470" s="23">
        <f t="shared" si="40"/>
        <v>0.88900000000000001</v>
      </c>
      <c r="W470">
        <v>35</v>
      </c>
      <c r="X470" s="12">
        <v>2</v>
      </c>
      <c r="Z470">
        <v>20</v>
      </c>
      <c r="AA470" t="s">
        <v>149</v>
      </c>
      <c r="AB470">
        <v>18</v>
      </c>
      <c r="AC470" t="s">
        <v>149</v>
      </c>
      <c r="AH470" s="12"/>
      <c r="AK470" t="s">
        <v>88</v>
      </c>
      <c r="AL470" s="137">
        <f>AVERAGE(C469:C470)</f>
        <v>0.11</v>
      </c>
      <c r="AM470" s="33">
        <f>AVERAGE(D469:D470)</f>
        <v>6.7799999999999994</v>
      </c>
      <c r="AN470" s="33">
        <f>AVERAGE(F469:F470)</f>
        <v>4.99</v>
      </c>
      <c r="AO470" s="42">
        <f>AVERAGE(G469:G470)</f>
        <v>0.193</v>
      </c>
      <c r="AP470" s="49">
        <f>AVERAGE(E469:E470)</f>
        <v>5.4</v>
      </c>
    </row>
    <row r="471" spans="1:42">
      <c r="A471" s="11">
        <v>40302</v>
      </c>
      <c r="B471" s="12">
        <v>26</v>
      </c>
      <c r="C471" s="36"/>
      <c r="D471" s="27"/>
      <c r="E471" s="51"/>
      <c r="F471" s="27"/>
      <c r="G471" s="44"/>
      <c r="H471" s="44"/>
      <c r="I471"/>
      <c r="J471" s="33"/>
      <c r="K471"/>
      <c r="L471" s="33"/>
      <c r="M471" s="33"/>
      <c r="N471" s="33"/>
      <c r="O471" s="33"/>
      <c r="P471" s="18"/>
      <c r="Q471" s="18"/>
      <c r="R471" s="18"/>
      <c r="S471" s="18"/>
      <c r="T471" s="78" t="str">
        <f t="shared" si="41"/>
        <v xml:space="preserve"> </v>
      </c>
      <c r="U471" s="78" t="str">
        <f t="shared" si="42"/>
        <v xml:space="preserve"> </v>
      </c>
      <c r="V471" s="23">
        <f t="shared" si="40"/>
        <v>0</v>
      </c>
      <c r="W471" s="18"/>
      <c r="X471" s="18"/>
      <c r="Z471" s="18"/>
      <c r="AA471" s="18"/>
      <c r="AB471" s="18"/>
      <c r="AC471" s="18"/>
      <c r="AH471" s="12"/>
      <c r="AK471" t="s">
        <v>89</v>
      </c>
      <c r="AL471" s="137">
        <f>AVERAGE(C471:C472)</f>
        <v>0.15</v>
      </c>
      <c r="AM471" s="33">
        <f>AVERAGE(D471:D472)</f>
        <v>6.4</v>
      </c>
      <c r="AN471" s="33">
        <f>AVERAGE(F471:F472)</f>
        <v>2.5499999999999998</v>
      </c>
      <c r="AO471" s="42">
        <f>AVERAGE(G471:G472)</f>
        <v>0.31</v>
      </c>
      <c r="AP471" s="49">
        <f>AVERAGE(E471:E472)</f>
        <v>51.2</v>
      </c>
    </row>
    <row r="472" spans="1:42">
      <c r="A472" s="11">
        <v>40316</v>
      </c>
      <c r="B472" s="12">
        <v>26</v>
      </c>
      <c r="C472" s="36">
        <v>0.15</v>
      </c>
      <c r="D472" s="27">
        <v>6.4</v>
      </c>
      <c r="E472" s="51">
        <v>51.2</v>
      </c>
      <c r="F472" s="27">
        <v>2.5499999999999998</v>
      </c>
      <c r="G472" s="44">
        <v>0.31</v>
      </c>
      <c r="H472" s="44"/>
      <c r="I472"/>
      <c r="J472" s="33"/>
      <c r="K472"/>
      <c r="L472" s="33"/>
      <c r="M472" s="33"/>
      <c r="N472" s="33"/>
      <c r="O472" s="33"/>
      <c r="P472" s="79">
        <v>2</v>
      </c>
      <c r="Q472" s="79"/>
      <c r="R472" s="79">
        <v>2</v>
      </c>
      <c r="S472" s="79">
        <v>4</v>
      </c>
      <c r="T472" s="78">
        <f t="shared" si="41"/>
        <v>15</v>
      </c>
      <c r="U472" s="78">
        <f t="shared" si="42"/>
        <v>17</v>
      </c>
      <c r="V472" s="23">
        <f t="shared" si="40"/>
        <v>0.4572</v>
      </c>
      <c r="W472" s="79">
        <v>18</v>
      </c>
      <c r="X472" s="79">
        <v>1</v>
      </c>
      <c r="Z472" s="79">
        <v>15</v>
      </c>
      <c r="AA472" s="79" t="s">
        <v>149</v>
      </c>
      <c r="AB472" s="79">
        <v>17</v>
      </c>
      <c r="AC472" s="79" t="s">
        <v>149</v>
      </c>
      <c r="AH472" s="12"/>
      <c r="AK472" t="s">
        <v>90</v>
      </c>
      <c r="AL472" s="137">
        <f>AVERAGE(C473:C475)</f>
        <v>0.35</v>
      </c>
      <c r="AM472" s="33">
        <f>AVERAGE(D473:D475)</f>
        <v>7.3900000000000006</v>
      </c>
      <c r="AN472" s="33">
        <f>AVERAGE(F473:F475)</f>
        <v>2.8499999999999996</v>
      </c>
      <c r="AO472" s="42">
        <v>0.19600000000000001</v>
      </c>
      <c r="AP472" s="49">
        <f>AVERAGE(E473:E475)</f>
        <v>30.5</v>
      </c>
    </row>
    <row r="473" spans="1:42">
      <c r="A473" s="11">
        <v>40330</v>
      </c>
      <c r="B473" s="12">
        <v>26</v>
      </c>
      <c r="C473" s="36"/>
      <c r="D473" s="27"/>
      <c r="E473" s="51"/>
      <c r="F473" s="27"/>
      <c r="G473" s="44"/>
      <c r="H473" s="44"/>
      <c r="I473"/>
      <c r="J473" s="33"/>
      <c r="K473"/>
      <c r="L473" s="33"/>
      <c r="M473" s="33"/>
      <c r="N473" s="33"/>
      <c r="O473" s="33"/>
      <c r="P473" s="81"/>
      <c r="Q473" s="81"/>
      <c r="R473" s="81"/>
      <c r="S473" s="12"/>
      <c r="T473" s="78" t="str">
        <f t="shared" si="41"/>
        <v xml:space="preserve"> </v>
      </c>
      <c r="U473" s="78" t="str">
        <f t="shared" si="42"/>
        <v xml:space="preserve"> </v>
      </c>
      <c r="V473" s="23">
        <f t="shared" si="40"/>
        <v>0</v>
      </c>
      <c r="X473" s="12"/>
      <c r="AH473" s="12"/>
      <c r="AK473" t="s">
        <v>91</v>
      </c>
      <c r="AL473" s="137">
        <f>AVERAGE(C476:C477)</f>
        <v>0.95</v>
      </c>
      <c r="AM473" s="33">
        <f>AVERAGE(D476:D477)</f>
        <v>8.09</v>
      </c>
      <c r="AN473" s="33">
        <f>AVERAGE(F476:F477)</f>
        <v>2.66</v>
      </c>
      <c r="AO473" s="42">
        <f>AVERAGE(G476:G477)</f>
        <v>0.18</v>
      </c>
      <c r="AP473" s="49">
        <f>AVERAGE(E476:E477)</f>
        <v>27.9</v>
      </c>
    </row>
    <row r="474" spans="1:42">
      <c r="A474" s="11">
        <v>40344</v>
      </c>
      <c r="B474" s="12">
        <v>26</v>
      </c>
      <c r="C474" s="36"/>
      <c r="D474" s="27">
        <v>7.41</v>
      </c>
      <c r="E474" s="51">
        <v>20.5</v>
      </c>
      <c r="F474" s="27">
        <v>2.2799999999999998</v>
      </c>
      <c r="G474" s="44">
        <v>0.107</v>
      </c>
      <c r="H474" s="44"/>
      <c r="I474"/>
      <c r="J474" s="33"/>
      <c r="K474"/>
      <c r="L474" s="33"/>
      <c r="M474" s="33"/>
      <c r="N474" s="33"/>
      <c r="O474" s="33"/>
      <c r="P474" s="23">
        <v>2</v>
      </c>
      <c r="Q474" s="23"/>
      <c r="R474" s="23">
        <v>6</v>
      </c>
      <c r="S474" s="23">
        <v>2</v>
      </c>
      <c r="T474" s="78">
        <f t="shared" si="41"/>
        <v>27</v>
      </c>
      <c r="U474" s="78">
        <f t="shared" si="42"/>
        <v>23</v>
      </c>
      <c r="V474" s="23">
        <f t="shared" si="40"/>
        <v>0.4572</v>
      </c>
      <c r="W474" s="23">
        <v>18</v>
      </c>
      <c r="X474" s="23">
        <v>1</v>
      </c>
      <c r="Z474" s="23">
        <v>27</v>
      </c>
      <c r="AA474" s="23" t="s">
        <v>149</v>
      </c>
      <c r="AB474" s="23">
        <v>23</v>
      </c>
      <c r="AC474" s="23" t="s">
        <v>149</v>
      </c>
      <c r="AH474" s="12"/>
      <c r="AK474" t="s">
        <v>92</v>
      </c>
      <c r="AL474" s="137">
        <f>AVERAGE(C478:C479)</f>
        <v>1.48</v>
      </c>
      <c r="AM474" s="33">
        <f>AVERAGE(D478:D479)</f>
        <v>6.79</v>
      </c>
      <c r="AN474" s="33">
        <f>AVERAGE(F478:F479)</f>
        <v>2.7050000000000001</v>
      </c>
      <c r="AO474" s="42">
        <f>AVERAGE(G478:G479)</f>
        <v>0.16999999999999998</v>
      </c>
      <c r="AP474" s="49">
        <f>AVERAGE(E478:E479)</f>
        <v>25.65</v>
      </c>
    </row>
    <row r="475" spans="1:42">
      <c r="A475" s="11">
        <v>40358</v>
      </c>
      <c r="B475" s="12">
        <v>26</v>
      </c>
      <c r="C475" s="36">
        <v>0.35</v>
      </c>
      <c r="D475" s="27">
        <v>7.37</v>
      </c>
      <c r="E475" s="51">
        <v>40.5</v>
      </c>
      <c r="F475" s="27">
        <v>3.42</v>
      </c>
      <c r="G475" s="44">
        <v>0.04</v>
      </c>
      <c r="H475" s="44"/>
      <c r="I475"/>
      <c r="J475" s="33"/>
      <c r="K475"/>
      <c r="L475" s="33"/>
      <c r="M475" s="33"/>
      <c r="N475" s="33"/>
      <c r="O475" s="33"/>
      <c r="P475" s="23">
        <v>2</v>
      </c>
      <c r="Q475" s="23"/>
      <c r="R475" s="23">
        <v>5</v>
      </c>
      <c r="S475" s="23">
        <v>4</v>
      </c>
      <c r="T475" s="78">
        <f t="shared" si="41"/>
        <v>32</v>
      </c>
      <c r="U475" s="78">
        <f t="shared" si="42"/>
        <v>30</v>
      </c>
      <c r="V475" s="23">
        <f t="shared" si="40"/>
        <v>0.40639999999999998</v>
      </c>
      <c r="W475" s="23">
        <v>16</v>
      </c>
      <c r="X475" s="23">
        <v>1</v>
      </c>
      <c r="Z475" s="23">
        <v>32</v>
      </c>
      <c r="AA475" s="23" t="s">
        <v>149</v>
      </c>
      <c r="AB475" s="23">
        <v>30</v>
      </c>
      <c r="AC475" s="23" t="s">
        <v>149</v>
      </c>
      <c r="AH475" s="12"/>
      <c r="AK475" t="s">
        <v>93</v>
      </c>
      <c r="AL475" s="137">
        <f>AVERAGE(C480:C481)</f>
        <v>0.89</v>
      </c>
      <c r="AM475" s="33">
        <f>AVERAGE(D480:D481)</f>
        <v>7.08</v>
      </c>
      <c r="AN475" s="33">
        <f>AVERAGE(F480:F481)</f>
        <v>3.56</v>
      </c>
      <c r="AO475" s="42">
        <f>AVERAGE(G480:G481)</f>
        <v>0.13900000000000001</v>
      </c>
      <c r="AP475" s="49">
        <f>AVERAGE(E480:E481)</f>
        <v>33</v>
      </c>
    </row>
    <row r="476" spans="1:42">
      <c r="A476" s="11">
        <v>40372</v>
      </c>
      <c r="B476" s="12">
        <v>26</v>
      </c>
      <c r="C476" s="36">
        <v>0.95</v>
      </c>
      <c r="D476" s="27">
        <v>8.09</v>
      </c>
      <c r="E476" s="51">
        <v>27.9</v>
      </c>
      <c r="F476" s="27">
        <v>2.66</v>
      </c>
      <c r="G476" s="44">
        <v>0.18</v>
      </c>
      <c r="H476" s="44"/>
      <c r="I476"/>
      <c r="J476" s="33"/>
      <c r="K476"/>
      <c r="L476" s="33"/>
      <c r="M476" s="33"/>
      <c r="N476" s="33"/>
      <c r="O476" s="33"/>
      <c r="P476" s="81">
        <v>2</v>
      </c>
      <c r="Q476" s="81"/>
      <c r="R476" s="81">
        <v>4</v>
      </c>
      <c r="S476" s="81">
        <v>5</v>
      </c>
      <c r="T476" s="78">
        <f t="shared" si="41"/>
        <v>32</v>
      </c>
      <c r="U476" s="78">
        <f t="shared" si="42"/>
        <v>31</v>
      </c>
      <c r="V476" s="23">
        <f t="shared" si="40"/>
        <v>0.50800000000000001</v>
      </c>
      <c r="W476">
        <v>20</v>
      </c>
      <c r="X476" s="12">
        <v>1</v>
      </c>
      <c r="Z476">
        <v>32</v>
      </c>
      <c r="AA476" t="s">
        <v>149</v>
      </c>
      <c r="AB476">
        <v>31</v>
      </c>
      <c r="AC476" t="s">
        <v>149</v>
      </c>
      <c r="AH476" s="12"/>
      <c r="AK476" t="s">
        <v>94</v>
      </c>
      <c r="AL476" s="137">
        <f>AVERAGE(C482:C483)</f>
        <v>0.91500000000000004</v>
      </c>
      <c r="AM476" s="33">
        <f>AVERAGE(D482:D483)</f>
        <v>6.76</v>
      </c>
      <c r="AN476" s="33">
        <f>AVERAGE(F482:F483)</f>
        <v>2.4300000000000002</v>
      </c>
      <c r="AO476" s="42">
        <f>AVERAGE(G482:G483)</f>
        <v>0.17549999999999999</v>
      </c>
      <c r="AP476" s="33">
        <f>AVERAGE(E482:E483)</f>
        <v>15.45</v>
      </c>
    </row>
    <row r="477" spans="1:42">
      <c r="A477" s="11">
        <v>40386</v>
      </c>
      <c r="B477" s="12">
        <v>26</v>
      </c>
      <c r="C477" s="36"/>
      <c r="D477" s="27"/>
      <c r="E477" s="51"/>
      <c r="F477" s="27"/>
      <c r="G477" s="44"/>
      <c r="H477" s="44"/>
      <c r="I477"/>
      <c r="J477" s="33"/>
      <c r="K477"/>
      <c r="L477" s="33"/>
      <c r="M477" s="33"/>
      <c r="N477" s="33"/>
      <c r="O477" s="33"/>
      <c r="P477" s="81"/>
      <c r="Q477" s="81"/>
      <c r="R477" s="81"/>
      <c r="S477" s="81"/>
      <c r="T477" s="78" t="str">
        <f t="shared" si="41"/>
        <v xml:space="preserve"> </v>
      </c>
      <c r="U477" s="78" t="str">
        <f t="shared" si="42"/>
        <v xml:space="preserve"> </v>
      </c>
      <c r="V477" s="23">
        <f t="shared" si="40"/>
        <v>0</v>
      </c>
      <c r="X477" s="81"/>
      <c r="AH477" s="12"/>
      <c r="AK477" t="s">
        <v>105</v>
      </c>
      <c r="AL477" s="137">
        <f>AVERAGE(C484:C485)</f>
        <v>0.68</v>
      </c>
      <c r="AM477" s="33">
        <f>AVERAGE(D484:D485)</f>
        <v>6.54</v>
      </c>
      <c r="AN477" s="33">
        <f>AVERAGE(F484:F485)</f>
        <v>4.0600000000000005</v>
      </c>
      <c r="AO477" s="42">
        <f>AVERAGE(G484:G485)</f>
        <v>0.27849999999999997</v>
      </c>
      <c r="AP477" s="33">
        <f>AVERAGE(E484:E485)</f>
        <v>17.75</v>
      </c>
    </row>
    <row r="478" spans="1:42">
      <c r="A478" s="11">
        <v>40400</v>
      </c>
      <c r="B478" s="12">
        <v>26</v>
      </c>
      <c r="C478" s="36">
        <v>1.72</v>
      </c>
      <c r="D478" s="27">
        <v>6.9</v>
      </c>
      <c r="E478" s="51">
        <v>25</v>
      </c>
      <c r="F478" s="27">
        <v>2.74</v>
      </c>
      <c r="G478" s="44">
        <v>0.16</v>
      </c>
      <c r="H478" s="44"/>
      <c r="I478"/>
      <c r="J478" s="33"/>
      <c r="K478"/>
      <c r="L478" s="33"/>
      <c r="M478" s="33"/>
      <c r="N478" s="33"/>
      <c r="O478" s="33"/>
      <c r="P478" s="81">
        <v>2</v>
      </c>
      <c r="Q478" s="81"/>
      <c r="R478" s="81">
        <v>4</v>
      </c>
      <c r="S478" s="81">
        <v>1</v>
      </c>
      <c r="T478" s="78">
        <f t="shared" si="41"/>
        <v>37</v>
      </c>
      <c r="U478" s="78">
        <f t="shared" si="42"/>
        <v>30</v>
      </c>
      <c r="V478" s="23">
        <f t="shared" si="40"/>
        <v>0.40639999999999998</v>
      </c>
      <c r="W478" s="23">
        <v>16</v>
      </c>
      <c r="X478" s="81">
        <v>1</v>
      </c>
      <c r="Z478" s="23">
        <v>37</v>
      </c>
      <c r="AA478" s="23" t="s">
        <v>149</v>
      </c>
      <c r="AB478" s="23">
        <v>30</v>
      </c>
      <c r="AC478" s="23" t="s">
        <v>149</v>
      </c>
      <c r="AH478" s="12"/>
    </row>
    <row r="479" spans="1:42">
      <c r="A479" s="11">
        <v>40414</v>
      </c>
      <c r="B479" s="12">
        <v>26</v>
      </c>
      <c r="C479" s="36">
        <v>1.24</v>
      </c>
      <c r="D479" s="27">
        <v>6.68</v>
      </c>
      <c r="E479" s="51">
        <v>26.3</v>
      </c>
      <c r="F479" s="27">
        <v>2.67</v>
      </c>
      <c r="G479" s="44">
        <v>0.18</v>
      </c>
      <c r="H479" s="44"/>
      <c r="I479"/>
      <c r="J479" s="33"/>
      <c r="K479"/>
      <c r="L479" s="33"/>
      <c r="M479" s="33"/>
      <c r="N479" s="33"/>
      <c r="O479" s="33"/>
      <c r="P479" s="81">
        <v>2</v>
      </c>
      <c r="Q479" s="81"/>
      <c r="R479" s="81">
        <v>2</v>
      </c>
      <c r="S479" s="81">
        <v>2</v>
      </c>
      <c r="T479" s="78">
        <f t="shared" si="41"/>
        <v>23</v>
      </c>
      <c r="U479" s="78">
        <f t="shared" si="42"/>
        <v>23</v>
      </c>
      <c r="V479" s="23">
        <f t="shared" si="40"/>
        <v>0.55879999999999996</v>
      </c>
      <c r="W479" s="23">
        <v>22</v>
      </c>
      <c r="X479" s="81">
        <v>1</v>
      </c>
      <c r="Z479" s="23">
        <v>23</v>
      </c>
      <c r="AA479" s="23" t="s">
        <v>149</v>
      </c>
      <c r="AB479" s="23">
        <v>23</v>
      </c>
      <c r="AC479" s="23" t="s">
        <v>149</v>
      </c>
      <c r="AH479" s="12"/>
    </row>
    <row r="480" spans="1:42">
      <c r="A480" s="11">
        <v>40428</v>
      </c>
      <c r="B480" s="12">
        <v>26</v>
      </c>
      <c r="C480" s="36">
        <v>0.89</v>
      </c>
      <c r="D480" s="27">
        <v>7.08</v>
      </c>
      <c r="E480" s="51">
        <v>33</v>
      </c>
      <c r="F480" s="27">
        <v>3.56</v>
      </c>
      <c r="G480" s="44">
        <v>0.13900000000000001</v>
      </c>
      <c r="H480" s="44"/>
      <c r="I480"/>
      <c r="J480" s="33"/>
      <c r="K480"/>
      <c r="L480" s="33"/>
      <c r="M480" s="33"/>
      <c r="N480" s="33"/>
      <c r="O480" s="33"/>
      <c r="P480" s="81">
        <v>3</v>
      </c>
      <c r="Q480" s="81"/>
      <c r="R480" s="81">
        <v>5</v>
      </c>
      <c r="S480" s="81">
        <v>1</v>
      </c>
      <c r="T480" s="78">
        <f t="shared" si="41"/>
        <v>31</v>
      </c>
      <c r="U480" s="78">
        <f t="shared" si="42"/>
        <v>29</v>
      </c>
      <c r="V480" s="23">
        <f t="shared" si="40"/>
        <v>0.4572</v>
      </c>
      <c r="W480" s="23">
        <v>18</v>
      </c>
      <c r="X480" s="81">
        <v>1</v>
      </c>
      <c r="Z480" s="23">
        <v>31</v>
      </c>
      <c r="AA480" s="23" t="s">
        <v>149</v>
      </c>
      <c r="AB480" s="23">
        <v>29</v>
      </c>
      <c r="AC480" s="23" t="s">
        <v>149</v>
      </c>
      <c r="AH480" s="12"/>
    </row>
    <row r="481" spans="1:42">
      <c r="A481" s="11">
        <v>40442</v>
      </c>
      <c r="B481" s="12">
        <v>26</v>
      </c>
      <c r="C481" s="36"/>
      <c r="D481" s="27"/>
      <c r="E481" s="51"/>
      <c r="F481" s="27"/>
      <c r="G481" s="44"/>
      <c r="H481" s="44"/>
      <c r="I481"/>
      <c r="J481" s="33"/>
      <c r="K481"/>
      <c r="L481" s="33"/>
      <c r="M481" s="33"/>
      <c r="N481" s="33"/>
      <c r="O481" s="33"/>
      <c r="P481" s="12"/>
      <c r="Q481" s="12"/>
      <c r="R481" s="12"/>
      <c r="S481" s="12"/>
      <c r="T481" s="78" t="str">
        <f t="shared" si="41"/>
        <v xml:space="preserve"> </v>
      </c>
      <c r="U481" s="78" t="str">
        <f t="shared" si="42"/>
        <v xml:space="preserve"> </v>
      </c>
      <c r="V481" s="23">
        <f t="shared" si="40"/>
        <v>0</v>
      </c>
      <c r="W481" s="12"/>
      <c r="X481" s="12"/>
      <c r="Z481" s="12"/>
      <c r="AA481" s="12"/>
      <c r="AB481" s="12"/>
      <c r="AC481" s="12"/>
      <c r="AH481" s="12"/>
    </row>
    <row r="482" spans="1:42">
      <c r="A482" s="11">
        <v>40456</v>
      </c>
      <c r="B482" s="12">
        <v>26</v>
      </c>
      <c r="C482" s="36">
        <v>0.89</v>
      </c>
      <c r="D482" s="27">
        <v>6.67</v>
      </c>
      <c r="E482" s="51">
        <v>22.9</v>
      </c>
      <c r="F482" s="27">
        <v>1.86</v>
      </c>
      <c r="G482" s="44">
        <v>0.21099999999999999</v>
      </c>
      <c r="H482" s="44"/>
      <c r="I482"/>
      <c r="J482" s="33"/>
      <c r="K482"/>
      <c r="L482" s="33"/>
      <c r="M482" s="33"/>
      <c r="N482" s="33"/>
      <c r="O482" s="33"/>
      <c r="P482" s="81">
        <v>2</v>
      </c>
      <c r="Q482" s="81"/>
      <c r="R482" s="81">
        <v>8</v>
      </c>
      <c r="S482" s="81">
        <v>4</v>
      </c>
      <c r="T482" s="78">
        <f t="shared" si="41"/>
        <v>15</v>
      </c>
      <c r="U482" s="78">
        <f t="shared" si="42"/>
        <v>18</v>
      </c>
      <c r="V482" s="23">
        <f t="shared" si="40"/>
        <v>0.4572</v>
      </c>
      <c r="W482" s="81">
        <v>18</v>
      </c>
      <c r="X482" s="81">
        <v>1</v>
      </c>
      <c r="Z482" s="81">
        <v>15</v>
      </c>
      <c r="AA482" s="81" t="s">
        <v>149</v>
      </c>
      <c r="AB482" s="81">
        <v>18</v>
      </c>
      <c r="AC482" s="81" t="s">
        <v>149</v>
      </c>
      <c r="AH482" s="12"/>
    </row>
    <row r="483" spans="1:42">
      <c r="A483" s="11">
        <v>40470</v>
      </c>
      <c r="B483" s="12">
        <v>26</v>
      </c>
      <c r="C483" s="36">
        <v>0.94</v>
      </c>
      <c r="D483" s="27">
        <v>6.85</v>
      </c>
      <c r="E483" s="51">
        <v>8</v>
      </c>
      <c r="F483" s="27">
        <v>3</v>
      </c>
      <c r="G483" s="44">
        <v>0.14000000000000001</v>
      </c>
      <c r="H483" s="44"/>
      <c r="I483"/>
      <c r="J483" s="33"/>
      <c r="K483"/>
      <c r="L483" s="33"/>
      <c r="M483" s="33"/>
      <c r="N483" s="33"/>
      <c r="O483" s="33"/>
      <c r="P483" s="81">
        <v>2</v>
      </c>
      <c r="Q483" s="81"/>
      <c r="R483" s="81">
        <v>2</v>
      </c>
      <c r="S483" s="81">
        <v>2</v>
      </c>
      <c r="T483" s="78">
        <f t="shared" si="41"/>
        <v>18</v>
      </c>
      <c r="U483" s="78">
        <f t="shared" si="42"/>
        <v>16</v>
      </c>
      <c r="V483" s="23">
        <f t="shared" si="40"/>
        <v>0.4572</v>
      </c>
      <c r="W483" s="81">
        <v>18</v>
      </c>
      <c r="X483" s="81">
        <v>1</v>
      </c>
      <c r="Z483" s="81">
        <v>18</v>
      </c>
      <c r="AA483" s="81" t="s">
        <v>149</v>
      </c>
      <c r="AB483" s="81">
        <v>16</v>
      </c>
      <c r="AC483" s="81" t="s">
        <v>149</v>
      </c>
      <c r="AH483" s="12"/>
    </row>
    <row r="484" spans="1:42">
      <c r="A484" s="13">
        <v>40484</v>
      </c>
      <c r="B484" s="12">
        <v>26</v>
      </c>
      <c r="C484" s="36">
        <v>0.43</v>
      </c>
      <c r="D484" s="27">
        <v>6.92</v>
      </c>
      <c r="E484" s="51">
        <v>19.7</v>
      </c>
      <c r="F484" s="27">
        <v>4.42</v>
      </c>
      <c r="G484" s="44">
        <v>0.35399999999999998</v>
      </c>
      <c r="H484" s="44"/>
      <c r="I484"/>
      <c r="J484" s="33"/>
      <c r="K484"/>
      <c r="L484" s="33"/>
      <c r="M484" s="33"/>
      <c r="N484" s="33"/>
      <c r="O484" s="33"/>
      <c r="P484" s="81">
        <v>2</v>
      </c>
      <c r="Q484" s="81"/>
      <c r="R484" s="81">
        <v>1</v>
      </c>
      <c r="S484" s="81">
        <v>1</v>
      </c>
      <c r="T484" s="78">
        <f t="shared" si="41"/>
        <v>11</v>
      </c>
      <c r="U484" s="78">
        <f t="shared" si="42"/>
        <v>14</v>
      </c>
      <c r="V484" s="23">
        <f t="shared" si="40"/>
        <v>0.66039999999999999</v>
      </c>
      <c r="W484" s="81">
        <v>26</v>
      </c>
      <c r="X484" s="81">
        <v>1</v>
      </c>
      <c r="Z484" s="81">
        <v>11</v>
      </c>
      <c r="AA484" s="81" t="s">
        <v>149</v>
      </c>
      <c r="AB484">
        <v>14</v>
      </c>
      <c r="AC484" t="s">
        <v>149</v>
      </c>
      <c r="AH484" s="12"/>
    </row>
    <row r="485" spans="1:42">
      <c r="A485" s="13">
        <v>40498</v>
      </c>
      <c r="B485" s="12">
        <v>26</v>
      </c>
      <c r="C485" s="36">
        <v>0.93</v>
      </c>
      <c r="D485" s="27">
        <v>6.16</v>
      </c>
      <c r="E485" s="51">
        <v>15.8</v>
      </c>
      <c r="F485" s="27">
        <v>3.7</v>
      </c>
      <c r="G485" s="130">
        <v>0.20300000000000001</v>
      </c>
      <c r="H485" s="130"/>
      <c r="I485"/>
      <c r="J485" s="33"/>
      <c r="K485"/>
      <c r="L485" s="33"/>
      <c r="M485" s="33"/>
      <c r="N485" s="33"/>
      <c r="O485" s="33"/>
      <c r="P485" s="81">
        <v>2</v>
      </c>
      <c r="Q485" s="81"/>
      <c r="R485" s="81">
        <v>1</v>
      </c>
      <c r="S485" s="81">
        <v>3</v>
      </c>
      <c r="T485" s="78">
        <f t="shared" si="41"/>
        <v>17</v>
      </c>
      <c r="U485" s="78">
        <f t="shared" si="42"/>
        <v>12</v>
      </c>
      <c r="V485" s="23">
        <f t="shared" si="40"/>
        <v>0.76200000000000001</v>
      </c>
      <c r="W485" s="81">
        <v>30</v>
      </c>
      <c r="X485" s="81">
        <v>1</v>
      </c>
      <c r="Z485" s="81">
        <v>17</v>
      </c>
      <c r="AA485" s="81" t="s">
        <v>149</v>
      </c>
      <c r="AB485" s="12">
        <v>12</v>
      </c>
      <c r="AC485" s="12" t="s">
        <v>149</v>
      </c>
      <c r="AH485" s="12"/>
    </row>
    <row r="486" spans="1:42">
      <c r="A486" s="13"/>
      <c r="B486" s="12"/>
      <c r="C486" s="36"/>
      <c r="D486" s="27"/>
      <c r="E486" s="51"/>
      <c r="F486" s="27"/>
      <c r="G486" s="44"/>
      <c r="H486" s="44"/>
      <c r="I486"/>
      <c r="J486" s="33"/>
      <c r="K486"/>
      <c r="L486" s="33"/>
      <c r="M486" s="33"/>
      <c r="N486" s="33"/>
      <c r="O486" s="33"/>
      <c r="T486" s="78" t="str">
        <f t="shared" si="41"/>
        <v xml:space="preserve"> </v>
      </c>
      <c r="U486" s="78" t="str">
        <f t="shared" si="42"/>
        <v xml:space="preserve"> </v>
      </c>
      <c r="V486" s="23">
        <f t="shared" si="40"/>
        <v>0</v>
      </c>
      <c r="AH486" s="12"/>
    </row>
    <row r="487" spans="1:42">
      <c r="A487" s="13"/>
      <c r="B487" s="12"/>
      <c r="C487" s="36"/>
      <c r="D487" s="27"/>
      <c r="E487" s="51"/>
      <c r="F487" s="27"/>
      <c r="G487" s="44"/>
      <c r="H487" s="44"/>
      <c r="I487"/>
      <c r="J487" s="33"/>
      <c r="K487"/>
      <c r="L487" s="33"/>
      <c r="M487" s="33"/>
      <c r="N487" s="33"/>
      <c r="O487" s="33"/>
      <c r="P487" s="12"/>
      <c r="Q487" s="12"/>
      <c r="R487" s="12"/>
      <c r="S487" s="12"/>
      <c r="T487" s="78" t="str">
        <f t="shared" si="41"/>
        <v xml:space="preserve"> </v>
      </c>
      <c r="U487" s="78" t="str">
        <f t="shared" si="42"/>
        <v xml:space="preserve"> </v>
      </c>
      <c r="V487" s="23">
        <f t="shared" si="40"/>
        <v>0</v>
      </c>
      <c r="W487" s="12"/>
      <c r="X487" s="12"/>
      <c r="Z487" s="12"/>
      <c r="AA487" s="12"/>
      <c r="AB487" s="12"/>
      <c r="AC487" s="12"/>
      <c r="AH487" s="12"/>
    </row>
    <row r="488" spans="1:42">
      <c r="A488" s="13"/>
      <c r="B488" s="12"/>
      <c r="C488" s="36"/>
      <c r="D488" s="27"/>
      <c r="E488" s="51"/>
      <c r="F488" s="27"/>
      <c r="G488" s="44"/>
      <c r="H488" s="44"/>
      <c r="I488"/>
      <c r="J488" s="33"/>
      <c r="K488"/>
      <c r="L488" s="33"/>
      <c r="M488" s="33"/>
      <c r="N488" s="33"/>
      <c r="O488" s="33"/>
      <c r="P488" s="12"/>
      <c r="Q488" s="12"/>
      <c r="R488" s="12"/>
      <c r="S488" s="12"/>
      <c r="T488" s="78" t="str">
        <f t="shared" si="41"/>
        <v xml:space="preserve"> </v>
      </c>
      <c r="U488" s="78" t="str">
        <f t="shared" si="42"/>
        <v xml:space="preserve"> </v>
      </c>
      <c r="V488" s="23">
        <f t="shared" si="40"/>
        <v>0</v>
      </c>
      <c r="W488" s="12"/>
      <c r="X488" s="12"/>
      <c r="Z488" s="12"/>
      <c r="AA488" s="12"/>
      <c r="AB488" s="12"/>
      <c r="AC488" s="12"/>
      <c r="AH488" s="12"/>
    </row>
    <row r="489" spans="1:42">
      <c r="A489" s="13"/>
      <c r="B489" s="12"/>
      <c r="C489" s="36"/>
      <c r="D489" s="27"/>
      <c r="E489" s="51"/>
      <c r="F489" s="27"/>
      <c r="G489" s="44"/>
      <c r="H489" s="44"/>
      <c r="I489"/>
      <c r="J489" s="33"/>
      <c r="K489"/>
      <c r="L489" s="33"/>
      <c r="M489" s="33"/>
      <c r="N489" s="33"/>
      <c r="O489" s="33"/>
      <c r="P489" s="12"/>
      <c r="Q489" s="12"/>
      <c r="R489" s="12"/>
      <c r="S489" s="12"/>
      <c r="T489" s="78" t="str">
        <f t="shared" si="41"/>
        <v xml:space="preserve"> </v>
      </c>
      <c r="U489" s="78" t="str">
        <f t="shared" si="42"/>
        <v xml:space="preserve"> </v>
      </c>
      <c r="V489" s="23">
        <f t="shared" si="40"/>
        <v>0</v>
      </c>
      <c r="W489" s="12"/>
      <c r="X489" s="12"/>
      <c r="Z489" s="12"/>
      <c r="AA489" s="12"/>
      <c r="AB489" s="12"/>
      <c r="AC489" s="12"/>
      <c r="AH489" s="12"/>
    </row>
    <row r="490" spans="1:42">
      <c r="A490" s="11">
        <v>40260</v>
      </c>
      <c r="B490" s="12">
        <v>27</v>
      </c>
      <c r="C490" s="36"/>
      <c r="D490" s="27"/>
      <c r="E490" s="51"/>
      <c r="F490" s="27"/>
      <c r="G490" s="44"/>
      <c r="H490" s="44"/>
      <c r="I490"/>
      <c r="J490" s="33"/>
      <c r="K490"/>
      <c r="L490" s="33"/>
      <c r="M490" s="33"/>
      <c r="N490" s="33"/>
      <c r="O490" s="33"/>
      <c r="P490" s="81"/>
      <c r="Q490" s="81"/>
      <c r="R490" s="12"/>
      <c r="S490" s="81"/>
      <c r="T490" s="78" t="str">
        <f t="shared" si="41"/>
        <v xml:space="preserve"> </v>
      </c>
      <c r="U490" s="78" t="str">
        <f t="shared" si="42"/>
        <v xml:space="preserve"> </v>
      </c>
      <c r="V490" s="23">
        <f t="shared" si="40"/>
        <v>0</v>
      </c>
      <c r="X490" s="12"/>
      <c r="AH490" s="12"/>
      <c r="AL490" s="103">
        <v>27</v>
      </c>
    </row>
    <row r="491" spans="1:42">
      <c r="A491" s="11">
        <v>40274</v>
      </c>
      <c r="B491" s="12">
        <v>27</v>
      </c>
      <c r="C491" s="36"/>
      <c r="D491" s="27"/>
      <c r="E491" s="51"/>
      <c r="F491" s="27"/>
      <c r="G491" s="44"/>
      <c r="H491" s="44"/>
      <c r="I491"/>
      <c r="J491" s="33"/>
      <c r="K491"/>
      <c r="L491" s="33"/>
      <c r="M491" s="33"/>
      <c r="N491" s="33"/>
      <c r="O491" s="33"/>
      <c r="P491" s="81"/>
      <c r="Q491" s="81"/>
      <c r="R491" s="81"/>
      <c r="S491" s="81"/>
      <c r="T491" s="78" t="str">
        <f t="shared" si="41"/>
        <v xml:space="preserve"> </v>
      </c>
      <c r="U491" s="78" t="str">
        <f t="shared" si="42"/>
        <v xml:space="preserve"> </v>
      </c>
      <c r="V491" s="23">
        <f t="shared" si="40"/>
        <v>0</v>
      </c>
      <c r="X491" s="12"/>
      <c r="AH491" s="12"/>
      <c r="AK491" t="s">
        <v>87</v>
      </c>
      <c r="AM491" s="33"/>
      <c r="AN491" s="33"/>
      <c r="AO491" s="42"/>
      <c r="AP491" s="49"/>
    </row>
    <row r="492" spans="1:42">
      <c r="A492" s="11">
        <v>40288</v>
      </c>
      <c r="B492" s="12">
        <v>27</v>
      </c>
      <c r="C492" s="36">
        <v>0.08</v>
      </c>
      <c r="D492" s="27">
        <v>6.88</v>
      </c>
      <c r="E492" s="51">
        <v>39.6</v>
      </c>
      <c r="F492" s="27">
        <v>2.46</v>
      </c>
      <c r="G492" s="44">
        <v>0.33300000000000002</v>
      </c>
      <c r="H492" s="44"/>
      <c r="I492">
        <v>305</v>
      </c>
      <c r="J492" s="33">
        <f t="shared" si="35"/>
        <v>4.2721350000000005</v>
      </c>
      <c r="K492">
        <v>1.75</v>
      </c>
      <c r="L492" s="33">
        <f t="shared" si="36"/>
        <v>5.4197499999999996E-2</v>
      </c>
      <c r="M492" s="33"/>
      <c r="N492" s="33"/>
      <c r="O492" s="33"/>
      <c r="P492" s="81">
        <v>2</v>
      </c>
      <c r="Q492" s="81"/>
      <c r="R492" s="81">
        <v>6</v>
      </c>
      <c r="S492" s="81">
        <v>2</v>
      </c>
      <c r="T492" s="78">
        <f t="shared" si="41"/>
        <v>21</v>
      </c>
      <c r="U492" s="78">
        <f t="shared" si="42"/>
        <v>17</v>
      </c>
      <c r="V492" s="23">
        <f t="shared" si="40"/>
        <v>0.58419999999999994</v>
      </c>
      <c r="W492" s="12">
        <v>23</v>
      </c>
      <c r="X492" s="12">
        <v>1</v>
      </c>
      <c r="Z492" s="23">
        <v>21</v>
      </c>
      <c r="AA492" s="23" t="s">
        <v>149</v>
      </c>
      <c r="AB492" s="23">
        <v>17</v>
      </c>
      <c r="AC492" s="23" t="s">
        <v>149</v>
      </c>
      <c r="AH492" s="12"/>
      <c r="AK492" t="s">
        <v>88</v>
      </c>
      <c r="AL492" s="137">
        <f>AVERAGE(C491:C492)</f>
        <v>0.08</v>
      </c>
      <c r="AM492" s="33">
        <f>AVERAGE(D491:D492)</f>
        <v>6.88</v>
      </c>
      <c r="AN492" s="33">
        <f>AVERAGE(F491:F492)</f>
        <v>2.46</v>
      </c>
      <c r="AO492" s="42">
        <f>AVERAGE(G491:G492)</f>
        <v>0.33300000000000002</v>
      </c>
      <c r="AP492" s="49">
        <f>AVERAGE(E491:E492)</f>
        <v>39.6</v>
      </c>
    </row>
    <row r="493" spans="1:42">
      <c r="A493" s="11">
        <v>40302</v>
      </c>
      <c r="B493" s="12">
        <v>27</v>
      </c>
      <c r="C493" s="36">
        <v>0.09</v>
      </c>
      <c r="D493" s="27">
        <v>6.84</v>
      </c>
      <c r="E493" s="51">
        <v>45.6</v>
      </c>
      <c r="F493" s="27">
        <v>4.0199999999999996</v>
      </c>
      <c r="G493" s="44">
        <v>0.109</v>
      </c>
      <c r="H493" s="44"/>
      <c r="I493">
        <v>309</v>
      </c>
      <c r="J493" s="33">
        <f t="shared" si="35"/>
        <v>4.328163</v>
      </c>
      <c r="K493" s="33">
        <v>2.11</v>
      </c>
      <c r="L493" s="33">
        <f t="shared" si="36"/>
        <v>6.5346699999999994E-2</v>
      </c>
      <c r="M493" s="33"/>
      <c r="N493" s="33"/>
      <c r="O493" s="33"/>
      <c r="P493" s="79">
        <v>2</v>
      </c>
      <c r="Q493" s="79"/>
      <c r="R493" s="79">
        <v>6</v>
      </c>
      <c r="S493" s="79">
        <v>1</v>
      </c>
      <c r="T493" s="78">
        <f t="shared" si="41"/>
        <v>28</v>
      </c>
      <c r="U493" s="78">
        <f t="shared" si="42"/>
        <v>21</v>
      </c>
      <c r="V493" s="23">
        <f t="shared" si="40"/>
        <v>0.60959999999999992</v>
      </c>
      <c r="W493" s="78">
        <v>24</v>
      </c>
      <c r="X493" s="18">
        <v>1</v>
      </c>
      <c r="Z493" s="78">
        <v>28</v>
      </c>
      <c r="AA493" s="78" t="s">
        <v>149</v>
      </c>
      <c r="AB493" s="78">
        <v>21</v>
      </c>
      <c r="AC493" s="78" t="s">
        <v>149</v>
      </c>
      <c r="AH493" s="12"/>
      <c r="AK493" t="s">
        <v>89</v>
      </c>
      <c r="AL493" s="137">
        <f>AVERAGE(C493:C494)</f>
        <v>8.4999999999999992E-2</v>
      </c>
      <c r="AM493" s="33">
        <f>AVERAGE(D493:D494)</f>
        <v>6.5649999999999995</v>
      </c>
      <c r="AN493" s="33">
        <f>AVERAGE(F493:F494)</f>
        <v>3.7749999999999995</v>
      </c>
      <c r="AO493" s="33">
        <f>AVERAGE(G493:G494)</f>
        <v>0.22699999999999998</v>
      </c>
      <c r="AP493" s="49">
        <f>AVERAGE(E493:E494)</f>
        <v>40.1</v>
      </c>
    </row>
    <row r="494" spans="1:42">
      <c r="A494" s="11">
        <v>40316</v>
      </c>
      <c r="B494" s="12">
        <v>27</v>
      </c>
      <c r="C494" s="36">
        <v>0.08</v>
      </c>
      <c r="D494" s="27">
        <v>6.29</v>
      </c>
      <c r="E494" s="51">
        <v>34.6</v>
      </c>
      <c r="F494" s="27">
        <v>3.53</v>
      </c>
      <c r="G494" s="44">
        <v>0.34499999999999997</v>
      </c>
      <c r="H494" s="44"/>
      <c r="I494">
        <v>272</v>
      </c>
      <c r="J494" s="33">
        <f t="shared" si="35"/>
        <v>3.809904</v>
      </c>
      <c r="K494" s="33">
        <v>1.76</v>
      </c>
      <c r="L494" s="33">
        <f t="shared" si="36"/>
        <v>5.4507199999999999E-2</v>
      </c>
      <c r="M494" s="33"/>
      <c r="N494" s="33"/>
      <c r="O494" s="33"/>
      <c r="P494" s="79">
        <v>2</v>
      </c>
      <c r="Q494" s="79"/>
      <c r="R494" s="79">
        <v>7</v>
      </c>
      <c r="S494" s="79">
        <v>4</v>
      </c>
      <c r="T494" s="78">
        <f t="shared" si="41"/>
        <v>17</v>
      </c>
      <c r="U494" s="78">
        <f t="shared" si="42"/>
        <v>18</v>
      </c>
      <c r="V494" s="23">
        <f t="shared" si="40"/>
        <v>0.81279999999999997</v>
      </c>
      <c r="W494" s="78">
        <v>32</v>
      </c>
      <c r="X494" s="12">
        <v>1</v>
      </c>
      <c r="Z494" s="78">
        <v>17</v>
      </c>
      <c r="AA494" s="78" t="s">
        <v>149</v>
      </c>
      <c r="AB494" s="78">
        <v>18</v>
      </c>
      <c r="AC494" s="78" t="s">
        <v>149</v>
      </c>
      <c r="AH494" s="12"/>
      <c r="AK494" t="s">
        <v>90</v>
      </c>
      <c r="AL494" s="137">
        <f>AVERAGE(C495:C497)</f>
        <v>0.09</v>
      </c>
      <c r="AM494" s="33">
        <f>AVERAGE(D495:D497)</f>
        <v>7.2366666666666655</v>
      </c>
      <c r="AN494" s="33">
        <f>AVERAGE(F495:F497)</f>
        <v>7.1099999999999994</v>
      </c>
      <c r="AO494" s="42">
        <f>AVERAGE(G495:G497)</f>
        <v>0.10733333333333334</v>
      </c>
      <c r="AP494" s="49">
        <f>E496</f>
        <v>27.5</v>
      </c>
    </row>
    <row r="495" spans="1:42">
      <c r="A495" s="11">
        <v>40330</v>
      </c>
      <c r="B495" s="12">
        <v>27</v>
      </c>
      <c r="C495" s="36">
        <v>7.0000000000000007E-2</v>
      </c>
      <c r="D495" s="27">
        <v>6.31</v>
      </c>
      <c r="E495" s="51">
        <v>35</v>
      </c>
      <c r="F495" s="27">
        <v>4.63</v>
      </c>
      <c r="G495" s="44">
        <v>0.157</v>
      </c>
      <c r="H495" s="44"/>
      <c r="I495"/>
      <c r="J495" s="33"/>
      <c r="K495" s="33"/>
      <c r="L495" s="33"/>
      <c r="M495" s="33"/>
      <c r="N495" s="33"/>
      <c r="O495" s="33"/>
      <c r="P495" s="79">
        <v>2</v>
      </c>
      <c r="Q495" s="79"/>
      <c r="R495" s="79">
        <v>6</v>
      </c>
      <c r="S495" s="79">
        <v>1</v>
      </c>
      <c r="T495" s="78">
        <f t="shared" si="41"/>
        <v>27</v>
      </c>
      <c r="U495" s="78">
        <f t="shared" si="42"/>
        <v>26</v>
      </c>
      <c r="V495" s="23">
        <f t="shared" si="40"/>
        <v>0.68579999999999997</v>
      </c>
      <c r="W495" s="78">
        <v>27</v>
      </c>
      <c r="X495" s="23">
        <v>1</v>
      </c>
      <c r="Z495" s="79">
        <v>27</v>
      </c>
      <c r="AA495" s="79" t="s">
        <v>149</v>
      </c>
      <c r="AB495" s="79">
        <v>26</v>
      </c>
      <c r="AC495" s="79" t="s">
        <v>149</v>
      </c>
      <c r="AH495" s="12"/>
      <c r="AK495" t="s">
        <v>91</v>
      </c>
      <c r="AL495" s="137">
        <f>AVERAGE(C498:C499)</f>
        <v>0.26</v>
      </c>
      <c r="AM495" s="33">
        <f>AVERAGE(D498:D499)</f>
        <v>7.41</v>
      </c>
      <c r="AN495" s="33">
        <f>AVERAGE(F498:F499)</f>
        <v>3.25</v>
      </c>
      <c r="AO495" s="42">
        <f>AVERAGE(G498:G499)</f>
        <v>0.1</v>
      </c>
      <c r="AP495" s="49">
        <f>AVERAGE(E498:E499)</f>
        <v>46.7</v>
      </c>
    </row>
    <row r="496" spans="1:42">
      <c r="A496" s="11">
        <v>40344</v>
      </c>
      <c r="B496" s="12">
        <v>27</v>
      </c>
      <c r="C496" s="36"/>
      <c r="D496" s="27">
        <v>7.59</v>
      </c>
      <c r="E496" s="51">
        <v>27.5</v>
      </c>
      <c r="F496" s="27">
        <v>3.5</v>
      </c>
      <c r="G496" s="44">
        <v>0.11600000000000001</v>
      </c>
      <c r="H496" s="44"/>
      <c r="I496">
        <v>225</v>
      </c>
      <c r="J496" s="33">
        <f t="shared" ref="J496:J529" si="43">(I496*14.007)*(0.001)</f>
        <v>3.1515749999999998</v>
      </c>
      <c r="K496" s="33">
        <v>2.14</v>
      </c>
      <c r="L496" s="33">
        <f t="shared" ref="L496:L529" si="44">(K496*30.97)*(0.001)</f>
        <v>6.627580000000001E-2</v>
      </c>
      <c r="M496" s="33"/>
      <c r="N496" s="33"/>
      <c r="O496" s="33"/>
      <c r="P496" s="79">
        <v>2</v>
      </c>
      <c r="Q496" s="79"/>
      <c r="R496" s="79">
        <v>8</v>
      </c>
      <c r="S496" s="79">
        <v>3</v>
      </c>
      <c r="T496" s="78">
        <f t="shared" si="41"/>
        <v>27</v>
      </c>
      <c r="U496" s="78">
        <f t="shared" si="42"/>
        <v>26</v>
      </c>
      <c r="V496" s="23">
        <f t="shared" si="40"/>
        <v>0.60959999999999992</v>
      </c>
      <c r="W496" s="78">
        <v>24</v>
      </c>
      <c r="X496" s="23">
        <v>1</v>
      </c>
      <c r="Z496" s="79">
        <v>27</v>
      </c>
      <c r="AA496" s="79" t="s">
        <v>149</v>
      </c>
      <c r="AB496" s="79">
        <v>26</v>
      </c>
      <c r="AC496" s="79" t="s">
        <v>149</v>
      </c>
      <c r="AH496" s="12"/>
      <c r="AK496" t="s">
        <v>92</v>
      </c>
      <c r="AL496" s="137">
        <f>AVERAGE(C500:C501)</f>
        <v>0.15000000000000002</v>
      </c>
      <c r="AM496" s="33">
        <f>AVERAGE(D500:D501)</f>
        <v>7.4849999999999994</v>
      </c>
      <c r="AN496" s="33">
        <f>AVERAGE(F500:F501)</f>
        <v>2.0249999999999999</v>
      </c>
      <c r="AO496" s="42">
        <f>AVERAGE(G500:G501)</f>
        <v>0.32599999999999996</v>
      </c>
      <c r="AP496" s="49">
        <f>AVERAGE(E500:E501)</f>
        <v>43.1</v>
      </c>
    </row>
    <row r="497" spans="1:42" ht="15">
      <c r="A497" s="11">
        <v>40358</v>
      </c>
      <c r="B497" s="12">
        <v>27</v>
      </c>
      <c r="C497" s="36">
        <v>0.11</v>
      </c>
      <c r="D497" s="27">
        <v>7.81</v>
      </c>
      <c r="E497" s="87">
        <v>42.8</v>
      </c>
      <c r="F497" s="90">
        <v>13.2</v>
      </c>
      <c r="G497" s="44">
        <v>4.9000000000000002E-2</v>
      </c>
      <c r="H497" s="44"/>
      <c r="I497">
        <v>190</v>
      </c>
      <c r="J497" s="33">
        <f t="shared" si="43"/>
        <v>2.66133</v>
      </c>
      <c r="K497" s="33">
        <v>3.59</v>
      </c>
      <c r="L497" s="33">
        <f t="shared" si="44"/>
        <v>0.1111823</v>
      </c>
      <c r="M497" s="33"/>
      <c r="N497" s="33"/>
      <c r="O497" s="33"/>
      <c r="P497" s="79">
        <v>2</v>
      </c>
      <c r="Q497" s="79"/>
      <c r="R497" s="79">
        <v>6</v>
      </c>
      <c r="S497" s="79">
        <v>4</v>
      </c>
      <c r="T497" s="78">
        <f t="shared" si="41"/>
        <v>34</v>
      </c>
      <c r="U497" s="78">
        <f t="shared" si="42"/>
        <v>28</v>
      </c>
      <c r="V497" s="23">
        <f t="shared" si="40"/>
        <v>0.53339999999999999</v>
      </c>
      <c r="W497" s="78">
        <v>21</v>
      </c>
      <c r="X497" s="23">
        <v>1</v>
      </c>
      <c r="Z497" s="79">
        <v>34</v>
      </c>
      <c r="AA497" s="79" t="s">
        <v>149</v>
      </c>
      <c r="AB497" s="79">
        <v>28</v>
      </c>
      <c r="AC497" s="79" t="s">
        <v>149</v>
      </c>
      <c r="AK497" t="s">
        <v>93</v>
      </c>
      <c r="AL497" s="137">
        <f>AVERAGE(C502:C503)</f>
        <v>0.255</v>
      </c>
      <c r="AM497" s="33">
        <f>AVERAGE(D502:D503)</f>
        <v>7.415</v>
      </c>
      <c r="AN497" s="33">
        <f>AVERAGE(F502:F503)</f>
        <v>3.2199999999999998</v>
      </c>
      <c r="AO497" s="42">
        <f>AVERAGE(G502:G503)</f>
        <v>0.1285</v>
      </c>
      <c r="AP497" s="49">
        <f>AVERAGE(E502:E503)</f>
        <v>39.25</v>
      </c>
    </row>
    <row r="498" spans="1:42">
      <c r="A498" s="11">
        <v>40372</v>
      </c>
      <c r="B498" s="12">
        <v>27</v>
      </c>
      <c r="C498" s="36"/>
      <c r="D498" s="27"/>
      <c r="E498" s="51"/>
      <c r="F498" s="27"/>
      <c r="G498" s="44"/>
      <c r="H498" s="44"/>
      <c r="I498"/>
      <c r="J498" s="33"/>
      <c r="K498"/>
      <c r="L498" s="33"/>
      <c r="M498" s="33"/>
      <c r="N498" s="33"/>
      <c r="O498" s="33"/>
      <c r="P498" s="79"/>
      <c r="Q498" s="79"/>
      <c r="R498" s="79"/>
      <c r="S498" s="79"/>
      <c r="T498" s="78" t="str">
        <f t="shared" si="41"/>
        <v xml:space="preserve"> </v>
      </c>
      <c r="U498" s="78" t="str">
        <f t="shared" si="42"/>
        <v xml:space="preserve"> </v>
      </c>
      <c r="V498" s="23">
        <f t="shared" si="40"/>
        <v>0</v>
      </c>
      <c r="W498" s="79"/>
      <c r="X498" s="81"/>
      <c r="Z498" s="79"/>
      <c r="AA498" s="79"/>
      <c r="AB498" s="79"/>
      <c r="AC498" s="79"/>
      <c r="AH498" s="12"/>
      <c r="AK498" t="s">
        <v>94</v>
      </c>
      <c r="AL498" s="137">
        <f>AVERAGE(C504:C505)</f>
        <v>0.13</v>
      </c>
      <c r="AM498" s="33">
        <f>AVERAGE(D504:D505)</f>
        <v>7.2</v>
      </c>
      <c r="AN498" s="33">
        <f>AVERAGE(F504:F505)</f>
        <v>1.62</v>
      </c>
      <c r="AO498" s="42">
        <f>AVERAGE(G504:G505)</f>
        <v>0.20899999999999999</v>
      </c>
      <c r="AP498" s="33">
        <f>AVERAGE(E504:E505)</f>
        <v>12</v>
      </c>
    </row>
    <row r="499" spans="1:42">
      <c r="A499" s="11">
        <v>40386</v>
      </c>
      <c r="B499" s="12">
        <v>27</v>
      </c>
      <c r="C499" s="36">
        <v>0.26</v>
      </c>
      <c r="D499" s="27">
        <v>7.41</v>
      </c>
      <c r="E499" s="51">
        <v>46.7</v>
      </c>
      <c r="F499" s="27">
        <v>3.25</v>
      </c>
      <c r="G499" s="44">
        <v>0.1</v>
      </c>
      <c r="H499" s="44"/>
      <c r="I499">
        <v>169</v>
      </c>
      <c r="J499" s="33">
        <f t="shared" si="43"/>
        <v>2.3671830000000003</v>
      </c>
      <c r="K499" s="33">
        <v>2.93</v>
      </c>
      <c r="L499" s="33">
        <f t="shared" si="44"/>
        <v>9.0742100000000006E-2</v>
      </c>
      <c r="M499" s="33"/>
      <c r="N499" s="33"/>
      <c r="O499" s="33"/>
      <c r="P499" s="79">
        <v>2</v>
      </c>
      <c r="Q499" s="79"/>
      <c r="R499" s="79">
        <v>6</v>
      </c>
      <c r="S499" s="79">
        <v>1</v>
      </c>
      <c r="T499" s="78">
        <f t="shared" si="41"/>
        <v>35</v>
      </c>
      <c r="U499" s="78">
        <f t="shared" si="42"/>
        <v>28</v>
      </c>
      <c r="V499" s="23">
        <f t="shared" si="40"/>
        <v>0.58419999999999994</v>
      </c>
      <c r="W499" s="78">
        <v>23</v>
      </c>
      <c r="X499" s="81">
        <v>1</v>
      </c>
      <c r="Z499" s="79">
        <v>35</v>
      </c>
      <c r="AA499" s="79" t="s">
        <v>149</v>
      </c>
      <c r="AB499" s="79">
        <v>28</v>
      </c>
      <c r="AC499" s="79" t="s">
        <v>149</v>
      </c>
      <c r="AH499" s="12"/>
      <c r="AK499" t="s">
        <v>105</v>
      </c>
      <c r="AL499" s="137">
        <f>AVERAGE(C506:C507)</f>
        <v>0.14000000000000001</v>
      </c>
      <c r="AM499" s="33">
        <f>AVERAGE(D506:D507)</f>
        <v>6.9049999999999994</v>
      </c>
      <c r="AN499" s="33">
        <f>AVERAGE(F506:F507)</f>
        <v>3.9699999999999998</v>
      </c>
      <c r="AO499" s="42">
        <f>AVERAGE(G506:G507)</f>
        <v>0.34150000000000003</v>
      </c>
      <c r="AP499" s="33">
        <f>AVERAGE(E506:E507)</f>
        <v>9.6</v>
      </c>
    </row>
    <row r="500" spans="1:42">
      <c r="A500" s="11">
        <v>40400</v>
      </c>
      <c r="B500" s="12">
        <v>27</v>
      </c>
      <c r="C500" s="36">
        <v>0.2</v>
      </c>
      <c r="D500" s="27">
        <v>7.63</v>
      </c>
      <c r="E500" s="51">
        <v>58.2</v>
      </c>
      <c r="F500" s="27">
        <v>2.21</v>
      </c>
      <c r="G500" s="44">
        <v>0.36099999999999999</v>
      </c>
      <c r="H500" s="44"/>
      <c r="I500">
        <v>192</v>
      </c>
      <c r="J500" s="33">
        <f t="shared" si="43"/>
        <v>2.6893440000000002</v>
      </c>
      <c r="K500" s="33">
        <v>3.08</v>
      </c>
      <c r="L500" s="33">
        <f t="shared" si="44"/>
        <v>9.5387599999999989E-2</v>
      </c>
      <c r="M500" s="33"/>
      <c r="N500" s="33"/>
      <c r="O500" s="33"/>
      <c r="P500" s="79">
        <v>2</v>
      </c>
      <c r="Q500" s="79"/>
      <c r="R500" s="79">
        <v>6</v>
      </c>
      <c r="S500" s="79">
        <v>1</v>
      </c>
      <c r="T500" s="78">
        <f t="shared" si="41"/>
        <v>37</v>
      </c>
      <c r="U500" s="78">
        <f t="shared" si="42"/>
        <v>29</v>
      </c>
      <c r="V500" s="23">
        <f t="shared" si="40"/>
        <v>0.4572</v>
      </c>
      <c r="W500" s="78">
        <v>18</v>
      </c>
      <c r="X500" s="81">
        <v>1</v>
      </c>
      <c r="Z500" s="79">
        <v>37</v>
      </c>
      <c r="AA500" s="79" t="s">
        <v>149</v>
      </c>
      <c r="AB500" s="79">
        <v>29</v>
      </c>
      <c r="AC500" s="79" t="s">
        <v>149</v>
      </c>
      <c r="AH500" s="12"/>
    </row>
    <row r="501" spans="1:42">
      <c r="A501" s="11">
        <v>40414</v>
      </c>
      <c r="B501" s="12">
        <v>27</v>
      </c>
      <c r="C501" s="36">
        <v>0.1</v>
      </c>
      <c r="D501" s="27">
        <v>7.34</v>
      </c>
      <c r="E501" s="51">
        <v>28</v>
      </c>
      <c r="F501" s="27">
        <v>1.84</v>
      </c>
      <c r="G501" s="44">
        <v>0.29099999999999998</v>
      </c>
      <c r="H501" s="44"/>
      <c r="I501">
        <v>145</v>
      </c>
      <c r="J501" s="33">
        <f t="shared" si="43"/>
        <v>2.031015</v>
      </c>
      <c r="K501" s="33">
        <v>2.4300000000000002</v>
      </c>
      <c r="L501" s="33">
        <f t="shared" si="44"/>
        <v>7.5257100000000007E-2</v>
      </c>
      <c r="M501" s="33"/>
      <c r="N501" s="33"/>
      <c r="O501" s="33"/>
      <c r="P501" s="79">
        <v>3</v>
      </c>
      <c r="Q501" s="79"/>
      <c r="R501" s="79">
        <v>2</v>
      </c>
      <c r="S501" s="79">
        <v>1</v>
      </c>
      <c r="T501" s="78">
        <f t="shared" si="41"/>
        <v>26</v>
      </c>
      <c r="U501" s="78">
        <f t="shared" si="42"/>
        <v>24</v>
      </c>
      <c r="V501" s="23">
        <f t="shared" si="40"/>
        <v>0.68579999999999997</v>
      </c>
      <c r="W501" s="78">
        <v>27</v>
      </c>
      <c r="X501" s="81">
        <v>1</v>
      </c>
      <c r="Z501" s="79">
        <v>26</v>
      </c>
      <c r="AA501" s="79" t="s">
        <v>149</v>
      </c>
      <c r="AB501" s="79">
        <v>24</v>
      </c>
      <c r="AC501" s="79" t="s">
        <v>149</v>
      </c>
      <c r="AH501" s="12"/>
      <c r="AM501" s="23" t="s">
        <v>117</v>
      </c>
    </row>
    <row r="502" spans="1:42">
      <c r="A502" s="11">
        <v>40428</v>
      </c>
      <c r="B502" s="12">
        <v>27</v>
      </c>
      <c r="C502" s="36">
        <v>0.08</v>
      </c>
      <c r="D502" s="27">
        <v>7.47</v>
      </c>
      <c r="E502" s="51">
        <v>47</v>
      </c>
      <c r="F502" s="27">
        <v>3.55</v>
      </c>
      <c r="G502" s="44">
        <v>0.122</v>
      </c>
      <c r="H502" s="44"/>
      <c r="I502">
        <v>210</v>
      </c>
      <c r="J502" s="33">
        <f t="shared" si="43"/>
        <v>2.9414699999999998</v>
      </c>
      <c r="K502" s="33">
        <v>2.94</v>
      </c>
      <c r="L502" s="33">
        <f t="shared" si="44"/>
        <v>9.1051800000000002E-2</v>
      </c>
      <c r="M502" s="33"/>
      <c r="N502" s="33"/>
      <c r="O502" s="33"/>
      <c r="P502" s="79">
        <v>3</v>
      </c>
      <c r="Q502" s="79"/>
      <c r="R502" s="79">
        <v>5</v>
      </c>
      <c r="S502" s="79">
        <v>1</v>
      </c>
      <c r="T502" s="78">
        <f t="shared" si="41"/>
        <v>33</v>
      </c>
      <c r="U502" s="78">
        <f t="shared" si="42"/>
        <v>26</v>
      </c>
      <c r="V502" s="23">
        <f t="shared" si="40"/>
        <v>0.60959999999999992</v>
      </c>
      <c r="W502" s="78">
        <v>24</v>
      </c>
      <c r="X502" s="81">
        <v>1</v>
      </c>
      <c r="Z502" s="79">
        <v>33</v>
      </c>
      <c r="AA502" s="79" t="s">
        <v>149</v>
      </c>
      <c r="AB502" s="79">
        <v>26</v>
      </c>
      <c r="AC502" s="79" t="s">
        <v>149</v>
      </c>
      <c r="AH502" s="12"/>
    </row>
    <row r="503" spans="1:42">
      <c r="A503" s="11">
        <v>40442</v>
      </c>
      <c r="B503" s="12">
        <v>27</v>
      </c>
      <c r="C503" s="36">
        <v>0.43</v>
      </c>
      <c r="D503" s="27">
        <v>7.36</v>
      </c>
      <c r="E503" s="51">
        <v>31.5</v>
      </c>
      <c r="F503" s="27">
        <v>2.89</v>
      </c>
      <c r="G503" s="44">
        <v>0.13500000000000001</v>
      </c>
      <c r="H503" s="44"/>
      <c r="I503">
        <v>203</v>
      </c>
      <c r="J503" s="33">
        <f t="shared" si="43"/>
        <v>2.8434209999999998</v>
      </c>
      <c r="K503" s="33">
        <v>2</v>
      </c>
      <c r="L503" s="33">
        <f t="shared" si="44"/>
        <v>6.1940000000000002E-2</v>
      </c>
      <c r="M503" s="33"/>
      <c r="N503" s="33"/>
      <c r="O503" s="33"/>
      <c r="P503" s="23">
        <v>2</v>
      </c>
      <c r="Q503" s="23"/>
      <c r="R503" s="23">
        <v>6</v>
      </c>
      <c r="S503" s="23">
        <v>1</v>
      </c>
      <c r="T503" s="78">
        <f t="shared" si="41"/>
        <v>27</v>
      </c>
      <c r="U503" s="78">
        <f t="shared" si="42"/>
        <v>22</v>
      </c>
      <c r="V503" s="23">
        <f t="shared" si="40"/>
        <v>0.60959999999999992</v>
      </c>
      <c r="W503" s="12">
        <v>24</v>
      </c>
      <c r="X503" s="23">
        <v>1</v>
      </c>
      <c r="Z503" s="23">
        <v>27</v>
      </c>
      <c r="AA503" s="23" t="s">
        <v>149</v>
      </c>
      <c r="AB503" s="23">
        <v>22</v>
      </c>
      <c r="AC503" s="23" t="s">
        <v>149</v>
      </c>
      <c r="AH503" s="12"/>
    </row>
    <row r="504" spans="1:42">
      <c r="A504" s="11">
        <v>40456</v>
      </c>
      <c r="B504" s="12">
        <v>27</v>
      </c>
      <c r="C504" s="36">
        <v>0.13</v>
      </c>
      <c r="D504" s="27">
        <v>7.2</v>
      </c>
      <c r="E504" s="51">
        <v>12</v>
      </c>
      <c r="F504" s="27">
        <v>1.62</v>
      </c>
      <c r="G504" s="44">
        <v>0.20899999999999999</v>
      </c>
      <c r="H504" s="44"/>
      <c r="I504">
        <v>147</v>
      </c>
      <c r="J504" s="33">
        <f t="shared" si="43"/>
        <v>2.0590290000000002</v>
      </c>
      <c r="K504" s="33">
        <v>1.73</v>
      </c>
      <c r="L504" s="33">
        <f t="shared" si="44"/>
        <v>5.3578100000000003E-2</v>
      </c>
      <c r="M504" s="33"/>
      <c r="N504" s="33"/>
      <c r="O504" s="33"/>
      <c r="P504" s="23">
        <v>2</v>
      </c>
      <c r="Q504" s="23"/>
      <c r="R504" s="23">
        <v>8</v>
      </c>
      <c r="S504" s="23">
        <v>1</v>
      </c>
      <c r="T504" s="78">
        <f t="shared" si="41"/>
        <v>16</v>
      </c>
      <c r="U504" s="78">
        <f t="shared" si="42"/>
        <v>16</v>
      </c>
      <c r="V504" s="23">
        <f t="shared" si="40"/>
        <v>0.60959999999999992</v>
      </c>
      <c r="W504" s="12">
        <v>24</v>
      </c>
      <c r="X504" s="23">
        <v>1</v>
      </c>
      <c r="Z504" s="23">
        <v>16</v>
      </c>
      <c r="AA504" s="23" t="s">
        <v>149</v>
      </c>
      <c r="AB504" s="23">
        <v>16</v>
      </c>
      <c r="AC504" s="23" t="s">
        <v>149</v>
      </c>
      <c r="AH504" s="12"/>
    </row>
    <row r="505" spans="1:42">
      <c r="A505" s="11">
        <v>40470</v>
      </c>
      <c r="B505" s="12">
        <v>27</v>
      </c>
      <c r="C505" s="126"/>
      <c r="D505" s="127"/>
      <c r="E505" s="129"/>
      <c r="F505" s="127" t="s">
        <v>123</v>
      </c>
      <c r="G505" s="128"/>
      <c r="H505" s="128"/>
      <c r="I505"/>
      <c r="J505" s="33"/>
      <c r="K505"/>
      <c r="L505" s="33"/>
      <c r="M505" s="33"/>
      <c r="N505" s="33"/>
      <c r="O505" s="33"/>
      <c r="P505" s="12">
        <v>2</v>
      </c>
      <c r="Q505" s="12"/>
      <c r="R505" s="12">
        <v>2</v>
      </c>
      <c r="S505" s="12">
        <v>1</v>
      </c>
      <c r="T505" s="78">
        <f t="shared" si="41"/>
        <v>16</v>
      </c>
      <c r="U505" s="78">
        <f t="shared" si="42"/>
        <v>14</v>
      </c>
      <c r="V505" s="23">
        <f t="shared" si="40"/>
        <v>0.76200000000000001</v>
      </c>
      <c r="W505" s="12">
        <v>30</v>
      </c>
      <c r="X505" s="12">
        <v>1</v>
      </c>
      <c r="Z505" s="12">
        <v>16</v>
      </c>
      <c r="AA505" s="12" t="s">
        <v>149</v>
      </c>
      <c r="AB505" s="12">
        <v>14</v>
      </c>
      <c r="AC505" s="12" t="s">
        <v>149</v>
      </c>
      <c r="AH505" s="12"/>
    </row>
    <row r="506" spans="1:42">
      <c r="A506" s="13">
        <v>40484</v>
      </c>
      <c r="B506" s="12">
        <v>27</v>
      </c>
      <c r="C506" s="36">
        <v>0.1</v>
      </c>
      <c r="D506" s="27">
        <v>7.18</v>
      </c>
      <c r="E506" s="51">
        <v>6.7</v>
      </c>
      <c r="F506" s="27">
        <v>3.98</v>
      </c>
      <c r="G506" s="44">
        <v>0.38300000000000001</v>
      </c>
      <c r="H506" s="44"/>
      <c r="I506">
        <v>207</v>
      </c>
      <c r="J506" s="33">
        <f t="shared" si="43"/>
        <v>2.8994490000000002</v>
      </c>
      <c r="K506" s="33">
        <v>1.19</v>
      </c>
      <c r="L506" s="33">
        <f t="shared" si="44"/>
        <v>3.6854299999999993E-2</v>
      </c>
      <c r="M506" s="33"/>
      <c r="N506" s="33"/>
      <c r="O506" s="33"/>
      <c r="P506" s="12">
        <v>1</v>
      </c>
      <c r="Q506" s="12"/>
      <c r="R506" s="12"/>
      <c r="S506" s="12">
        <v>1</v>
      </c>
      <c r="T506" s="78">
        <f t="shared" si="41"/>
        <v>10</v>
      </c>
      <c r="U506" s="78">
        <f t="shared" si="42"/>
        <v>12</v>
      </c>
      <c r="V506" s="23">
        <f t="shared" si="40"/>
        <v>0.71119999999999994</v>
      </c>
      <c r="W506" s="12">
        <v>28</v>
      </c>
      <c r="X506" s="12">
        <v>1</v>
      </c>
      <c r="Z506" s="12">
        <v>10</v>
      </c>
      <c r="AA506" s="12" t="s">
        <v>149</v>
      </c>
      <c r="AB506" s="12">
        <v>12</v>
      </c>
      <c r="AC506" s="12" t="s">
        <v>149</v>
      </c>
      <c r="AH506" s="12"/>
    </row>
    <row r="507" spans="1:42">
      <c r="A507" s="13">
        <v>40498</v>
      </c>
      <c r="B507" s="12">
        <v>27</v>
      </c>
      <c r="C507" s="36">
        <v>0.18</v>
      </c>
      <c r="D507" s="27">
        <v>6.63</v>
      </c>
      <c r="E507" s="51">
        <v>12.5</v>
      </c>
      <c r="F507" s="27">
        <v>3.96</v>
      </c>
      <c r="G507" s="130">
        <v>0.3</v>
      </c>
      <c r="H507" s="130"/>
      <c r="I507">
        <v>249</v>
      </c>
      <c r="J507" s="33">
        <f t="shared" si="43"/>
        <v>3.487743</v>
      </c>
      <c r="K507" s="33">
        <v>1.41</v>
      </c>
      <c r="L507" s="33">
        <f t="shared" si="44"/>
        <v>4.3667699999999997E-2</v>
      </c>
      <c r="M507" s="33"/>
      <c r="N507" s="33"/>
      <c r="O507" s="33"/>
      <c r="P507" s="12">
        <v>2</v>
      </c>
      <c r="Q507" s="12"/>
      <c r="R507" s="12">
        <v>8</v>
      </c>
      <c r="S507" s="12">
        <v>2</v>
      </c>
      <c r="T507" s="78">
        <f t="shared" si="41"/>
        <v>17</v>
      </c>
      <c r="U507" s="78">
        <f t="shared" si="42"/>
        <v>13</v>
      </c>
      <c r="V507" s="23">
        <f t="shared" si="40"/>
        <v>0.76200000000000001</v>
      </c>
      <c r="W507" s="12">
        <v>30</v>
      </c>
      <c r="X507" s="12">
        <v>1</v>
      </c>
      <c r="Z507" s="12">
        <v>17</v>
      </c>
      <c r="AA507" s="12" t="s">
        <v>149</v>
      </c>
      <c r="AB507" s="12">
        <v>13</v>
      </c>
      <c r="AC507" s="12" t="s">
        <v>149</v>
      </c>
      <c r="AH507" s="12"/>
    </row>
    <row r="508" spans="1:42">
      <c r="A508" s="13"/>
      <c r="B508" s="12"/>
      <c r="C508" s="36"/>
      <c r="D508" s="27"/>
      <c r="E508" s="51"/>
      <c r="F508" s="27"/>
      <c r="G508" s="44"/>
      <c r="H508" s="44"/>
      <c r="I508"/>
      <c r="J508" s="33"/>
      <c r="K508"/>
      <c r="L508" s="33"/>
      <c r="M508" s="33"/>
      <c r="N508" s="33"/>
      <c r="O508" s="33"/>
      <c r="P508" s="12"/>
      <c r="Q508" s="12"/>
      <c r="R508" s="12"/>
      <c r="S508" s="12"/>
      <c r="T508" s="78" t="str">
        <f t="shared" si="41"/>
        <v xml:space="preserve"> </v>
      </c>
      <c r="U508" s="78" t="str">
        <f t="shared" si="42"/>
        <v xml:space="preserve"> </v>
      </c>
      <c r="V508" s="23">
        <f t="shared" si="40"/>
        <v>0</v>
      </c>
      <c r="W508" s="12"/>
      <c r="X508" s="12"/>
      <c r="Z508" s="12"/>
      <c r="AA508" s="12"/>
      <c r="AB508" s="12"/>
      <c r="AC508" s="12"/>
      <c r="AH508" s="12"/>
    </row>
    <row r="509" spans="1:42">
      <c r="A509" s="13"/>
      <c r="B509" s="12"/>
      <c r="C509" s="36"/>
      <c r="D509" s="27"/>
      <c r="E509" s="51"/>
      <c r="F509" s="27"/>
      <c r="G509" s="44"/>
      <c r="H509" s="44"/>
      <c r="I509"/>
      <c r="J509" s="33"/>
      <c r="K509"/>
      <c r="L509" s="33"/>
      <c r="M509" s="33"/>
      <c r="N509" s="33"/>
      <c r="O509" s="33"/>
      <c r="P509" s="12"/>
      <c r="Q509" s="12"/>
      <c r="R509" s="12"/>
      <c r="S509" s="12"/>
      <c r="T509" s="78" t="str">
        <f t="shared" si="41"/>
        <v xml:space="preserve"> </v>
      </c>
      <c r="U509" s="78" t="str">
        <f t="shared" si="42"/>
        <v xml:space="preserve"> </v>
      </c>
      <c r="V509" s="23">
        <f t="shared" si="40"/>
        <v>0</v>
      </c>
      <c r="W509" s="12"/>
      <c r="X509" s="12"/>
      <c r="Z509" s="12"/>
      <c r="AA509" s="12"/>
      <c r="AB509" s="12"/>
      <c r="AC509" s="12"/>
      <c r="AH509" s="12"/>
    </row>
    <row r="510" spans="1:42">
      <c r="A510" s="13"/>
      <c r="B510" s="12"/>
      <c r="C510" s="36"/>
      <c r="D510" s="27"/>
      <c r="E510" s="51"/>
      <c r="F510" s="27"/>
      <c r="G510" s="44"/>
      <c r="H510" s="44"/>
      <c r="I510"/>
      <c r="J510" s="33"/>
      <c r="K510"/>
      <c r="L510" s="33"/>
      <c r="M510" s="33"/>
      <c r="N510" s="33"/>
      <c r="O510" s="33"/>
      <c r="T510" s="78" t="str">
        <f t="shared" si="41"/>
        <v xml:space="preserve"> </v>
      </c>
      <c r="U510" s="78" t="str">
        <f t="shared" si="42"/>
        <v xml:space="preserve"> </v>
      </c>
      <c r="V510" s="23">
        <f t="shared" si="40"/>
        <v>0</v>
      </c>
      <c r="AH510" s="12"/>
    </row>
    <row r="511" spans="1:42">
      <c r="A511" s="13"/>
      <c r="B511" s="12"/>
      <c r="C511" s="36"/>
      <c r="D511" s="27"/>
      <c r="E511" s="51"/>
      <c r="F511" s="27"/>
      <c r="G511" s="44"/>
      <c r="H511" s="44"/>
      <c r="I511"/>
      <c r="J511" s="33"/>
      <c r="K511"/>
      <c r="L511" s="33"/>
      <c r="M511" s="33"/>
      <c r="N511" s="33"/>
      <c r="O511" s="33"/>
      <c r="P511" s="12"/>
      <c r="Q511" s="12"/>
      <c r="R511" s="12"/>
      <c r="S511" s="12"/>
      <c r="T511" s="78" t="str">
        <f t="shared" si="41"/>
        <v xml:space="preserve"> </v>
      </c>
      <c r="U511" s="78" t="str">
        <f t="shared" si="42"/>
        <v xml:space="preserve"> </v>
      </c>
      <c r="V511" s="23">
        <f t="shared" si="40"/>
        <v>0</v>
      </c>
      <c r="W511" s="12"/>
      <c r="X511" s="12"/>
      <c r="Z511" s="12"/>
      <c r="AA511" s="12"/>
      <c r="AB511" s="12"/>
      <c r="AC511" s="12"/>
      <c r="AH511" s="12"/>
    </row>
    <row r="512" spans="1:42">
      <c r="A512" s="11">
        <v>40260</v>
      </c>
      <c r="B512" s="12">
        <v>28</v>
      </c>
      <c r="C512" s="36"/>
      <c r="D512" s="27"/>
      <c r="E512" s="51"/>
      <c r="F512" s="27"/>
      <c r="G512" s="44"/>
      <c r="H512" s="44"/>
      <c r="I512"/>
      <c r="J512" s="33"/>
      <c r="K512"/>
      <c r="L512" s="33"/>
      <c r="M512" s="33"/>
      <c r="N512" s="33"/>
      <c r="O512" s="33"/>
      <c r="P512" s="81"/>
      <c r="Q512" s="81"/>
      <c r="R512" s="12"/>
      <c r="S512" s="81"/>
      <c r="T512" s="78" t="str">
        <f t="shared" si="41"/>
        <v xml:space="preserve"> </v>
      </c>
      <c r="U512" s="78" t="str">
        <f t="shared" si="42"/>
        <v xml:space="preserve"> </v>
      </c>
      <c r="V512" s="23">
        <f t="shared" si="40"/>
        <v>0</v>
      </c>
      <c r="X512" s="12"/>
      <c r="AH512" s="12"/>
      <c r="AL512" s="103">
        <v>28</v>
      </c>
    </row>
    <row r="513" spans="1:42">
      <c r="A513" s="11">
        <v>40274</v>
      </c>
      <c r="B513" s="12">
        <v>28</v>
      </c>
      <c r="I513"/>
      <c r="J513" s="33"/>
      <c r="K513"/>
      <c r="L513" s="33"/>
      <c r="M513" s="33"/>
      <c r="N513" s="33"/>
      <c r="O513" s="33"/>
      <c r="P513" s="81"/>
      <c r="Q513" s="81"/>
      <c r="R513" s="81"/>
      <c r="S513" s="81"/>
      <c r="T513" s="78" t="str">
        <f t="shared" si="41"/>
        <v xml:space="preserve"> </v>
      </c>
      <c r="U513" s="78" t="str">
        <f t="shared" si="42"/>
        <v xml:space="preserve"> </v>
      </c>
      <c r="V513" s="23">
        <f t="shared" si="40"/>
        <v>0</v>
      </c>
      <c r="X513" s="12"/>
      <c r="AH513" s="12"/>
      <c r="AK513" t="s">
        <v>87</v>
      </c>
      <c r="AM513" s="33"/>
      <c r="AN513" s="33"/>
      <c r="AO513" s="42"/>
      <c r="AP513" s="49"/>
    </row>
    <row r="514" spans="1:42">
      <c r="A514" s="11">
        <v>40288</v>
      </c>
      <c r="B514" s="12">
        <v>28</v>
      </c>
      <c r="C514" s="36"/>
      <c r="D514" s="27"/>
      <c r="E514" s="51"/>
      <c r="F514" s="27"/>
      <c r="G514" s="44"/>
      <c r="H514" s="44"/>
      <c r="I514"/>
      <c r="J514" s="33"/>
      <c r="K514"/>
      <c r="L514" s="33"/>
      <c r="M514" s="33"/>
      <c r="N514" s="33"/>
      <c r="O514" s="33"/>
      <c r="P514" s="23"/>
      <c r="Q514" s="23"/>
      <c r="R514" s="23"/>
      <c r="S514" s="23"/>
      <c r="T514" s="78" t="str">
        <f t="shared" si="41"/>
        <v xml:space="preserve"> </v>
      </c>
      <c r="U514" s="78" t="str">
        <f t="shared" si="42"/>
        <v xml:space="preserve"> </v>
      </c>
      <c r="V514" s="23">
        <f t="shared" ref="V514:V529" si="45">W514*0.0254</f>
        <v>0</v>
      </c>
      <c r="W514" s="23"/>
      <c r="X514" s="12"/>
      <c r="Z514" s="23"/>
      <c r="AA514" s="23"/>
      <c r="AB514" s="23"/>
      <c r="AC514" s="23"/>
      <c r="AH514" s="12"/>
      <c r="AK514" t="s">
        <v>88</v>
      </c>
      <c r="AM514" s="33" t="e">
        <f>AVERAGE(D513:D514)</f>
        <v>#DIV/0!</v>
      </c>
      <c r="AN514" s="33" t="e">
        <f>AVERAGE(F513:F514)</f>
        <v>#DIV/0!</v>
      </c>
      <c r="AO514" s="42" t="e">
        <f>AVERAGE(G513:G514)</f>
        <v>#DIV/0!</v>
      </c>
      <c r="AP514" s="49" t="e">
        <f>AVERAGE(E513:E514)</f>
        <v>#DIV/0!</v>
      </c>
    </row>
    <row r="515" spans="1:42">
      <c r="A515" s="11">
        <v>40302</v>
      </c>
      <c r="B515" s="12">
        <v>28</v>
      </c>
      <c r="C515" s="36">
        <v>2.82</v>
      </c>
      <c r="D515" s="27">
        <v>6.2</v>
      </c>
      <c r="E515" s="51">
        <v>17.5</v>
      </c>
      <c r="F515" s="27">
        <v>4.38</v>
      </c>
      <c r="G515" s="44">
        <v>0.113</v>
      </c>
      <c r="H515" s="44"/>
      <c r="I515"/>
      <c r="J515" s="33"/>
      <c r="K515"/>
      <c r="L515" s="33"/>
      <c r="M515" s="33"/>
      <c r="N515" s="33"/>
      <c r="O515" s="33"/>
      <c r="P515" s="23">
        <v>2</v>
      </c>
      <c r="Q515" s="23"/>
      <c r="R515" s="23">
        <v>7</v>
      </c>
      <c r="S515" s="23">
        <v>1</v>
      </c>
      <c r="T515" s="78" t="str">
        <f t="shared" ref="T515:T578" si="46">IF(Z515&gt;0,IF(AA515="F",((Z515-32)*5/9),Z515),IF(Z515&lt;0,IF(AA515="F",((Z515-32)*5/9),Z515)," "))</f>
        <v xml:space="preserve"> </v>
      </c>
      <c r="U515" s="78" t="str">
        <f t="shared" ref="U515:U578" si="47">IF(AB515&gt;0,IF(AC515="F",((AB515-32)*5/9),AB515),IF(AB515&lt;0,IF(AC515="F",((AB515-32)*5/9),AB515)," "))</f>
        <v xml:space="preserve"> </v>
      </c>
      <c r="V515" s="23">
        <f t="shared" si="45"/>
        <v>0.4572</v>
      </c>
      <c r="W515" s="23">
        <v>18</v>
      </c>
      <c r="X515" s="12">
        <v>1</v>
      </c>
      <c r="Z515" s="23"/>
      <c r="AA515" s="23"/>
      <c r="AB515" s="23"/>
      <c r="AC515" s="23"/>
      <c r="AH515" s="12"/>
      <c r="AK515" t="s">
        <v>89</v>
      </c>
      <c r="AL515" s="137">
        <f>AVERAGE(C515:C516)</f>
        <v>3.4649999999999999</v>
      </c>
      <c r="AM515" s="33">
        <f>AVERAGE(D515:D516)</f>
        <v>5.7750000000000004</v>
      </c>
      <c r="AN515" s="33">
        <f>AVERAGE(F515:F516)</f>
        <v>4.8149999999999995</v>
      </c>
      <c r="AO515" s="42">
        <f>AVERAGE(G515:G516)</f>
        <v>0.47149999999999997</v>
      </c>
      <c r="AP515" s="49">
        <f>AVERAGE(E515:E516)</f>
        <v>15.4</v>
      </c>
    </row>
    <row r="516" spans="1:42">
      <c r="A516" s="11">
        <v>40316</v>
      </c>
      <c r="B516" s="12">
        <v>28</v>
      </c>
      <c r="C516" s="36">
        <v>4.1100000000000003</v>
      </c>
      <c r="D516" s="27">
        <v>5.35</v>
      </c>
      <c r="E516" s="51">
        <v>13.3</v>
      </c>
      <c r="F516" s="27">
        <v>5.25</v>
      </c>
      <c r="G516" s="44">
        <v>0.83</v>
      </c>
      <c r="H516" s="44"/>
      <c r="I516">
        <v>83.5</v>
      </c>
      <c r="J516" s="33">
        <f t="shared" si="43"/>
        <v>1.1695845</v>
      </c>
      <c r="K516">
        <v>1.42</v>
      </c>
      <c r="L516" s="33">
        <f t="shared" si="44"/>
        <v>4.39774E-2</v>
      </c>
      <c r="M516" s="33"/>
      <c r="N516" s="33"/>
      <c r="O516" s="33"/>
      <c r="P516" s="81">
        <v>2</v>
      </c>
      <c r="Q516" s="81"/>
      <c r="R516" s="12"/>
      <c r="S516" s="81">
        <v>4</v>
      </c>
      <c r="T516" s="78">
        <f t="shared" si="46"/>
        <v>14.444444444444445</v>
      </c>
      <c r="U516" s="78" t="str">
        <f t="shared" si="47"/>
        <v xml:space="preserve"> </v>
      </c>
      <c r="V516" s="23">
        <f t="shared" si="45"/>
        <v>0.4572</v>
      </c>
      <c r="W516">
        <v>18</v>
      </c>
      <c r="X516" s="12">
        <v>1</v>
      </c>
      <c r="Z516">
        <v>58</v>
      </c>
      <c r="AA516" t="s">
        <v>151</v>
      </c>
      <c r="AB516" s="12"/>
      <c r="AC516" s="12"/>
      <c r="AH516" s="12"/>
      <c r="AK516" t="s">
        <v>90</v>
      </c>
      <c r="AL516" s="137">
        <f>AVERAGE(C517:C519)</f>
        <v>6.89</v>
      </c>
      <c r="AM516" s="33">
        <f>AVERAGE(D517:D519)</f>
        <v>6.61</v>
      </c>
      <c r="AN516" s="33">
        <f>AVERAGE(F517:F519)</f>
        <v>8.4149999999999991</v>
      </c>
      <c r="AO516" s="42">
        <f>AVERAGE(G517:G519)</f>
        <v>0.21550000000000002</v>
      </c>
      <c r="AP516" s="49">
        <f>AVERAGE(E517:E519)</f>
        <v>24.3</v>
      </c>
    </row>
    <row r="517" spans="1:42">
      <c r="A517" s="11">
        <v>40330</v>
      </c>
      <c r="B517" s="12">
        <v>28</v>
      </c>
      <c r="C517" s="36"/>
      <c r="D517" s="27"/>
      <c r="E517" s="51"/>
      <c r="F517" s="27"/>
      <c r="G517" s="44"/>
      <c r="H517" s="44"/>
      <c r="I517">
        <v>122</v>
      </c>
      <c r="J517" s="33">
        <f t="shared" si="43"/>
        <v>1.7088540000000001</v>
      </c>
      <c r="K517">
        <v>1.8</v>
      </c>
      <c r="L517" s="33">
        <f t="shared" si="44"/>
        <v>5.5746000000000004E-2</v>
      </c>
      <c r="M517" s="33"/>
      <c r="N517" s="33"/>
      <c r="O517" s="33"/>
      <c r="P517" s="12"/>
      <c r="Q517" s="12"/>
      <c r="R517" s="12"/>
      <c r="S517" s="12"/>
      <c r="T517" s="78" t="str">
        <f t="shared" si="46"/>
        <v xml:space="preserve"> </v>
      </c>
      <c r="U517" s="78" t="str">
        <f t="shared" si="47"/>
        <v xml:space="preserve"> </v>
      </c>
      <c r="V517" s="23">
        <f t="shared" si="45"/>
        <v>0</v>
      </c>
      <c r="W517" s="12"/>
      <c r="X517" s="12"/>
      <c r="Z517" s="12"/>
      <c r="AA517" s="12"/>
      <c r="AB517" s="12"/>
      <c r="AC517" s="12"/>
      <c r="AH517" s="12"/>
      <c r="AK517" t="s">
        <v>91</v>
      </c>
      <c r="AL517" s="137">
        <f>AVERAGE(C520:C521)</f>
        <v>8.6199999999999992</v>
      </c>
      <c r="AM517" s="33">
        <f>AVERAGE(D520:D521)</f>
        <v>6.21</v>
      </c>
      <c r="AN517" s="33" t="e">
        <f>AVERAGE(F520:F521)</f>
        <v>#DIV/0!</v>
      </c>
      <c r="AO517" s="42">
        <f>AVERAGE(G520:G521)</f>
        <v>0.22</v>
      </c>
      <c r="AP517" s="49">
        <f>AVERAGE(E520:E521)</f>
        <v>22.4</v>
      </c>
    </row>
    <row r="518" spans="1:42">
      <c r="A518" s="11">
        <v>40344</v>
      </c>
      <c r="B518" s="12">
        <v>28</v>
      </c>
      <c r="C518" s="36"/>
      <c r="D518" s="27">
        <v>6.57</v>
      </c>
      <c r="E518" s="51">
        <v>28.3</v>
      </c>
      <c r="F518" s="27">
        <v>8.18</v>
      </c>
      <c r="G518" s="44">
        <v>0.33700000000000002</v>
      </c>
      <c r="H518" s="44"/>
      <c r="I518">
        <v>80.2</v>
      </c>
      <c r="J518" s="33">
        <f t="shared" si="43"/>
        <v>1.1233614000000001</v>
      </c>
      <c r="K518">
        <v>1.81</v>
      </c>
      <c r="L518" s="33">
        <f t="shared" si="44"/>
        <v>5.60557E-2</v>
      </c>
      <c r="M518" s="33"/>
      <c r="N518" s="33"/>
      <c r="O518" s="33"/>
      <c r="P518" s="81">
        <v>3</v>
      </c>
      <c r="Q518" s="81"/>
      <c r="R518" s="81">
        <v>6</v>
      </c>
      <c r="S518" s="81">
        <v>1</v>
      </c>
      <c r="T518" s="78">
        <f t="shared" si="46"/>
        <v>29</v>
      </c>
      <c r="U518" s="78">
        <f t="shared" si="47"/>
        <v>27</v>
      </c>
      <c r="V518" s="23">
        <f t="shared" si="45"/>
        <v>0.4572</v>
      </c>
      <c r="W518" s="23">
        <v>18</v>
      </c>
      <c r="X518" s="12"/>
      <c r="Z518" s="23">
        <v>29</v>
      </c>
      <c r="AA518" s="23" t="s">
        <v>149</v>
      </c>
      <c r="AB518" s="23">
        <v>27</v>
      </c>
      <c r="AC518" s="23" t="s">
        <v>149</v>
      </c>
      <c r="AH518" s="12"/>
      <c r="AK518" t="s">
        <v>92</v>
      </c>
      <c r="AL518" s="137">
        <f>AVERAGE(C522:C523)</f>
        <v>13.65</v>
      </c>
      <c r="AM518" s="33">
        <f>AVERAGE(D522:D523)</f>
        <v>5.92</v>
      </c>
      <c r="AN518" s="33" t="e">
        <f>AVERAGE(F522:F523)</f>
        <v>#DIV/0!</v>
      </c>
      <c r="AO518" s="42">
        <f>AVERAGE(G522:G523)</f>
        <v>0.4</v>
      </c>
      <c r="AP518" s="49">
        <f>AVERAGE(E522:E523)</f>
        <v>14.7</v>
      </c>
    </row>
    <row r="519" spans="1:42">
      <c r="A519" s="11">
        <v>40358</v>
      </c>
      <c r="B519" s="12">
        <v>28</v>
      </c>
      <c r="C519" s="36">
        <v>6.89</v>
      </c>
      <c r="D519" s="27">
        <v>6.65</v>
      </c>
      <c r="E519" s="51">
        <v>20.3</v>
      </c>
      <c r="F519" s="27">
        <v>8.65</v>
      </c>
      <c r="G519" s="44">
        <v>9.4E-2</v>
      </c>
      <c r="H519" s="44"/>
      <c r="I519">
        <v>51.6</v>
      </c>
      <c r="J519" s="33">
        <f t="shared" si="43"/>
        <v>0.72276119999999999</v>
      </c>
      <c r="K519">
        <v>1.93</v>
      </c>
      <c r="L519" s="33">
        <f t="shared" si="44"/>
        <v>5.9772099999999995E-2</v>
      </c>
      <c r="M519" s="33"/>
      <c r="N519" s="33"/>
      <c r="O519" s="33"/>
      <c r="P519" s="81">
        <v>2</v>
      </c>
      <c r="Q519" s="81"/>
      <c r="R519" s="81">
        <v>2</v>
      </c>
      <c r="S519" s="81">
        <v>5</v>
      </c>
      <c r="T519" s="78">
        <f t="shared" si="46"/>
        <v>30</v>
      </c>
      <c r="U519" s="78">
        <f t="shared" si="47"/>
        <v>26</v>
      </c>
      <c r="V519" s="23">
        <f t="shared" si="45"/>
        <v>1.0668</v>
      </c>
      <c r="W519" s="23">
        <v>42</v>
      </c>
      <c r="X519" s="12">
        <v>2</v>
      </c>
      <c r="Z519" s="23">
        <v>30</v>
      </c>
      <c r="AA519" s="23" t="s">
        <v>149</v>
      </c>
      <c r="AB519" s="23">
        <v>26</v>
      </c>
      <c r="AC519" s="23" t="s">
        <v>149</v>
      </c>
      <c r="AH519" s="12"/>
      <c r="AK519" t="s">
        <v>93</v>
      </c>
      <c r="AL519" s="137">
        <f>AVERAGE(C524:C525)</f>
        <v>15.58</v>
      </c>
      <c r="AM519" s="33">
        <f>AVERAGE(D524:D525)</f>
        <v>6.25</v>
      </c>
      <c r="AN519" s="33" t="e">
        <f>AVERAGE(F524:F525)</f>
        <v>#DIV/0!</v>
      </c>
      <c r="AO519" s="42">
        <f>AVERAGE(G524:G525)</f>
        <v>0.10199999999999999</v>
      </c>
      <c r="AP519" s="33">
        <f>AVERAGE(E524:E525)</f>
        <v>12.4</v>
      </c>
    </row>
    <row r="520" spans="1:42">
      <c r="A520" s="11">
        <v>40372</v>
      </c>
      <c r="B520" s="12">
        <v>28</v>
      </c>
      <c r="C520" s="36"/>
      <c r="D520" s="27"/>
      <c r="E520" s="51"/>
      <c r="F520" s="27"/>
      <c r="G520" s="44"/>
      <c r="H520" s="44"/>
      <c r="I520"/>
      <c r="J520" s="33"/>
      <c r="K520"/>
      <c r="L520" s="33"/>
      <c r="M520" s="33"/>
      <c r="N520" s="33"/>
      <c r="O520" s="33"/>
      <c r="P520" s="12"/>
      <c r="Q520" s="12"/>
      <c r="R520" s="12"/>
      <c r="S520" s="12"/>
      <c r="T520" s="78" t="str">
        <f t="shared" si="46"/>
        <v xml:space="preserve"> </v>
      </c>
      <c r="U520" s="78" t="str">
        <f t="shared" si="47"/>
        <v xml:space="preserve"> </v>
      </c>
      <c r="V520" s="23">
        <f t="shared" si="45"/>
        <v>0</v>
      </c>
      <c r="W520" s="12"/>
      <c r="X520" s="12"/>
      <c r="Z520" s="12"/>
      <c r="AA520" s="12"/>
      <c r="AB520" s="12"/>
      <c r="AC520" s="12"/>
      <c r="AH520" s="12"/>
      <c r="AK520" t="s">
        <v>94</v>
      </c>
      <c r="AL520" s="137">
        <f>AVERAGE(C526:C527)</f>
        <v>12.54</v>
      </c>
      <c r="AM520" s="33">
        <f>AVERAGE(D526:D527)</f>
        <v>5.9950000000000001</v>
      </c>
      <c r="AN520" s="33" t="e">
        <f>AVERAGE(F526:F527)</f>
        <v>#DIV/0!</v>
      </c>
      <c r="AO520" s="42">
        <f>AVERAGE(G526:G527)</f>
        <v>0.19900000000000001</v>
      </c>
      <c r="AP520" s="33">
        <f>AVERAGE(E526:E527)</f>
        <v>9.8500000000000014</v>
      </c>
    </row>
    <row r="521" spans="1:42">
      <c r="A521" s="11">
        <v>40386</v>
      </c>
      <c r="B521" s="12">
        <v>28</v>
      </c>
      <c r="C521" s="36">
        <v>8.6199999999999992</v>
      </c>
      <c r="D521" s="27">
        <v>6.21</v>
      </c>
      <c r="E521" s="51">
        <v>22.4</v>
      </c>
      <c r="F521" s="92"/>
      <c r="G521" s="44">
        <v>0.22</v>
      </c>
      <c r="H521" s="44"/>
      <c r="I521">
        <v>49.7</v>
      </c>
      <c r="J521" s="33">
        <f t="shared" si="43"/>
        <v>0.69614790000000004</v>
      </c>
      <c r="K521">
        <v>2.23</v>
      </c>
      <c r="L521" s="33">
        <f t="shared" si="44"/>
        <v>6.9063099999999988E-2</v>
      </c>
      <c r="M521" s="33"/>
      <c r="N521" s="33"/>
      <c r="O521" s="33"/>
      <c r="P521" s="81"/>
      <c r="Q521" s="81"/>
      <c r="R521" s="81"/>
      <c r="S521" s="23" t="s">
        <v>118</v>
      </c>
      <c r="T521" s="78" t="str">
        <f t="shared" si="46"/>
        <v xml:space="preserve"> </v>
      </c>
      <c r="U521" s="78" t="str">
        <f t="shared" si="47"/>
        <v xml:space="preserve"> </v>
      </c>
      <c r="V521" s="23">
        <f t="shared" si="45"/>
        <v>0</v>
      </c>
      <c r="X521" s="12"/>
      <c r="AH521" s="12"/>
      <c r="AK521" t="s">
        <v>105</v>
      </c>
      <c r="AL521" s="137">
        <f>AVERAGE(C528:C529)</f>
        <v>13.414999999999999</v>
      </c>
      <c r="AM521" s="33">
        <f>AVERAGE(D528:D529)</f>
        <v>5.6950000000000003</v>
      </c>
      <c r="AN521" s="33">
        <f>AVERAGE(F528:F529)</f>
        <v>4.83</v>
      </c>
      <c r="AO521" s="42">
        <f>AVERAGE(G528:G529)</f>
        <v>0.3175</v>
      </c>
      <c r="AP521" s="33">
        <f>AVERAGE(E528:E529)</f>
        <v>18</v>
      </c>
    </row>
    <row r="522" spans="1:42">
      <c r="A522" s="11">
        <v>40400</v>
      </c>
      <c r="B522" s="12">
        <v>28</v>
      </c>
      <c r="C522" s="36"/>
      <c r="D522" s="27"/>
      <c r="E522" s="51"/>
      <c r="F522" s="27"/>
      <c r="G522" s="44"/>
      <c r="H522" s="44"/>
      <c r="I522"/>
      <c r="J522" s="33"/>
      <c r="K522"/>
      <c r="L522" s="33"/>
      <c r="M522" s="33"/>
      <c r="N522" s="33"/>
      <c r="O522" s="33"/>
      <c r="P522" s="23"/>
      <c r="Q522" s="23"/>
      <c r="R522" s="23"/>
      <c r="S522" s="23"/>
      <c r="T522" s="78" t="str">
        <f t="shared" si="46"/>
        <v xml:space="preserve"> </v>
      </c>
      <c r="U522" s="78" t="str">
        <f t="shared" si="47"/>
        <v xml:space="preserve"> </v>
      </c>
      <c r="V522" s="23">
        <f t="shared" si="45"/>
        <v>0</v>
      </c>
      <c r="W522" s="23"/>
      <c r="X522" s="12"/>
      <c r="Z522" s="23"/>
      <c r="AA522" s="23"/>
      <c r="AB522" s="12"/>
      <c r="AC522" s="12"/>
      <c r="AH522" s="12"/>
    </row>
    <row r="523" spans="1:42">
      <c r="A523" s="11">
        <v>40414</v>
      </c>
      <c r="B523" s="12">
        <v>28</v>
      </c>
      <c r="C523" s="36">
        <v>13.65</v>
      </c>
      <c r="D523" s="27">
        <v>5.92</v>
      </c>
      <c r="E523" s="51">
        <v>14.7</v>
      </c>
      <c r="F523" s="92"/>
      <c r="G523" s="44">
        <v>0.4</v>
      </c>
      <c r="H523" s="44"/>
      <c r="I523">
        <v>39.4</v>
      </c>
      <c r="J523" s="33">
        <f t="shared" si="43"/>
        <v>0.55187579999999992</v>
      </c>
      <c r="K523">
        <v>1.79</v>
      </c>
      <c r="L523" s="33">
        <f t="shared" si="44"/>
        <v>5.5436299999999994E-2</v>
      </c>
      <c r="M523" s="33"/>
      <c r="N523" s="33"/>
      <c r="O523" s="33"/>
      <c r="P523" s="23">
        <v>1</v>
      </c>
      <c r="Q523" s="23"/>
      <c r="R523" s="12"/>
      <c r="S523" s="12">
        <v>1</v>
      </c>
      <c r="T523" s="78" t="str">
        <f t="shared" si="46"/>
        <v xml:space="preserve"> </v>
      </c>
      <c r="U523" s="78" t="str">
        <f t="shared" si="47"/>
        <v xml:space="preserve"> </v>
      </c>
      <c r="V523" s="23">
        <f t="shared" si="45"/>
        <v>0.60959999999999992</v>
      </c>
      <c r="W523" s="23">
        <v>24</v>
      </c>
      <c r="X523" s="12">
        <v>1</v>
      </c>
      <c r="Z523" s="12"/>
      <c r="AA523" s="12"/>
      <c r="AB523" s="12"/>
      <c r="AC523" s="12"/>
      <c r="AH523" s="12"/>
    </row>
    <row r="524" spans="1:42">
      <c r="A524" s="11">
        <v>40428</v>
      </c>
      <c r="B524" s="12">
        <v>28</v>
      </c>
      <c r="C524" s="36"/>
      <c r="D524" s="27"/>
      <c r="E524" s="51"/>
      <c r="F524" s="27"/>
      <c r="G524" s="44"/>
      <c r="H524" s="44"/>
      <c r="I524"/>
      <c r="J524" s="33"/>
      <c r="K524"/>
      <c r="L524" s="33"/>
      <c r="M524" s="33"/>
      <c r="N524" s="33"/>
      <c r="O524" s="33"/>
      <c r="P524" s="12"/>
      <c r="Q524" s="12"/>
      <c r="R524" s="12"/>
      <c r="S524" s="12"/>
      <c r="T524" s="78" t="str">
        <f t="shared" si="46"/>
        <v xml:space="preserve"> </v>
      </c>
      <c r="U524" s="78" t="str">
        <f t="shared" si="47"/>
        <v xml:space="preserve"> </v>
      </c>
      <c r="V524" s="23">
        <f t="shared" si="45"/>
        <v>0</v>
      </c>
      <c r="W524" s="12"/>
      <c r="X524" s="12"/>
      <c r="Z524" s="12"/>
      <c r="AA524" s="12"/>
      <c r="AB524" s="12"/>
      <c r="AC524" s="12"/>
      <c r="AH524" s="12"/>
    </row>
    <row r="525" spans="1:42">
      <c r="A525" s="11">
        <v>40442</v>
      </c>
      <c r="B525" s="12">
        <v>28</v>
      </c>
      <c r="C525" s="36">
        <v>15.58</v>
      </c>
      <c r="D525" s="27">
        <v>6.25</v>
      </c>
      <c r="E525" s="51">
        <v>12.4</v>
      </c>
      <c r="F525" s="92"/>
      <c r="G525" s="44">
        <v>0.10199999999999999</v>
      </c>
      <c r="H525" s="44"/>
      <c r="I525">
        <v>41.2</v>
      </c>
      <c r="J525" s="33">
        <f t="shared" si="43"/>
        <v>0.57708839999999995</v>
      </c>
      <c r="K525">
        <v>1.62</v>
      </c>
      <c r="L525" s="33">
        <f t="shared" si="44"/>
        <v>5.0171399999999998E-2</v>
      </c>
      <c r="M525" s="33"/>
      <c r="N525" s="33"/>
      <c r="O525" s="33"/>
      <c r="P525" s="23">
        <v>2</v>
      </c>
      <c r="Q525" s="23"/>
      <c r="R525" s="23">
        <v>8</v>
      </c>
      <c r="S525" s="23">
        <v>1</v>
      </c>
      <c r="T525" s="78" t="str">
        <f t="shared" si="46"/>
        <v xml:space="preserve"> </v>
      </c>
      <c r="U525" s="78" t="str">
        <f t="shared" si="47"/>
        <v xml:space="preserve"> </v>
      </c>
      <c r="V525" s="23">
        <f t="shared" si="45"/>
        <v>0.68579999999999997</v>
      </c>
      <c r="W525">
        <v>27</v>
      </c>
      <c r="X525" s="12">
        <v>1</v>
      </c>
      <c r="Z525" s="12"/>
      <c r="AA525" s="12"/>
      <c r="AB525" s="12"/>
      <c r="AC525" s="12"/>
      <c r="AH525" s="12"/>
    </row>
    <row r="526" spans="1:42">
      <c r="A526" s="11">
        <v>40456</v>
      </c>
      <c r="B526" s="12">
        <v>28</v>
      </c>
      <c r="C526" s="36">
        <v>12.15</v>
      </c>
      <c r="D526" s="27">
        <v>5.88</v>
      </c>
      <c r="E526" s="51">
        <v>9.8000000000000007</v>
      </c>
      <c r="F526" s="92"/>
      <c r="G526" s="44">
        <v>0.19900000000000001</v>
      </c>
      <c r="H526" s="44"/>
      <c r="I526">
        <v>52.2</v>
      </c>
      <c r="J526" s="33">
        <f t="shared" si="43"/>
        <v>0.73116539999999997</v>
      </c>
      <c r="K526">
        <v>1.74</v>
      </c>
      <c r="L526" s="33">
        <f t="shared" si="44"/>
        <v>5.38878E-2</v>
      </c>
      <c r="M526" s="33"/>
      <c r="N526" s="33"/>
      <c r="O526" s="33"/>
      <c r="P526" s="81">
        <v>2</v>
      </c>
      <c r="Q526" s="81"/>
      <c r="R526" s="81">
        <v>6</v>
      </c>
      <c r="S526" s="81">
        <v>5</v>
      </c>
      <c r="T526" s="78" t="str">
        <f t="shared" si="46"/>
        <v xml:space="preserve"> </v>
      </c>
      <c r="U526" s="78" t="str">
        <f t="shared" si="47"/>
        <v xml:space="preserve"> </v>
      </c>
      <c r="V526" s="23">
        <f t="shared" si="45"/>
        <v>0.68579999999999997</v>
      </c>
      <c r="W526">
        <v>27</v>
      </c>
      <c r="X526" s="12"/>
      <c r="Z526" s="12"/>
      <c r="AA526" s="12"/>
      <c r="AB526" s="12"/>
      <c r="AC526" s="12"/>
      <c r="AH526" s="12"/>
    </row>
    <row r="527" spans="1:42">
      <c r="A527" s="11">
        <v>40470</v>
      </c>
      <c r="B527" s="12">
        <v>28</v>
      </c>
      <c r="C527" s="36">
        <v>12.93</v>
      </c>
      <c r="D527" s="27">
        <v>6.11</v>
      </c>
      <c r="E527" s="51">
        <v>9.9</v>
      </c>
      <c r="F527" s="92"/>
      <c r="G527" s="128" t="s">
        <v>122</v>
      </c>
      <c r="H527" s="128"/>
      <c r="I527">
        <v>47.5</v>
      </c>
      <c r="J527" s="33">
        <f t="shared" si="43"/>
        <v>0.66533249999999999</v>
      </c>
      <c r="K527">
        <v>1.43</v>
      </c>
      <c r="L527" s="33">
        <f t="shared" si="44"/>
        <v>4.4287099999999996E-2</v>
      </c>
      <c r="M527" s="33"/>
      <c r="N527" s="33"/>
      <c r="O527" s="33"/>
      <c r="P527" s="12">
        <v>2</v>
      </c>
      <c r="Q527" s="12"/>
      <c r="R527" s="12">
        <v>1</v>
      </c>
      <c r="S527" s="12">
        <v>1</v>
      </c>
      <c r="T527" s="78" t="str">
        <f t="shared" si="46"/>
        <v xml:space="preserve"> </v>
      </c>
      <c r="U527" s="78" t="str">
        <f t="shared" si="47"/>
        <v xml:space="preserve"> </v>
      </c>
      <c r="V527" s="23">
        <f t="shared" si="45"/>
        <v>0.78739999999999999</v>
      </c>
      <c r="W527" s="12">
        <v>31</v>
      </c>
      <c r="X527" s="12"/>
      <c r="Z527" s="12"/>
      <c r="AA527" s="12"/>
      <c r="AB527" s="12"/>
      <c r="AC527" s="12"/>
      <c r="AH527" s="12"/>
    </row>
    <row r="528" spans="1:42">
      <c r="A528" s="13">
        <v>40484</v>
      </c>
      <c r="B528" s="12">
        <v>28</v>
      </c>
      <c r="C528" s="36">
        <v>12.68</v>
      </c>
      <c r="D528" s="27">
        <v>5.82</v>
      </c>
      <c r="E528" s="51">
        <v>16.3</v>
      </c>
      <c r="F528" s="131">
        <v>5.86</v>
      </c>
      <c r="G528" s="44">
        <v>0.23699999999999999</v>
      </c>
      <c r="H528" s="44"/>
      <c r="I528">
        <v>40.5</v>
      </c>
      <c r="J528" s="33">
        <f t="shared" si="43"/>
        <v>0.56728350000000005</v>
      </c>
      <c r="K528">
        <v>1.1399999999999999</v>
      </c>
      <c r="L528" s="33">
        <f t="shared" si="44"/>
        <v>3.5305799999999998E-2</v>
      </c>
      <c r="M528" s="33"/>
      <c r="N528" s="33"/>
      <c r="O528" s="33"/>
      <c r="P528" s="12">
        <v>2</v>
      </c>
      <c r="Q528" s="12"/>
      <c r="R528" s="12">
        <v>2</v>
      </c>
      <c r="S528" s="12">
        <v>1</v>
      </c>
      <c r="T528" s="78">
        <f t="shared" si="46"/>
        <v>16</v>
      </c>
      <c r="U528" s="78">
        <f t="shared" si="47"/>
        <v>12</v>
      </c>
      <c r="V528" s="23">
        <f t="shared" si="45"/>
        <v>0.91439999999999999</v>
      </c>
      <c r="W528" s="12">
        <v>36</v>
      </c>
      <c r="X528" s="12">
        <v>1</v>
      </c>
      <c r="Z528" s="12">
        <v>16</v>
      </c>
      <c r="AA528" s="12" t="s">
        <v>149</v>
      </c>
      <c r="AB528" s="12">
        <v>12</v>
      </c>
      <c r="AC528" s="12" t="s">
        <v>149</v>
      </c>
      <c r="AH528" s="12"/>
    </row>
    <row r="529" spans="1:34">
      <c r="A529" s="13">
        <v>40498</v>
      </c>
      <c r="B529" s="12">
        <v>28</v>
      </c>
      <c r="C529" s="36">
        <v>14.15</v>
      </c>
      <c r="D529" s="27">
        <v>5.57</v>
      </c>
      <c r="E529" s="51">
        <v>19.7</v>
      </c>
      <c r="F529" s="131">
        <v>3.8</v>
      </c>
      <c r="G529" s="130">
        <v>0.39800000000000002</v>
      </c>
      <c r="H529" s="130"/>
      <c r="I529">
        <v>36.799999999999997</v>
      </c>
      <c r="J529" s="33">
        <f t="shared" si="43"/>
        <v>0.51545759999999996</v>
      </c>
      <c r="K529">
        <v>1.1399999999999999</v>
      </c>
      <c r="L529" s="33">
        <f t="shared" si="44"/>
        <v>3.5305799999999998E-2</v>
      </c>
      <c r="M529" s="33"/>
      <c r="N529" s="33"/>
      <c r="O529" s="33"/>
      <c r="P529" s="12">
        <v>3</v>
      </c>
      <c r="Q529" s="12"/>
      <c r="R529" s="12">
        <v>4</v>
      </c>
      <c r="S529" s="12">
        <v>3</v>
      </c>
      <c r="T529" s="78">
        <f t="shared" si="46"/>
        <v>19</v>
      </c>
      <c r="U529" s="78">
        <f t="shared" si="47"/>
        <v>10</v>
      </c>
      <c r="V529" s="23">
        <f t="shared" si="45"/>
        <v>0.99059999999999993</v>
      </c>
      <c r="W529" s="12">
        <v>39</v>
      </c>
      <c r="X529" s="12">
        <v>2</v>
      </c>
      <c r="Z529" s="12">
        <v>19</v>
      </c>
      <c r="AA529" s="12" t="s">
        <v>149</v>
      </c>
      <c r="AB529" s="12">
        <v>10</v>
      </c>
      <c r="AC529" s="12" t="s">
        <v>149</v>
      </c>
      <c r="AH529" s="12"/>
    </row>
    <row r="530" spans="1:34">
      <c r="A530" s="11"/>
      <c r="B530" s="12"/>
      <c r="C530" s="36"/>
      <c r="D530" s="27"/>
      <c r="E530" s="51"/>
      <c r="F530" s="27"/>
      <c r="G530" s="44"/>
      <c r="H530" s="44"/>
      <c r="I530" s="44"/>
      <c r="J530" s="44"/>
      <c r="K530" s="44"/>
      <c r="L530" s="44"/>
      <c r="M530" s="44"/>
      <c r="N530" s="44"/>
      <c r="O530" s="44"/>
      <c r="P530" s="12"/>
      <c r="Q530" s="12"/>
      <c r="R530" s="12"/>
      <c r="S530" s="12"/>
      <c r="T530" s="78" t="str">
        <f t="shared" si="46"/>
        <v xml:space="preserve"> </v>
      </c>
      <c r="U530" s="78" t="str">
        <f t="shared" si="47"/>
        <v xml:space="preserve"> </v>
      </c>
      <c r="V530" s="12"/>
      <c r="W530" s="12"/>
      <c r="X530" s="12"/>
      <c r="Z530" s="12"/>
      <c r="AA530" s="12"/>
      <c r="AB530" s="12"/>
      <c r="AC530" s="12"/>
      <c r="AH530" s="12"/>
    </row>
    <row r="531" spans="1:34">
      <c r="A531" s="11"/>
      <c r="B531" s="12"/>
      <c r="C531" s="36"/>
      <c r="D531" s="27"/>
      <c r="E531" s="51"/>
      <c r="F531" s="27"/>
      <c r="G531" s="44"/>
      <c r="H531" s="44"/>
      <c r="I531" s="44"/>
      <c r="J531" s="44"/>
      <c r="K531" s="44"/>
      <c r="L531" s="44"/>
      <c r="M531" s="44"/>
      <c r="N531" s="44"/>
      <c r="O531" s="44"/>
      <c r="P531" s="12"/>
      <c r="Q531" s="12"/>
      <c r="R531" s="12"/>
      <c r="S531" s="12"/>
      <c r="T531" s="78" t="str">
        <f t="shared" si="46"/>
        <v xml:space="preserve"> </v>
      </c>
      <c r="U531" s="78" t="str">
        <f t="shared" si="47"/>
        <v xml:space="preserve"> </v>
      </c>
      <c r="V531" s="12"/>
      <c r="W531" s="12"/>
      <c r="X531" s="12"/>
      <c r="Z531" s="12"/>
      <c r="AA531" s="12"/>
      <c r="AB531" s="12"/>
      <c r="AC531" s="12"/>
      <c r="AH531" s="12"/>
    </row>
    <row r="532" spans="1:34">
      <c r="A532" s="11"/>
      <c r="B532" s="12"/>
      <c r="C532" s="36"/>
      <c r="D532" s="27"/>
      <c r="E532" s="51"/>
      <c r="F532" s="27"/>
      <c r="G532" s="44"/>
      <c r="H532" s="44"/>
      <c r="I532" s="44"/>
      <c r="J532" s="44"/>
      <c r="K532" s="44"/>
      <c r="L532" s="44"/>
      <c r="M532" s="44"/>
      <c r="N532" s="44"/>
      <c r="O532" s="44"/>
      <c r="P532" s="12"/>
      <c r="Q532" s="12"/>
      <c r="R532" s="12"/>
      <c r="S532" s="12"/>
      <c r="T532" s="78" t="str">
        <f t="shared" si="46"/>
        <v xml:space="preserve"> </v>
      </c>
      <c r="U532" s="78" t="str">
        <f t="shared" si="47"/>
        <v xml:space="preserve"> </v>
      </c>
      <c r="V532" s="12"/>
      <c r="W532" s="12"/>
      <c r="X532" s="12"/>
      <c r="Z532" s="12"/>
      <c r="AA532" s="12"/>
      <c r="AB532" s="12"/>
      <c r="AC532" s="12"/>
      <c r="AH532" s="12"/>
    </row>
    <row r="533" spans="1:34">
      <c r="A533" s="13"/>
      <c r="B533" s="12"/>
      <c r="C533" s="36"/>
      <c r="D533" s="27"/>
      <c r="E533" s="51"/>
      <c r="F533" s="27"/>
      <c r="G533" s="44"/>
      <c r="H533" s="44"/>
      <c r="I533" s="44"/>
      <c r="J533" s="44"/>
      <c r="K533" s="44"/>
      <c r="L533" s="44"/>
      <c r="M533" s="44"/>
      <c r="N533" s="44"/>
      <c r="O533" s="44"/>
      <c r="P533" s="12"/>
      <c r="Q533" s="12"/>
      <c r="R533" s="12"/>
      <c r="S533" s="12"/>
      <c r="T533" s="78" t="str">
        <f t="shared" si="46"/>
        <v xml:space="preserve"> </v>
      </c>
      <c r="U533" s="78" t="str">
        <f t="shared" si="47"/>
        <v xml:space="preserve"> </v>
      </c>
      <c r="V533" s="12"/>
      <c r="W533" s="12"/>
      <c r="X533" s="12"/>
      <c r="Z533" s="12"/>
      <c r="AA533" s="12"/>
      <c r="AB533" s="12"/>
      <c r="AC533" s="12"/>
      <c r="AH533" s="12"/>
    </row>
    <row r="534" spans="1:34">
      <c r="A534" s="12"/>
      <c r="B534" s="12"/>
      <c r="C534" s="36"/>
      <c r="D534" s="27"/>
      <c r="E534" s="51"/>
      <c r="F534" s="27"/>
      <c r="G534" s="44"/>
      <c r="H534" s="44"/>
      <c r="I534" s="44"/>
      <c r="J534" s="44"/>
      <c r="K534" s="44"/>
      <c r="L534" s="44"/>
      <c r="M534" s="44"/>
      <c r="N534" s="44"/>
      <c r="O534" s="44"/>
      <c r="P534" s="12"/>
      <c r="Q534" s="12"/>
      <c r="R534" s="12"/>
      <c r="S534" s="12"/>
      <c r="T534" s="78" t="str">
        <f t="shared" si="46"/>
        <v xml:space="preserve"> </v>
      </c>
      <c r="U534" s="78" t="str">
        <f t="shared" si="47"/>
        <v xml:space="preserve"> </v>
      </c>
      <c r="V534" s="12"/>
      <c r="W534" s="12"/>
      <c r="X534" s="12"/>
      <c r="Z534" s="12"/>
      <c r="AA534" s="12"/>
      <c r="AB534" s="12"/>
      <c r="AC534" s="12"/>
      <c r="AH534" s="12"/>
    </row>
    <row r="535" spans="1:34">
      <c r="A535" s="12"/>
      <c r="B535" s="12"/>
      <c r="C535" s="36"/>
      <c r="D535" s="27"/>
      <c r="E535" s="51"/>
      <c r="F535" s="27"/>
      <c r="G535" s="44"/>
      <c r="H535" s="44"/>
      <c r="I535" s="44"/>
      <c r="J535" s="44"/>
      <c r="K535" s="44"/>
      <c r="L535" s="44"/>
      <c r="M535" s="44"/>
      <c r="N535" s="44"/>
      <c r="O535" s="44"/>
      <c r="P535" s="12"/>
      <c r="Q535" s="12"/>
      <c r="R535" s="12"/>
      <c r="S535" s="12"/>
      <c r="T535" s="78" t="str">
        <f t="shared" si="46"/>
        <v xml:space="preserve"> </v>
      </c>
      <c r="U535" s="78" t="str">
        <f t="shared" si="47"/>
        <v xml:space="preserve"> </v>
      </c>
      <c r="V535" s="12"/>
      <c r="W535" s="12"/>
      <c r="X535" s="12"/>
      <c r="Z535" s="12"/>
      <c r="AA535" s="12"/>
      <c r="AB535" s="12"/>
      <c r="AC535" s="12"/>
      <c r="AH535" s="12"/>
    </row>
    <row r="536" spans="1:34">
      <c r="A536" s="12"/>
      <c r="B536" s="12"/>
      <c r="C536" s="36"/>
      <c r="D536" s="27"/>
      <c r="E536" s="51"/>
      <c r="F536" s="27"/>
      <c r="G536" s="44"/>
      <c r="H536" s="44"/>
      <c r="I536" s="44"/>
      <c r="J536" s="44"/>
      <c r="K536" s="44"/>
      <c r="L536" s="44"/>
      <c r="M536" s="44"/>
      <c r="N536" s="44"/>
      <c r="O536" s="44"/>
      <c r="P536" s="12"/>
      <c r="Q536" s="12"/>
      <c r="R536" s="12"/>
      <c r="S536" s="12"/>
      <c r="T536" s="78" t="str">
        <f t="shared" si="46"/>
        <v xml:space="preserve"> </v>
      </c>
      <c r="U536" s="78" t="str">
        <f t="shared" si="47"/>
        <v xml:space="preserve"> </v>
      </c>
      <c r="V536" s="12"/>
      <c r="W536" s="12"/>
      <c r="X536" s="12"/>
      <c r="Z536" s="12"/>
      <c r="AA536" s="12"/>
      <c r="AB536" s="12"/>
      <c r="AC536" s="12"/>
      <c r="AH536" s="12"/>
    </row>
    <row r="537" spans="1:34">
      <c r="A537" s="12"/>
      <c r="B537" s="12"/>
      <c r="C537" s="36"/>
      <c r="D537" s="27"/>
      <c r="E537" s="51"/>
      <c r="F537" s="27"/>
      <c r="G537" s="44"/>
      <c r="H537" s="44"/>
      <c r="I537" s="44"/>
      <c r="J537" s="44"/>
      <c r="K537" s="44"/>
      <c r="L537" s="44"/>
      <c r="M537" s="44"/>
      <c r="N537" s="44"/>
      <c r="O537" s="44"/>
      <c r="P537" s="12"/>
      <c r="Q537" s="12"/>
      <c r="R537" s="12"/>
      <c r="S537" s="12"/>
      <c r="T537" s="78" t="str">
        <f t="shared" si="46"/>
        <v xml:space="preserve"> </v>
      </c>
      <c r="U537" s="78" t="str">
        <f t="shared" si="47"/>
        <v xml:space="preserve"> </v>
      </c>
      <c r="V537" s="12"/>
      <c r="W537" s="12"/>
      <c r="X537" s="12"/>
      <c r="Z537" s="12"/>
      <c r="AA537" s="12"/>
      <c r="AB537" s="12"/>
      <c r="AC537" s="12"/>
      <c r="AH537" s="12"/>
    </row>
    <row r="538" spans="1:34">
      <c r="I538" s="44"/>
      <c r="J538" s="44"/>
      <c r="K538" s="44"/>
      <c r="L538" s="44"/>
      <c r="M538" s="44"/>
      <c r="N538" s="44"/>
      <c r="O538" s="44"/>
      <c r="T538" s="78" t="str">
        <f t="shared" si="46"/>
        <v xml:space="preserve"> </v>
      </c>
      <c r="U538" s="78" t="str">
        <f t="shared" si="47"/>
        <v xml:space="preserve"> </v>
      </c>
    </row>
    <row r="539" spans="1:34">
      <c r="I539" s="44"/>
      <c r="J539" s="44"/>
      <c r="K539" s="44"/>
      <c r="L539" s="44"/>
      <c r="M539" s="44"/>
      <c r="N539" s="44"/>
      <c r="O539" s="44"/>
      <c r="T539" s="78" t="str">
        <f t="shared" si="46"/>
        <v xml:space="preserve"> </v>
      </c>
      <c r="U539" s="78" t="str">
        <f t="shared" si="47"/>
        <v xml:space="preserve"> </v>
      </c>
    </row>
    <row r="540" spans="1:34">
      <c r="I540" s="44"/>
      <c r="J540" s="44"/>
      <c r="K540" s="44"/>
      <c r="L540" s="44"/>
      <c r="M540" s="44"/>
      <c r="N540" s="44"/>
      <c r="O540" s="44"/>
      <c r="T540" s="78" t="str">
        <f t="shared" si="46"/>
        <v xml:space="preserve"> </v>
      </c>
      <c r="U540" s="78" t="str">
        <f t="shared" si="47"/>
        <v xml:space="preserve"> </v>
      </c>
    </row>
    <row r="541" spans="1:34">
      <c r="I541" s="44"/>
      <c r="J541" s="44"/>
      <c r="K541" s="44"/>
      <c r="L541" s="44"/>
      <c r="M541" s="44"/>
      <c r="N541" s="44"/>
      <c r="O541" s="44"/>
      <c r="T541" s="78" t="str">
        <f t="shared" si="46"/>
        <v xml:space="preserve"> </v>
      </c>
      <c r="U541" s="78" t="str">
        <f t="shared" si="47"/>
        <v xml:space="preserve"> </v>
      </c>
    </row>
    <row r="542" spans="1:34">
      <c r="I542" s="44"/>
      <c r="J542" s="44"/>
      <c r="K542" s="44"/>
      <c r="L542" s="44"/>
      <c r="M542" s="44"/>
      <c r="N542" s="44"/>
      <c r="O542" s="44"/>
      <c r="T542" s="78" t="str">
        <f t="shared" si="46"/>
        <v xml:space="preserve"> </v>
      </c>
      <c r="U542" s="78" t="str">
        <f t="shared" si="47"/>
        <v xml:space="preserve"> </v>
      </c>
    </row>
    <row r="543" spans="1:34">
      <c r="I543" s="44"/>
      <c r="J543" s="44"/>
      <c r="K543" s="44"/>
      <c r="L543" s="44"/>
      <c r="M543" s="44"/>
      <c r="N543" s="44"/>
      <c r="O543" s="44"/>
      <c r="T543" s="78" t="str">
        <f t="shared" si="46"/>
        <v xml:space="preserve"> </v>
      </c>
      <c r="U543" s="78" t="str">
        <f t="shared" si="47"/>
        <v xml:space="preserve"> </v>
      </c>
    </row>
    <row r="544" spans="1:34">
      <c r="I544" s="44"/>
      <c r="J544" s="44"/>
      <c r="K544" s="44"/>
      <c r="L544" s="44"/>
      <c r="M544" s="44"/>
      <c r="N544" s="44"/>
      <c r="O544" s="44"/>
      <c r="T544" s="78" t="str">
        <f t="shared" si="46"/>
        <v xml:space="preserve"> </v>
      </c>
      <c r="U544" s="78" t="str">
        <f t="shared" si="47"/>
        <v xml:space="preserve"> </v>
      </c>
    </row>
    <row r="545" spans="9:21">
      <c r="I545" s="44"/>
      <c r="J545" s="44"/>
      <c r="K545" s="44"/>
      <c r="L545" s="44"/>
      <c r="M545" s="44"/>
      <c r="N545" s="44"/>
      <c r="O545" s="44"/>
      <c r="T545" s="78" t="str">
        <f t="shared" si="46"/>
        <v xml:space="preserve"> </v>
      </c>
      <c r="U545" s="78" t="str">
        <f t="shared" si="47"/>
        <v xml:space="preserve"> </v>
      </c>
    </row>
    <row r="546" spans="9:21">
      <c r="I546" s="44"/>
      <c r="J546" s="44"/>
      <c r="K546" s="44"/>
      <c r="L546" s="44"/>
      <c r="M546" s="44"/>
      <c r="N546" s="44"/>
      <c r="O546" s="44"/>
      <c r="T546" s="78" t="str">
        <f t="shared" si="46"/>
        <v xml:space="preserve"> </v>
      </c>
      <c r="U546" s="78" t="str">
        <f t="shared" si="47"/>
        <v xml:space="preserve"> </v>
      </c>
    </row>
    <row r="547" spans="9:21">
      <c r="I547" s="44"/>
      <c r="J547" s="44"/>
      <c r="K547" s="44"/>
      <c r="L547" s="44"/>
      <c r="M547" s="44"/>
      <c r="N547" s="44"/>
      <c r="O547" s="44"/>
      <c r="T547" s="78" t="str">
        <f t="shared" si="46"/>
        <v xml:space="preserve"> </v>
      </c>
      <c r="U547" s="78" t="str">
        <f t="shared" si="47"/>
        <v xml:space="preserve"> </v>
      </c>
    </row>
    <row r="548" spans="9:21">
      <c r="I548" s="44"/>
      <c r="J548" s="44"/>
      <c r="K548" s="44"/>
      <c r="L548" s="44"/>
      <c r="M548" s="44"/>
      <c r="N548" s="44"/>
      <c r="O548" s="44"/>
      <c r="T548" s="78" t="str">
        <f t="shared" si="46"/>
        <v xml:space="preserve"> </v>
      </c>
      <c r="U548" s="78" t="str">
        <f t="shared" si="47"/>
        <v xml:space="preserve"> </v>
      </c>
    </row>
    <row r="549" spans="9:21">
      <c r="I549" s="44"/>
      <c r="J549" s="44"/>
      <c r="K549" s="44"/>
      <c r="L549" s="44"/>
      <c r="M549" s="44"/>
      <c r="N549" s="44"/>
      <c r="O549" s="44"/>
      <c r="T549" s="78" t="str">
        <f t="shared" si="46"/>
        <v xml:space="preserve"> </v>
      </c>
      <c r="U549" s="78" t="str">
        <f t="shared" si="47"/>
        <v xml:space="preserve"> </v>
      </c>
    </row>
    <row r="550" spans="9:21">
      <c r="I550" s="44"/>
      <c r="J550" s="44"/>
      <c r="K550" s="44"/>
      <c r="L550" s="44"/>
      <c r="M550" s="44"/>
      <c r="N550" s="44"/>
      <c r="O550" s="44"/>
      <c r="T550" s="78" t="str">
        <f t="shared" si="46"/>
        <v xml:space="preserve"> </v>
      </c>
      <c r="U550" s="78" t="str">
        <f t="shared" si="47"/>
        <v xml:space="preserve"> </v>
      </c>
    </row>
    <row r="551" spans="9:21">
      <c r="I551" s="44"/>
      <c r="J551" s="44"/>
      <c r="K551" s="44"/>
      <c r="L551" s="44"/>
      <c r="M551" s="44"/>
      <c r="N551" s="44"/>
      <c r="O551" s="44"/>
      <c r="T551" s="78" t="str">
        <f t="shared" si="46"/>
        <v xml:space="preserve"> </v>
      </c>
      <c r="U551" s="78" t="str">
        <f t="shared" si="47"/>
        <v xml:space="preserve"> </v>
      </c>
    </row>
    <row r="552" spans="9:21">
      <c r="T552" s="78" t="str">
        <f t="shared" si="46"/>
        <v xml:space="preserve"> </v>
      </c>
      <c r="U552" s="78" t="str">
        <f t="shared" si="47"/>
        <v xml:space="preserve"> </v>
      </c>
    </row>
    <row r="553" spans="9:21">
      <c r="I553" s="44"/>
      <c r="J553" s="44"/>
      <c r="K553" s="44"/>
      <c r="L553" s="44"/>
      <c r="M553" s="44"/>
      <c r="N553" s="44"/>
      <c r="O553" s="44"/>
      <c r="T553" s="78" t="str">
        <f t="shared" si="46"/>
        <v xml:space="preserve"> </v>
      </c>
      <c r="U553" s="78" t="str">
        <f t="shared" si="47"/>
        <v xml:space="preserve"> </v>
      </c>
    </row>
    <row r="554" spans="9:21">
      <c r="I554" s="44"/>
      <c r="J554" s="44"/>
      <c r="K554" s="44"/>
      <c r="L554" s="44"/>
      <c r="M554" s="44"/>
      <c r="N554" s="44"/>
      <c r="O554" s="44"/>
      <c r="T554" s="78" t="str">
        <f t="shared" si="46"/>
        <v xml:space="preserve"> </v>
      </c>
      <c r="U554" s="78" t="str">
        <f t="shared" si="47"/>
        <v xml:space="preserve"> </v>
      </c>
    </row>
    <row r="555" spans="9:21">
      <c r="I555" s="128"/>
      <c r="J555" s="128"/>
      <c r="K555" s="128"/>
      <c r="L555" s="128"/>
      <c r="M555" s="128"/>
      <c r="N555" s="128"/>
      <c r="O555" s="128"/>
      <c r="T555" s="78" t="str">
        <f t="shared" si="46"/>
        <v xml:space="preserve"> </v>
      </c>
      <c r="U555" s="78" t="str">
        <f t="shared" si="47"/>
        <v xml:space="preserve"> </v>
      </c>
    </row>
    <row r="556" spans="9:21">
      <c r="I556" s="44"/>
      <c r="J556" s="44"/>
      <c r="K556" s="44"/>
      <c r="L556" s="44"/>
      <c r="M556" s="44"/>
      <c r="N556" s="44"/>
      <c r="O556" s="44"/>
      <c r="T556" s="78" t="str">
        <f t="shared" si="46"/>
        <v xml:space="preserve"> </v>
      </c>
      <c r="U556" s="78" t="str">
        <f t="shared" si="47"/>
        <v xml:space="preserve"> </v>
      </c>
    </row>
    <row r="557" spans="9:21">
      <c r="I557" s="130"/>
      <c r="J557" s="130"/>
      <c r="K557" s="130"/>
      <c r="L557" s="130"/>
      <c r="M557" s="130"/>
      <c r="N557" s="130"/>
      <c r="O557" s="130"/>
      <c r="T557" s="78" t="str">
        <f t="shared" si="46"/>
        <v xml:space="preserve"> </v>
      </c>
      <c r="U557" s="78" t="str">
        <f t="shared" si="47"/>
        <v xml:space="preserve"> </v>
      </c>
    </row>
    <row r="558" spans="9:21">
      <c r="I558" s="44"/>
      <c r="J558" s="44"/>
      <c r="K558" s="44"/>
      <c r="L558" s="44"/>
      <c r="M558" s="44"/>
      <c r="N558" s="44"/>
      <c r="O558" s="44"/>
      <c r="T558" s="78" t="str">
        <f t="shared" si="46"/>
        <v xml:space="preserve"> </v>
      </c>
      <c r="U558" s="78" t="str">
        <f t="shared" si="47"/>
        <v xml:space="preserve"> </v>
      </c>
    </row>
    <row r="559" spans="9:21">
      <c r="I559" s="44"/>
      <c r="J559" s="44"/>
      <c r="K559" s="44"/>
      <c r="L559" s="44"/>
      <c r="M559" s="44"/>
      <c r="N559" s="44"/>
      <c r="O559" s="44"/>
      <c r="T559" s="78" t="str">
        <f t="shared" si="46"/>
        <v xml:space="preserve"> </v>
      </c>
      <c r="U559" s="78" t="str">
        <f t="shared" si="47"/>
        <v xml:space="preserve"> </v>
      </c>
    </row>
    <row r="560" spans="9:21">
      <c r="I560" s="44"/>
      <c r="J560" s="44"/>
      <c r="K560" s="44"/>
      <c r="L560" s="44"/>
      <c r="M560" s="44"/>
      <c r="N560" s="44"/>
      <c r="O560" s="44"/>
      <c r="T560" s="78" t="str">
        <f t="shared" si="46"/>
        <v xml:space="preserve"> </v>
      </c>
      <c r="U560" s="78" t="str">
        <f t="shared" si="47"/>
        <v xml:space="preserve"> </v>
      </c>
    </row>
    <row r="561" spans="9:21">
      <c r="I561" s="47"/>
      <c r="J561" s="47"/>
      <c r="K561" s="47"/>
      <c r="L561" s="47"/>
      <c r="M561" s="47"/>
      <c r="N561" s="47"/>
      <c r="O561" s="47"/>
      <c r="T561" s="78" t="str">
        <f t="shared" si="46"/>
        <v xml:space="preserve"> </v>
      </c>
      <c r="U561" s="78" t="str">
        <f t="shared" si="47"/>
        <v xml:space="preserve"> </v>
      </c>
    </row>
    <row r="562" spans="9:21">
      <c r="I562" s="44"/>
      <c r="J562" s="44"/>
      <c r="K562" s="44"/>
      <c r="L562" s="44"/>
      <c r="M562" s="44"/>
      <c r="N562" s="44"/>
      <c r="O562" s="44"/>
      <c r="T562" s="78" t="str">
        <f t="shared" si="46"/>
        <v xml:space="preserve"> </v>
      </c>
      <c r="U562" s="78" t="str">
        <f t="shared" si="47"/>
        <v xml:space="preserve"> </v>
      </c>
    </row>
    <row r="563" spans="9:21">
      <c r="I563" s="44"/>
      <c r="J563" s="44"/>
      <c r="K563" s="44"/>
      <c r="L563" s="44"/>
      <c r="M563" s="44"/>
      <c r="N563" s="44"/>
      <c r="O563" s="44"/>
      <c r="T563" s="78" t="str">
        <f t="shared" si="46"/>
        <v xml:space="preserve"> </v>
      </c>
      <c r="U563" s="78" t="str">
        <f t="shared" si="47"/>
        <v xml:space="preserve"> </v>
      </c>
    </row>
    <row r="564" spans="9:21">
      <c r="I564" s="44"/>
      <c r="J564" s="44"/>
      <c r="K564" s="44"/>
      <c r="L564" s="44"/>
      <c r="M564" s="44"/>
      <c r="N564" s="44"/>
      <c r="O564" s="44"/>
      <c r="T564" s="78" t="str">
        <f t="shared" si="46"/>
        <v xml:space="preserve"> </v>
      </c>
      <c r="U564" s="78" t="str">
        <f t="shared" si="47"/>
        <v xml:space="preserve"> </v>
      </c>
    </row>
    <row r="565" spans="9:21">
      <c r="I565" s="44"/>
      <c r="J565" s="44"/>
      <c r="K565" s="44"/>
      <c r="L565" s="44"/>
      <c r="M565" s="44"/>
      <c r="N565" s="44"/>
      <c r="O565" s="44"/>
      <c r="T565" s="78" t="str">
        <f t="shared" si="46"/>
        <v xml:space="preserve"> </v>
      </c>
      <c r="U565" s="78" t="str">
        <f t="shared" si="47"/>
        <v xml:space="preserve"> </v>
      </c>
    </row>
    <row r="566" spans="9:21">
      <c r="I566" s="44"/>
      <c r="J566" s="44"/>
      <c r="K566" s="44"/>
      <c r="L566" s="44"/>
      <c r="M566" s="44"/>
      <c r="N566" s="44"/>
      <c r="O566" s="44"/>
      <c r="T566" s="78" t="str">
        <f t="shared" si="46"/>
        <v xml:space="preserve"> </v>
      </c>
      <c r="U566" s="78" t="str">
        <f t="shared" si="47"/>
        <v xml:space="preserve"> </v>
      </c>
    </row>
    <row r="567" spans="9:21">
      <c r="I567" s="44"/>
      <c r="J567" s="44"/>
      <c r="K567" s="44"/>
      <c r="L567" s="44"/>
      <c r="M567" s="44"/>
      <c r="N567" s="44"/>
      <c r="O567" s="44"/>
      <c r="T567" s="78" t="str">
        <f t="shared" si="46"/>
        <v xml:space="preserve"> </v>
      </c>
      <c r="U567" s="78" t="str">
        <f t="shared" si="47"/>
        <v xml:space="preserve"> </v>
      </c>
    </row>
    <row r="568" spans="9:21">
      <c r="I568" s="44"/>
      <c r="J568" s="44"/>
      <c r="K568" s="44"/>
      <c r="L568" s="44"/>
      <c r="M568" s="44"/>
      <c r="N568" s="44"/>
      <c r="O568" s="44"/>
      <c r="T568" s="78" t="str">
        <f t="shared" si="46"/>
        <v xml:space="preserve"> </v>
      </c>
      <c r="U568" s="78" t="str">
        <f t="shared" si="47"/>
        <v xml:space="preserve"> </v>
      </c>
    </row>
    <row r="569" spans="9:21">
      <c r="I569" s="44"/>
      <c r="J569" s="44"/>
      <c r="K569" s="44"/>
      <c r="L569" s="44"/>
      <c r="M569" s="44"/>
      <c r="N569" s="44"/>
      <c r="O569" s="44"/>
      <c r="T569" s="78" t="str">
        <f t="shared" si="46"/>
        <v xml:space="preserve"> </v>
      </c>
      <c r="U569" s="78" t="str">
        <f t="shared" si="47"/>
        <v xml:space="preserve"> </v>
      </c>
    </row>
    <row r="570" spans="9:21">
      <c r="I570" s="44"/>
      <c r="J570" s="44"/>
      <c r="K570" s="44"/>
      <c r="L570" s="44"/>
      <c r="M570" s="44"/>
      <c r="N570" s="44"/>
      <c r="O570" s="44"/>
      <c r="T570" s="78" t="str">
        <f t="shared" si="46"/>
        <v xml:space="preserve"> </v>
      </c>
      <c r="U570" s="78" t="str">
        <f t="shared" si="47"/>
        <v xml:space="preserve"> </v>
      </c>
    </row>
    <row r="571" spans="9:21">
      <c r="I571" s="44"/>
      <c r="J571" s="44"/>
      <c r="K571" s="44"/>
      <c r="L571" s="44"/>
      <c r="M571" s="44"/>
      <c r="N571" s="44"/>
      <c r="O571" s="44"/>
      <c r="T571" s="78" t="str">
        <f t="shared" si="46"/>
        <v xml:space="preserve"> </v>
      </c>
      <c r="U571" s="78" t="str">
        <f t="shared" si="47"/>
        <v xml:space="preserve"> </v>
      </c>
    </row>
    <row r="572" spans="9:21">
      <c r="I572" s="44"/>
      <c r="J572" s="44"/>
      <c r="K572" s="44"/>
      <c r="L572" s="44"/>
      <c r="M572" s="44"/>
      <c r="N572" s="44"/>
      <c r="O572" s="44"/>
      <c r="T572" s="78" t="str">
        <f t="shared" si="46"/>
        <v xml:space="preserve"> </v>
      </c>
      <c r="U572" s="78" t="str">
        <f t="shared" si="47"/>
        <v xml:space="preserve"> </v>
      </c>
    </row>
    <row r="573" spans="9:21">
      <c r="I573" s="44"/>
      <c r="J573" s="44"/>
      <c r="K573" s="44"/>
      <c r="L573" s="44"/>
      <c r="M573" s="44"/>
      <c r="N573" s="44"/>
      <c r="O573" s="44"/>
      <c r="T573" s="78" t="str">
        <f t="shared" si="46"/>
        <v xml:space="preserve"> </v>
      </c>
      <c r="U573" s="78" t="str">
        <f t="shared" si="47"/>
        <v xml:space="preserve"> </v>
      </c>
    </row>
    <row r="574" spans="9:21">
      <c r="I574" s="44"/>
      <c r="J574" s="44"/>
      <c r="K574" s="44"/>
      <c r="L574" s="44"/>
      <c r="M574" s="44"/>
      <c r="N574" s="44"/>
      <c r="O574" s="44"/>
      <c r="T574" s="78" t="str">
        <f t="shared" si="46"/>
        <v xml:space="preserve"> </v>
      </c>
      <c r="U574" s="78" t="str">
        <f t="shared" si="47"/>
        <v xml:space="preserve"> </v>
      </c>
    </row>
    <row r="575" spans="9:21">
      <c r="I575" s="44"/>
      <c r="J575" s="44"/>
      <c r="K575" s="44"/>
      <c r="L575" s="44"/>
      <c r="M575" s="44"/>
      <c r="N575" s="44"/>
      <c r="O575" s="44"/>
      <c r="T575" s="78" t="str">
        <f t="shared" si="46"/>
        <v xml:space="preserve"> </v>
      </c>
      <c r="U575" s="78" t="str">
        <f t="shared" si="47"/>
        <v xml:space="preserve"> </v>
      </c>
    </row>
    <row r="576" spans="9:21">
      <c r="I576" s="44"/>
      <c r="J576" s="44"/>
      <c r="K576" s="44"/>
      <c r="L576" s="44"/>
      <c r="M576" s="44"/>
      <c r="N576" s="44"/>
      <c r="O576" s="44"/>
      <c r="T576" s="78" t="str">
        <f t="shared" si="46"/>
        <v xml:space="preserve"> </v>
      </c>
      <c r="U576" s="78" t="str">
        <f t="shared" si="47"/>
        <v xml:space="preserve"> </v>
      </c>
    </row>
    <row r="577" spans="9:21">
      <c r="I577" s="44"/>
      <c r="J577" s="44"/>
      <c r="K577" s="44"/>
      <c r="L577" s="44"/>
      <c r="M577" s="44"/>
      <c r="N577" s="44"/>
      <c r="O577" s="44"/>
      <c r="T577" s="78" t="str">
        <f t="shared" si="46"/>
        <v xml:space="preserve"> </v>
      </c>
      <c r="U577" s="78" t="str">
        <f t="shared" si="47"/>
        <v xml:space="preserve"> </v>
      </c>
    </row>
    <row r="578" spans="9:21">
      <c r="I578" s="44"/>
      <c r="J578" s="44"/>
      <c r="K578" s="44"/>
      <c r="L578" s="44"/>
      <c r="M578" s="44"/>
      <c r="N578" s="44"/>
      <c r="O578" s="44"/>
      <c r="T578" s="78" t="str">
        <f t="shared" si="46"/>
        <v xml:space="preserve"> </v>
      </c>
      <c r="U578" s="78" t="str">
        <f t="shared" si="47"/>
        <v xml:space="preserve"> </v>
      </c>
    </row>
    <row r="579" spans="9:21">
      <c r="I579" s="130"/>
      <c r="J579" s="130"/>
      <c r="K579" s="130"/>
      <c r="L579" s="130"/>
      <c r="M579" s="130"/>
      <c r="N579" s="130"/>
      <c r="O579" s="130"/>
      <c r="T579" s="78" t="str">
        <f t="shared" ref="T579:T642" si="48">IF(Z579&gt;0,IF(AA579="F",((Z579-32)*5/9),Z579),IF(Z579&lt;0,IF(AA579="F",((Z579-32)*5/9),Z579)," "))</f>
        <v xml:space="preserve"> </v>
      </c>
      <c r="U579" s="78" t="str">
        <f t="shared" ref="U579:U642" si="49">IF(AB579&gt;0,IF(AC579="F",((AB579-32)*5/9),AB579),IF(AB579&lt;0,IF(AC579="F",((AB579-32)*5/9),AB579)," "))</f>
        <v xml:space="preserve"> </v>
      </c>
    </row>
    <row r="580" spans="9:21">
      <c r="I580" s="44"/>
      <c r="J580" s="44"/>
      <c r="K580" s="44"/>
      <c r="L580" s="44"/>
      <c r="M580" s="44"/>
      <c r="N580" s="44"/>
      <c r="O580" s="44"/>
      <c r="T580" s="78" t="str">
        <f t="shared" si="48"/>
        <v xml:space="preserve"> </v>
      </c>
      <c r="U580" s="78" t="str">
        <f t="shared" si="49"/>
        <v xml:space="preserve"> </v>
      </c>
    </row>
    <row r="581" spans="9:21">
      <c r="I581" s="44"/>
      <c r="J581" s="44"/>
      <c r="K581" s="44"/>
      <c r="L581" s="44"/>
      <c r="M581" s="44"/>
      <c r="N581" s="44"/>
      <c r="O581" s="44"/>
      <c r="T581" s="78" t="str">
        <f t="shared" si="48"/>
        <v xml:space="preserve"> </v>
      </c>
      <c r="U581" s="78" t="str">
        <f t="shared" si="49"/>
        <v xml:space="preserve"> </v>
      </c>
    </row>
    <row r="582" spans="9:21">
      <c r="I582" s="44"/>
      <c r="J582" s="44"/>
      <c r="K582" s="44"/>
      <c r="L582" s="44"/>
      <c r="M582" s="44"/>
      <c r="N582" s="44"/>
      <c r="O582" s="44"/>
      <c r="T582" s="78" t="str">
        <f t="shared" si="48"/>
        <v xml:space="preserve"> </v>
      </c>
      <c r="U582" s="78" t="str">
        <f t="shared" si="49"/>
        <v xml:space="preserve"> </v>
      </c>
    </row>
    <row r="583" spans="9:21">
      <c r="I583" s="44"/>
      <c r="J583" s="44"/>
      <c r="K583" s="44"/>
      <c r="L583" s="44"/>
      <c r="M583" s="44"/>
      <c r="N583" s="44"/>
      <c r="O583" s="44"/>
      <c r="T583" s="78" t="str">
        <f t="shared" si="48"/>
        <v xml:space="preserve"> </v>
      </c>
      <c r="U583" s="78" t="str">
        <f t="shared" si="49"/>
        <v xml:space="preserve"> </v>
      </c>
    </row>
    <row r="584" spans="9:21">
      <c r="I584" s="44"/>
      <c r="J584" s="44"/>
      <c r="K584" s="44"/>
      <c r="L584" s="44"/>
      <c r="M584" s="44"/>
      <c r="N584" s="44"/>
      <c r="O584" s="44"/>
      <c r="T584" s="78" t="str">
        <f t="shared" si="48"/>
        <v xml:space="preserve"> </v>
      </c>
      <c r="U584" s="78" t="str">
        <f t="shared" si="49"/>
        <v xml:space="preserve"> </v>
      </c>
    </row>
    <row r="585" spans="9:21">
      <c r="I585" s="44"/>
      <c r="J585" s="44"/>
      <c r="K585" s="44"/>
      <c r="L585" s="44"/>
      <c r="M585" s="44"/>
      <c r="N585" s="44"/>
      <c r="O585" s="44"/>
      <c r="T585" s="78" t="str">
        <f t="shared" si="48"/>
        <v xml:space="preserve"> </v>
      </c>
      <c r="U585" s="78" t="str">
        <f t="shared" si="49"/>
        <v xml:space="preserve"> </v>
      </c>
    </row>
    <row r="586" spans="9:21">
      <c r="I586" s="44"/>
      <c r="J586" s="44"/>
      <c r="K586" s="44"/>
      <c r="L586" s="44"/>
      <c r="M586" s="44"/>
      <c r="N586" s="44"/>
      <c r="O586" s="44"/>
      <c r="T586" s="78" t="str">
        <f t="shared" si="48"/>
        <v xml:space="preserve"> </v>
      </c>
      <c r="U586" s="78" t="str">
        <f t="shared" si="49"/>
        <v xml:space="preserve"> </v>
      </c>
    </row>
    <row r="587" spans="9:21">
      <c r="I587" s="44"/>
      <c r="J587" s="44"/>
      <c r="K587" s="44"/>
      <c r="L587" s="44"/>
      <c r="M587" s="44"/>
      <c r="N587" s="44"/>
      <c r="O587" s="44"/>
      <c r="T587" s="78" t="str">
        <f t="shared" si="48"/>
        <v xml:space="preserve"> </v>
      </c>
      <c r="U587" s="78" t="str">
        <f t="shared" si="49"/>
        <v xml:space="preserve"> </v>
      </c>
    </row>
    <row r="588" spans="9:21">
      <c r="I588" s="44"/>
      <c r="J588" s="44"/>
      <c r="K588" s="44"/>
      <c r="L588" s="44"/>
      <c r="M588" s="44"/>
      <c r="N588" s="44"/>
      <c r="O588" s="44"/>
      <c r="T588" s="78" t="str">
        <f t="shared" si="48"/>
        <v xml:space="preserve"> </v>
      </c>
      <c r="U588" s="78" t="str">
        <f t="shared" si="49"/>
        <v xml:space="preserve"> </v>
      </c>
    </row>
    <row r="589" spans="9:21">
      <c r="I589" s="44"/>
      <c r="J589" s="44"/>
      <c r="K589" s="44"/>
      <c r="L589" s="44"/>
      <c r="M589" s="44"/>
      <c r="N589" s="44"/>
      <c r="O589" s="44"/>
      <c r="T589" s="78" t="str">
        <f t="shared" si="48"/>
        <v xml:space="preserve"> </v>
      </c>
      <c r="U589" s="78" t="str">
        <f t="shared" si="49"/>
        <v xml:space="preserve"> </v>
      </c>
    </row>
    <row r="590" spans="9:21">
      <c r="I590" s="44"/>
      <c r="J590" s="44"/>
      <c r="K590" s="44"/>
      <c r="L590" s="44"/>
      <c r="M590" s="44"/>
      <c r="N590" s="44"/>
      <c r="O590" s="44"/>
      <c r="T590" s="78" t="str">
        <f t="shared" si="48"/>
        <v xml:space="preserve"> </v>
      </c>
      <c r="U590" s="78" t="str">
        <f t="shared" si="49"/>
        <v xml:space="preserve"> </v>
      </c>
    </row>
    <row r="591" spans="9:21">
      <c r="I591" s="44"/>
      <c r="J591" s="44"/>
      <c r="K591" s="44"/>
      <c r="L591" s="44"/>
      <c r="M591" s="44"/>
      <c r="N591" s="44"/>
      <c r="O591" s="44"/>
      <c r="T591" s="78" t="str">
        <f t="shared" si="48"/>
        <v xml:space="preserve"> </v>
      </c>
      <c r="U591" s="78" t="str">
        <f t="shared" si="49"/>
        <v xml:space="preserve"> </v>
      </c>
    </row>
    <row r="592" spans="9:21">
      <c r="I592" s="44"/>
      <c r="J592" s="44"/>
      <c r="K592" s="44"/>
      <c r="L592" s="44"/>
      <c r="M592" s="44"/>
      <c r="N592" s="44"/>
      <c r="O592" s="44"/>
      <c r="T592" s="78" t="str">
        <f t="shared" si="48"/>
        <v xml:space="preserve"> </v>
      </c>
      <c r="U592" s="78" t="str">
        <f t="shared" si="49"/>
        <v xml:space="preserve"> </v>
      </c>
    </row>
    <row r="593" spans="9:21">
      <c r="I593" s="44"/>
      <c r="J593" s="44"/>
      <c r="K593" s="44"/>
      <c r="L593" s="44"/>
      <c r="M593" s="44"/>
      <c r="N593" s="44"/>
      <c r="O593" s="44"/>
      <c r="T593" s="78" t="str">
        <f t="shared" si="48"/>
        <v xml:space="preserve"> </v>
      </c>
      <c r="U593" s="78" t="str">
        <f t="shared" si="49"/>
        <v xml:space="preserve"> </v>
      </c>
    </row>
    <row r="594" spans="9:21">
      <c r="I594" s="44"/>
      <c r="J594" s="44"/>
      <c r="K594" s="44"/>
      <c r="L594" s="44"/>
      <c r="M594" s="44"/>
      <c r="N594" s="44"/>
      <c r="O594" s="44"/>
      <c r="T594" s="78" t="str">
        <f t="shared" si="48"/>
        <v xml:space="preserve"> </v>
      </c>
      <c r="U594" s="78" t="str">
        <f t="shared" si="49"/>
        <v xml:space="preserve"> </v>
      </c>
    </row>
    <row r="595" spans="9:21">
      <c r="I595" s="44"/>
      <c r="J595" s="44"/>
      <c r="K595" s="44"/>
      <c r="L595" s="44"/>
      <c r="M595" s="44"/>
      <c r="N595" s="44"/>
      <c r="O595" s="44"/>
      <c r="T595" s="78" t="str">
        <f t="shared" si="48"/>
        <v xml:space="preserve"> </v>
      </c>
      <c r="U595" s="78" t="str">
        <f t="shared" si="49"/>
        <v xml:space="preserve"> </v>
      </c>
    </row>
    <row r="596" spans="9:21">
      <c r="I596" s="44"/>
      <c r="J596" s="44"/>
      <c r="K596" s="44"/>
      <c r="L596" s="44"/>
      <c r="M596" s="44"/>
      <c r="N596" s="44"/>
      <c r="O596" s="44"/>
      <c r="T596" s="78" t="str">
        <f t="shared" si="48"/>
        <v xml:space="preserve"> </v>
      </c>
      <c r="U596" s="78" t="str">
        <f t="shared" si="49"/>
        <v xml:space="preserve"> </v>
      </c>
    </row>
    <row r="597" spans="9:21">
      <c r="I597" s="44"/>
      <c r="J597" s="44"/>
      <c r="K597" s="44"/>
      <c r="L597" s="44"/>
      <c r="M597" s="44"/>
      <c r="N597" s="44"/>
      <c r="O597" s="44"/>
      <c r="T597" s="78" t="str">
        <f t="shared" si="48"/>
        <v xml:space="preserve"> </v>
      </c>
      <c r="U597" s="78" t="str">
        <f t="shared" si="49"/>
        <v xml:space="preserve"> </v>
      </c>
    </row>
    <row r="598" spans="9:21">
      <c r="I598" s="44"/>
      <c r="J598" s="44"/>
      <c r="K598" s="44"/>
      <c r="L598" s="44"/>
      <c r="M598" s="44"/>
      <c r="N598" s="44"/>
      <c r="O598" s="44"/>
      <c r="T598" s="78" t="str">
        <f t="shared" si="48"/>
        <v xml:space="preserve"> </v>
      </c>
      <c r="U598" s="78" t="str">
        <f t="shared" si="49"/>
        <v xml:space="preserve"> </v>
      </c>
    </row>
    <row r="599" spans="9:21">
      <c r="I599" s="128"/>
      <c r="J599" s="128"/>
      <c r="K599" s="128"/>
      <c r="L599" s="128"/>
      <c r="M599" s="128"/>
      <c r="N599" s="128"/>
      <c r="O599" s="128"/>
      <c r="T599" s="78" t="str">
        <f t="shared" si="48"/>
        <v xml:space="preserve"> </v>
      </c>
      <c r="U599" s="78" t="str">
        <f t="shared" si="49"/>
        <v xml:space="preserve"> </v>
      </c>
    </row>
    <row r="600" spans="9:21">
      <c r="I600" s="44"/>
      <c r="J600" s="44"/>
      <c r="K600" s="44"/>
      <c r="L600" s="44"/>
      <c r="M600" s="44"/>
      <c r="N600" s="44"/>
      <c r="O600" s="44"/>
      <c r="T600" s="78" t="str">
        <f t="shared" si="48"/>
        <v xml:space="preserve"> </v>
      </c>
      <c r="U600" s="78" t="str">
        <f t="shared" si="49"/>
        <v xml:space="preserve"> </v>
      </c>
    </row>
    <row r="601" spans="9:21">
      <c r="I601" s="130"/>
      <c r="J601" s="130"/>
      <c r="K601" s="130"/>
      <c r="L601" s="130"/>
      <c r="M601" s="130"/>
      <c r="N601" s="130"/>
      <c r="O601" s="130"/>
      <c r="T601" s="78" t="str">
        <f t="shared" si="48"/>
        <v xml:space="preserve"> </v>
      </c>
      <c r="U601" s="78" t="str">
        <f t="shared" si="49"/>
        <v xml:space="preserve"> </v>
      </c>
    </row>
    <row r="602" spans="9:21">
      <c r="I602" s="44"/>
      <c r="J602" s="44"/>
      <c r="K602" s="44"/>
      <c r="L602" s="44"/>
      <c r="M602" s="44"/>
      <c r="N602" s="44"/>
      <c r="O602" s="44"/>
      <c r="T602" s="78" t="str">
        <f t="shared" si="48"/>
        <v xml:space="preserve"> </v>
      </c>
      <c r="U602" s="78" t="str">
        <f t="shared" si="49"/>
        <v xml:space="preserve"> </v>
      </c>
    </row>
    <row r="603" spans="9:21">
      <c r="I603" s="44"/>
      <c r="J603" s="44"/>
      <c r="K603" s="44"/>
      <c r="L603" s="44"/>
      <c r="M603" s="44"/>
      <c r="N603" s="44"/>
      <c r="O603" s="44"/>
      <c r="T603" s="78" t="str">
        <f t="shared" si="48"/>
        <v xml:space="preserve"> </v>
      </c>
      <c r="U603" s="78" t="str">
        <f t="shared" si="49"/>
        <v xml:space="preserve"> </v>
      </c>
    </row>
    <row r="604" spans="9:21">
      <c r="I604" s="44"/>
      <c r="J604" s="44"/>
      <c r="K604" s="44"/>
      <c r="L604" s="44"/>
      <c r="M604" s="44"/>
      <c r="N604" s="44"/>
      <c r="O604" s="44"/>
      <c r="T604" s="78" t="str">
        <f t="shared" si="48"/>
        <v xml:space="preserve"> </v>
      </c>
      <c r="U604" s="78" t="str">
        <f t="shared" si="49"/>
        <v xml:space="preserve"> </v>
      </c>
    </row>
    <row r="605" spans="9:21">
      <c r="I605" s="44"/>
      <c r="J605" s="44"/>
      <c r="K605" s="44"/>
      <c r="L605" s="44"/>
      <c r="M605" s="44"/>
      <c r="N605" s="44"/>
      <c r="O605" s="44"/>
      <c r="T605" s="78" t="str">
        <f t="shared" si="48"/>
        <v xml:space="preserve"> </v>
      </c>
      <c r="U605" s="78" t="str">
        <f t="shared" si="49"/>
        <v xml:space="preserve"> </v>
      </c>
    </row>
    <row r="606" spans="9:21">
      <c r="I606" s="44"/>
      <c r="J606" s="44"/>
      <c r="K606" s="44"/>
      <c r="L606" s="44"/>
      <c r="M606" s="44"/>
      <c r="N606" s="44"/>
      <c r="O606" s="44"/>
      <c r="T606" s="78" t="str">
        <f t="shared" si="48"/>
        <v xml:space="preserve"> </v>
      </c>
      <c r="U606" s="78" t="str">
        <f t="shared" si="49"/>
        <v xml:space="preserve"> </v>
      </c>
    </row>
    <row r="607" spans="9:21">
      <c r="T607" s="78" t="str">
        <f t="shared" si="48"/>
        <v xml:space="preserve"> </v>
      </c>
      <c r="U607" s="78" t="str">
        <f t="shared" si="49"/>
        <v xml:space="preserve"> </v>
      </c>
    </row>
    <row r="608" spans="9:21">
      <c r="I608" s="44"/>
      <c r="J608" s="44"/>
      <c r="K608" s="44"/>
      <c r="L608" s="44"/>
      <c r="M608" s="44"/>
      <c r="N608" s="44"/>
      <c r="O608" s="44"/>
      <c r="T608" s="78" t="str">
        <f t="shared" si="48"/>
        <v xml:space="preserve"> </v>
      </c>
      <c r="U608" s="78" t="str">
        <f t="shared" si="49"/>
        <v xml:space="preserve"> </v>
      </c>
    </row>
    <row r="609" spans="9:21">
      <c r="I609" s="44"/>
      <c r="J609" s="44"/>
      <c r="K609" s="44"/>
      <c r="L609" s="44"/>
      <c r="M609" s="44"/>
      <c r="N609" s="44"/>
      <c r="O609" s="44"/>
      <c r="T609" s="78" t="str">
        <f t="shared" si="48"/>
        <v xml:space="preserve"> </v>
      </c>
      <c r="U609" s="78" t="str">
        <f t="shared" si="49"/>
        <v xml:space="preserve"> </v>
      </c>
    </row>
    <row r="610" spans="9:21">
      <c r="I610" s="44"/>
      <c r="J610" s="44"/>
      <c r="K610" s="44"/>
      <c r="L610" s="44"/>
      <c r="M610" s="44"/>
      <c r="N610" s="44"/>
      <c r="O610" s="44"/>
      <c r="T610" s="78" t="str">
        <f t="shared" si="48"/>
        <v xml:space="preserve"> </v>
      </c>
      <c r="U610" s="78" t="str">
        <f t="shared" si="49"/>
        <v xml:space="preserve"> </v>
      </c>
    </row>
    <row r="611" spans="9:21">
      <c r="I611" s="44"/>
      <c r="J611" s="44"/>
      <c r="K611" s="44"/>
      <c r="L611" s="44"/>
      <c r="M611" s="44"/>
      <c r="N611" s="44"/>
      <c r="O611" s="44"/>
      <c r="T611" s="78" t="str">
        <f t="shared" si="48"/>
        <v xml:space="preserve"> </v>
      </c>
      <c r="U611" s="78" t="str">
        <f t="shared" si="49"/>
        <v xml:space="preserve"> </v>
      </c>
    </row>
    <row r="612" spans="9:21">
      <c r="I612" s="44"/>
      <c r="J612" s="44"/>
      <c r="K612" s="44"/>
      <c r="L612" s="44"/>
      <c r="M612" s="44"/>
      <c r="N612" s="44"/>
      <c r="O612" s="44"/>
      <c r="T612" s="78" t="str">
        <f t="shared" si="48"/>
        <v xml:space="preserve"> </v>
      </c>
      <c r="U612" s="78" t="str">
        <f t="shared" si="49"/>
        <v xml:space="preserve"> </v>
      </c>
    </row>
    <row r="613" spans="9:21">
      <c r="I613" s="44"/>
      <c r="J613" s="44"/>
      <c r="K613" s="44"/>
      <c r="L613" s="44"/>
      <c r="M613" s="44"/>
      <c r="N613" s="44"/>
      <c r="O613" s="44"/>
      <c r="T613" s="78" t="str">
        <f t="shared" si="48"/>
        <v xml:space="preserve"> </v>
      </c>
      <c r="U613" s="78" t="str">
        <f t="shared" si="49"/>
        <v xml:space="preserve"> </v>
      </c>
    </row>
    <row r="614" spans="9:21">
      <c r="I614" s="44"/>
      <c r="J614" s="44"/>
      <c r="K614" s="44"/>
      <c r="L614" s="44"/>
      <c r="M614" s="44"/>
      <c r="N614" s="44"/>
      <c r="O614" s="44"/>
      <c r="T614" s="78" t="str">
        <f t="shared" si="48"/>
        <v xml:space="preserve"> </v>
      </c>
      <c r="U614" s="78" t="str">
        <f t="shared" si="49"/>
        <v xml:space="preserve"> </v>
      </c>
    </row>
    <row r="615" spans="9:21">
      <c r="I615" s="44"/>
      <c r="J615" s="44"/>
      <c r="K615" s="44"/>
      <c r="L615" s="44"/>
      <c r="M615" s="44"/>
      <c r="N615" s="44"/>
      <c r="O615" s="44"/>
      <c r="T615" s="78" t="str">
        <f t="shared" si="48"/>
        <v xml:space="preserve"> </v>
      </c>
      <c r="U615" s="78" t="str">
        <f t="shared" si="49"/>
        <v xml:space="preserve"> </v>
      </c>
    </row>
    <row r="616" spans="9:21">
      <c r="I616" s="44"/>
      <c r="J616" s="44"/>
      <c r="K616" s="44"/>
      <c r="L616" s="44"/>
      <c r="M616" s="44"/>
      <c r="N616" s="44"/>
      <c r="O616" s="44"/>
      <c r="T616" s="78" t="str">
        <f t="shared" si="48"/>
        <v xml:space="preserve"> </v>
      </c>
      <c r="U616" s="78" t="str">
        <f t="shared" si="49"/>
        <v xml:space="preserve"> </v>
      </c>
    </row>
    <row r="617" spans="9:21">
      <c r="I617" s="44"/>
      <c r="J617" s="44"/>
      <c r="K617" s="44"/>
      <c r="L617" s="44"/>
      <c r="M617" s="44"/>
      <c r="N617" s="44"/>
      <c r="O617" s="44"/>
      <c r="T617" s="78" t="str">
        <f t="shared" si="48"/>
        <v xml:space="preserve"> </v>
      </c>
      <c r="U617" s="78" t="str">
        <f t="shared" si="49"/>
        <v xml:space="preserve"> </v>
      </c>
    </row>
    <row r="618" spans="9:21">
      <c r="I618" s="44"/>
      <c r="J618" s="44"/>
      <c r="K618" s="44"/>
      <c r="L618" s="44"/>
      <c r="M618" s="44"/>
      <c r="N618" s="44"/>
      <c r="O618" s="44"/>
      <c r="T618" s="78" t="str">
        <f t="shared" si="48"/>
        <v xml:space="preserve"> </v>
      </c>
      <c r="U618" s="78" t="str">
        <f t="shared" si="49"/>
        <v xml:space="preserve"> </v>
      </c>
    </row>
    <row r="619" spans="9:21">
      <c r="I619" s="44"/>
      <c r="J619" s="44"/>
      <c r="K619" s="44"/>
      <c r="L619" s="44"/>
      <c r="M619" s="44"/>
      <c r="N619" s="44"/>
      <c r="O619" s="44"/>
      <c r="T619" s="78" t="str">
        <f t="shared" si="48"/>
        <v xml:space="preserve"> </v>
      </c>
      <c r="U619" s="78" t="str">
        <f t="shared" si="49"/>
        <v xml:space="preserve"> </v>
      </c>
    </row>
    <row r="620" spans="9:21">
      <c r="I620" s="44"/>
      <c r="J620" s="44"/>
      <c r="K620" s="44"/>
      <c r="L620" s="44"/>
      <c r="M620" s="44"/>
      <c r="N620" s="44"/>
      <c r="O620" s="44"/>
      <c r="T620" s="78" t="str">
        <f t="shared" si="48"/>
        <v xml:space="preserve"> </v>
      </c>
      <c r="U620" s="78" t="str">
        <f t="shared" si="49"/>
        <v xml:space="preserve"> </v>
      </c>
    </row>
    <row r="621" spans="9:21">
      <c r="I621" s="128"/>
      <c r="J621" s="128"/>
      <c r="K621" s="128"/>
      <c r="L621" s="128"/>
      <c r="M621" s="128"/>
      <c r="N621" s="128"/>
      <c r="O621" s="128"/>
      <c r="T621" s="78" t="str">
        <f t="shared" si="48"/>
        <v xml:space="preserve"> </v>
      </c>
      <c r="U621" s="78" t="str">
        <f t="shared" si="49"/>
        <v xml:space="preserve"> </v>
      </c>
    </row>
    <row r="622" spans="9:21">
      <c r="I622" s="44"/>
      <c r="J622" s="44"/>
      <c r="K622" s="44"/>
      <c r="L622" s="44"/>
      <c r="M622" s="44"/>
      <c r="N622" s="44"/>
      <c r="O622" s="44"/>
      <c r="T622" s="78" t="str">
        <f t="shared" si="48"/>
        <v xml:space="preserve"> </v>
      </c>
      <c r="U622" s="78" t="str">
        <f t="shared" si="49"/>
        <v xml:space="preserve"> </v>
      </c>
    </row>
    <row r="623" spans="9:21">
      <c r="I623" s="130"/>
      <c r="J623" s="130"/>
      <c r="K623" s="130"/>
      <c r="L623" s="130"/>
      <c r="M623" s="130"/>
      <c r="N623" s="130"/>
      <c r="O623" s="130"/>
      <c r="T623" s="78" t="str">
        <f t="shared" si="48"/>
        <v xml:space="preserve"> </v>
      </c>
      <c r="U623" s="78" t="str">
        <f t="shared" si="49"/>
        <v xml:space="preserve"> </v>
      </c>
    </row>
    <row r="624" spans="9:21">
      <c r="I624" s="44"/>
      <c r="J624" s="44"/>
      <c r="K624" s="44"/>
      <c r="L624" s="44"/>
      <c r="M624" s="44"/>
      <c r="N624" s="44"/>
      <c r="O624" s="44"/>
      <c r="T624" s="78" t="str">
        <f t="shared" si="48"/>
        <v xml:space="preserve"> </v>
      </c>
      <c r="U624" s="78" t="str">
        <f t="shared" si="49"/>
        <v xml:space="preserve"> </v>
      </c>
    </row>
    <row r="625" spans="9:21">
      <c r="I625" s="44"/>
      <c r="J625" s="44"/>
      <c r="K625" s="44"/>
      <c r="L625" s="44"/>
      <c r="M625" s="44"/>
      <c r="N625" s="44"/>
      <c r="O625" s="44"/>
      <c r="T625" s="78" t="str">
        <f t="shared" si="48"/>
        <v xml:space="preserve"> </v>
      </c>
      <c r="U625" s="78" t="str">
        <f t="shared" si="49"/>
        <v xml:space="preserve"> </v>
      </c>
    </row>
    <row r="626" spans="9:21">
      <c r="I626" s="44"/>
      <c r="J626" s="44"/>
      <c r="K626" s="44"/>
      <c r="L626" s="44"/>
      <c r="M626" s="44"/>
      <c r="N626" s="44"/>
      <c r="O626" s="44"/>
      <c r="T626" s="78" t="str">
        <f t="shared" si="48"/>
        <v xml:space="preserve"> </v>
      </c>
      <c r="U626" s="78" t="str">
        <f t="shared" si="49"/>
        <v xml:space="preserve"> </v>
      </c>
    </row>
    <row r="627" spans="9:21">
      <c r="I627" s="44"/>
      <c r="J627" s="44"/>
      <c r="K627" s="44"/>
      <c r="L627" s="44"/>
      <c r="M627" s="44"/>
      <c r="N627" s="44"/>
      <c r="O627" s="44"/>
      <c r="T627" s="78" t="str">
        <f t="shared" si="48"/>
        <v xml:space="preserve"> </v>
      </c>
      <c r="U627" s="78" t="str">
        <f t="shared" si="49"/>
        <v xml:space="preserve"> </v>
      </c>
    </row>
    <row r="628" spans="9:21">
      <c r="I628" s="44"/>
      <c r="J628" s="44"/>
      <c r="K628" s="44"/>
      <c r="L628" s="44"/>
      <c r="M628" s="44"/>
      <c r="N628" s="44"/>
      <c r="O628" s="44"/>
      <c r="T628" s="78" t="str">
        <f t="shared" si="48"/>
        <v xml:space="preserve"> </v>
      </c>
      <c r="U628" s="78" t="str">
        <f t="shared" si="49"/>
        <v xml:space="preserve"> </v>
      </c>
    </row>
    <row r="629" spans="9:21">
      <c r="I629" s="44"/>
      <c r="J629" s="44"/>
      <c r="K629" s="44"/>
      <c r="L629" s="44"/>
      <c r="M629" s="44"/>
      <c r="N629" s="44"/>
      <c r="O629" s="44"/>
      <c r="T629" s="78" t="str">
        <f t="shared" si="48"/>
        <v xml:space="preserve"> </v>
      </c>
      <c r="U629" s="78" t="str">
        <f t="shared" si="49"/>
        <v xml:space="preserve"> </v>
      </c>
    </row>
    <row r="630" spans="9:21">
      <c r="I630" s="44"/>
      <c r="J630" s="44"/>
      <c r="K630" s="44"/>
      <c r="L630" s="44"/>
      <c r="M630" s="44"/>
      <c r="N630" s="44"/>
      <c r="O630" s="44"/>
      <c r="T630" s="78" t="str">
        <f t="shared" si="48"/>
        <v xml:space="preserve"> </v>
      </c>
      <c r="U630" s="78" t="str">
        <f t="shared" si="49"/>
        <v xml:space="preserve"> </v>
      </c>
    </row>
    <row r="631" spans="9:21">
      <c r="I631" s="44"/>
      <c r="J631" s="44"/>
      <c r="K631" s="44"/>
      <c r="L631" s="44"/>
      <c r="M631" s="44"/>
      <c r="N631" s="44"/>
      <c r="O631" s="44"/>
      <c r="T631" s="78" t="str">
        <f t="shared" si="48"/>
        <v xml:space="preserve"> </v>
      </c>
      <c r="U631" s="78" t="str">
        <f t="shared" si="49"/>
        <v xml:space="preserve"> </v>
      </c>
    </row>
    <row r="632" spans="9:21">
      <c r="T632" s="78" t="str">
        <f t="shared" si="48"/>
        <v xml:space="preserve"> </v>
      </c>
      <c r="U632" s="78" t="str">
        <f t="shared" si="49"/>
        <v xml:space="preserve"> </v>
      </c>
    </row>
    <row r="633" spans="9:21">
      <c r="T633" s="78" t="str">
        <f t="shared" si="48"/>
        <v xml:space="preserve"> </v>
      </c>
      <c r="U633" s="78" t="str">
        <f t="shared" si="49"/>
        <v xml:space="preserve"> </v>
      </c>
    </row>
    <row r="634" spans="9:21">
      <c r="T634" s="78" t="str">
        <f t="shared" si="48"/>
        <v xml:space="preserve"> </v>
      </c>
      <c r="U634" s="78" t="str">
        <f t="shared" si="49"/>
        <v xml:space="preserve"> </v>
      </c>
    </row>
    <row r="635" spans="9:21">
      <c r="T635" s="78" t="str">
        <f t="shared" si="48"/>
        <v xml:space="preserve"> </v>
      </c>
      <c r="U635" s="78" t="str">
        <f t="shared" si="49"/>
        <v xml:space="preserve"> </v>
      </c>
    </row>
    <row r="636" spans="9:21">
      <c r="T636" s="78" t="str">
        <f t="shared" si="48"/>
        <v xml:space="preserve"> </v>
      </c>
      <c r="U636" s="78" t="str">
        <f t="shared" si="49"/>
        <v xml:space="preserve"> </v>
      </c>
    </row>
    <row r="637" spans="9:21">
      <c r="T637" s="78" t="str">
        <f t="shared" si="48"/>
        <v xml:space="preserve"> </v>
      </c>
      <c r="U637" s="78" t="str">
        <f t="shared" si="49"/>
        <v xml:space="preserve"> </v>
      </c>
    </row>
    <row r="638" spans="9:21">
      <c r="T638" s="78" t="str">
        <f t="shared" si="48"/>
        <v xml:space="preserve"> </v>
      </c>
      <c r="U638" s="78" t="str">
        <f t="shared" si="49"/>
        <v xml:space="preserve"> </v>
      </c>
    </row>
    <row r="639" spans="9:21">
      <c r="T639" s="78" t="str">
        <f t="shared" si="48"/>
        <v xml:space="preserve"> </v>
      </c>
      <c r="U639" s="78" t="str">
        <f t="shared" si="49"/>
        <v xml:space="preserve"> </v>
      </c>
    </row>
    <row r="640" spans="9:21">
      <c r="T640" s="78" t="str">
        <f t="shared" si="48"/>
        <v xml:space="preserve"> </v>
      </c>
      <c r="U640" s="78" t="str">
        <f t="shared" si="49"/>
        <v xml:space="preserve"> </v>
      </c>
    </row>
    <row r="641" spans="20:21">
      <c r="T641" s="78" t="str">
        <f t="shared" si="48"/>
        <v xml:space="preserve"> </v>
      </c>
      <c r="U641" s="78" t="str">
        <f t="shared" si="49"/>
        <v xml:space="preserve"> </v>
      </c>
    </row>
    <row r="642" spans="20:21">
      <c r="T642" s="78" t="str">
        <f t="shared" si="48"/>
        <v xml:space="preserve"> </v>
      </c>
      <c r="U642" s="78" t="str">
        <f t="shared" si="49"/>
        <v xml:space="preserve"> </v>
      </c>
    </row>
    <row r="643" spans="20:21">
      <c r="T643" s="78" t="str">
        <f t="shared" ref="T643:T706" si="50">IF(Z643&gt;0,IF(AA643="F",((Z643-32)*5/9),Z643),IF(Z643&lt;0,IF(AA643="F",((Z643-32)*5/9),Z643)," "))</f>
        <v xml:space="preserve"> </v>
      </c>
      <c r="U643" s="78" t="str">
        <f t="shared" ref="U643:U706" si="51">IF(AB643&gt;0,IF(AC643="F",((AB643-32)*5/9),AB643),IF(AB643&lt;0,IF(AC643="F",((AB643-32)*5/9),AB643)," "))</f>
        <v xml:space="preserve"> </v>
      </c>
    </row>
    <row r="644" spans="20:21">
      <c r="T644" s="78" t="str">
        <f t="shared" si="50"/>
        <v xml:space="preserve"> </v>
      </c>
      <c r="U644" s="78" t="str">
        <f t="shared" si="51"/>
        <v xml:space="preserve"> </v>
      </c>
    </row>
    <row r="645" spans="20:21">
      <c r="T645" s="78" t="str">
        <f t="shared" si="50"/>
        <v xml:space="preserve"> </v>
      </c>
      <c r="U645" s="78" t="str">
        <f t="shared" si="51"/>
        <v xml:space="preserve"> </v>
      </c>
    </row>
    <row r="646" spans="20:21">
      <c r="T646" s="78" t="str">
        <f t="shared" si="50"/>
        <v xml:space="preserve"> </v>
      </c>
      <c r="U646" s="78" t="str">
        <f t="shared" si="51"/>
        <v xml:space="preserve"> </v>
      </c>
    </row>
    <row r="647" spans="20:21">
      <c r="T647" s="78" t="str">
        <f t="shared" si="50"/>
        <v xml:space="preserve"> </v>
      </c>
      <c r="U647" s="78" t="str">
        <f t="shared" si="51"/>
        <v xml:space="preserve"> </v>
      </c>
    </row>
    <row r="648" spans="20:21">
      <c r="T648" s="78" t="str">
        <f t="shared" si="50"/>
        <v xml:space="preserve"> </v>
      </c>
      <c r="U648" s="78" t="str">
        <f t="shared" si="51"/>
        <v xml:space="preserve"> </v>
      </c>
    </row>
    <row r="649" spans="20:21">
      <c r="T649" s="78" t="str">
        <f t="shared" si="50"/>
        <v xml:space="preserve"> </v>
      </c>
      <c r="U649" s="78" t="str">
        <f t="shared" si="51"/>
        <v xml:space="preserve"> </v>
      </c>
    </row>
    <row r="650" spans="20:21">
      <c r="T650" s="78" t="str">
        <f t="shared" si="50"/>
        <v xml:space="preserve"> </v>
      </c>
      <c r="U650" s="78" t="str">
        <f t="shared" si="51"/>
        <v xml:space="preserve"> </v>
      </c>
    </row>
    <row r="651" spans="20:21">
      <c r="T651" s="78" t="str">
        <f t="shared" si="50"/>
        <v xml:space="preserve"> </v>
      </c>
      <c r="U651" s="78" t="str">
        <f t="shared" si="51"/>
        <v xml:space="preserve"> </v>
      </c>
    </row>
    <row r="652" spans="20:21">
      <c r="T652" s="78" t="str">
        <f t="shared" si="50"/>
        <v xml:space="preserve"> </v>
      </c>
      <c r="U652" s="78" t="str">
        <f t="shared" si="51"/>
        <v xml:space="preserve"> </v>
      </c>
    </row>
    <row r="653" spans="20:21">
      <c r="T653" s="78" t="str">
        <f t="shared" si="50"/>
        <v xml:space="preserve"> </v>
      </c>
      <c r="U653" s="78" t="str">
        <f t="shared" si="51"/>
        <v xml:space="preserve"> </v>
      </c>
    </row>
    <row r="654" spans="20:21">
      <c r="T654" s="78" t="str">
        <f t="shared" si="50"/>
        <v xml:space="preserve"> </v>
      </c>
      <c r="U654" s="78" t="str">
        <f t="shared" si="51"/>
        <v xml:space="preserve"> </v>
      </c>
    </row>
    <row r="655" spans="20:21">
      <c r="T655" s="78" t="str">
        <f t="shared" si="50"/>
        <v xml:space="preserve"> </v>
      </c>
      <c r="U655" s="78" t="str">
        <f t="shared" si="51"/>
        <v xml:space="preserve"> </v>
      </c>
    </row>
    <row r="656" spans="20:21">
      <c r="T656" s="78" t="str">
        <f t="shared" si="50"/>
        <v xml:space="preserve"> </v>
      </c>
      <c r="U656" s="78" t="str">
        <f t="shared" si="51"/>
        <v xml:space="preserve"> </v>
      </c>
    </row>
    <row r="657" spans="20:21">
      <c r="T657" s="78" t="str">
        <f t="shared" si="50"/>
        <v xml:space="preserve"> </v>
      </c>
      <c r="U657" s="78" t="str">
        <f t="shared" si="51"/>
        <v xml:space="preserve"> </v>
      </c>
    </row>
    <row r="658" spans="20:21">
      <c r="T658" s="78" t="str">
        <f t="shared" si="50"/>
        <v xml:space="preserve"> </v>
      </c>
      <c r="U658" s="78" t="str">
        <f t="shared" si="51"/>
        <v xml:space="preserve"> </v>
      </c>
    </row>
    <row r="659" spans="20:21">
      <c r="T659" s="78" t="str">
        <f t="shared" si="50"/>
        <v xml:space="preserve"> </v>
      </c>
      <c r="U659" s="78" t="str">
        <f t="shared" si="51"/>
        <v xml:space="preserve"> </v>
      </c>
    </row>
    <row r="660" spans="20:21">
      <c r="T660" s="78" t="str">
        <f t="shared" si="50"/>
        <v xml:space="preserve"> </v>
      </c>
      <c r="U660" s="78" t="str">
        <f t="shared" si="51"/>
        <v xml:space="preserve"> </v>
      </c>
    </row>
    <row r="661" spans="20:21">
      <c r="T661" s="78" t="str">
        <f t="shared" si="50"/>
        <v xml:space="preserve"> </v>
      </c>
      <c r="U661" s="78" t="str">
        <f t="shared" si="51"/>
        <v xml:space="preserve"> </v>
      </c>
    </row>
    <row r="662" spans="20:21">
      <c r="T662" s="78" t="str">
        <f t="shared" si="50"/>
        <v xml:space="preserve"> </v>
      </c>
      <c r="U662" s="78" t="str">
        <f t="shared" si="51"/>
        <v xml:space="preserve"> </v>
      </c>
    </row>
    <row r="663" spans="20:21">
      <c r="T663" s="78" t="str">
        <f t="shared" si="50"/>
        <v xml:space="preserve"> </v>
      </c>
      <c r="U663" s="78" t="str">
        <f t="shared" si="51"/>
        <v xml:space="preserve"> </v>
      </c>
    </row>
    <row r="664" spans="20:21">
      <c r="T664" s="78" t="str">
        <f t="shared" si="50"/>
        <v xml:space="preserve"> </v>
      </c>
      <c r="U664" s="78" t="str">
        <f t="shared" si="51"/>
        <v xml:space="preserve"> </v>
      </c>
    </row>
    <row r="665" spans="20:21">
      <c r="T665" s="78" t="str">
        <f t="shared" si="50"/>
        <v xml:space="preserve"> </v>
      </c>
      <c r="U665" s="78" t="str">
        <f t="shared" si="51"/>
        <v xml:space="preserve"> </v>
      </c>
    </row>
    <row r="666" spans="20:21">
      <c r="T666" s="78" t="str">
        <f t="shared" si="50"/>
        <v xml:space="preserve"> </v>
      </c>
      <c r="U666" s="78" t="str">
        <f t="shared" si="51"/>
        <v xml:space="preserve"> </v>
      </c>
    </row>
    <row r="667" spans="20:21">
      <c r="T667" s="78" t="str">
        <f t="shared" si="50"/>
        <v xml:space="preserve"> </v>
      </c>
      <c r="U667" s="78" t="str">
        <f t="shared" si="51"/>
        <v xml:space="preserve"> </v>
      </c>
    </row>
    <row r="668" spans="20:21">
      <c r="T668" s="78" t="str">
        <f t="shared" si="50"/>
        <v xml:space="preserve"> </v>
      </c>
      <c r="U668" s="78" t="str">
        <f t="shared" si="51"/>
        <v xml:space="preserve"> </v>
      </c>
    </row>
    <row r="669" spans="20:21">
      <c r="T669" s="78" t="str">
        <f t="shared" si="50"/>
        <v xml:space="preserve"> </v>
      </c>
      <c r="U669" s="78" t="str">
        <f t="shared" si="51"/>
        <v xml:space="preserve"> </v>
      </c>
    </row>
    <row r="670" spans="20:21">
      <c r="T670" s="78" t="str">
        <f t="shared" si="50"/>
        <v xml:space="preserve"> </v>
      </c>
      <c r="U670" s="78" t="str">
        <f t="shared" si="51"/>
        <v xml:space="preserve"> </v>
      </c>
    </row>
    <row r="671" spans="20:21">
      <c r="T671" s="78" t="str">
        <f t="shared" si="50"/>
        <v xml:space="preserve"> </v>
      </c>
      <c r="U671" s="78" t="str">
        <f t="shared" si="51"/>
        <v xml:space="preserve"> </v>
      </c>
    </row>
    <row r="672" spans="20:21">
      <c r="T672" s="78" t="str">
        <f t="shared" si="50"/>
        <v xml:space="preserve"> </v>
      </c>
      <c r="U672" s="78" t="str">
        <f t="shared" si="51"/>
        <v xml:space="preserve"> </v>
      </c>
    </row>
    <row r="673" spans="20:21">
      <c r="T673" s="78" t="str">
        <f t="shared" si="50"/>
        <v xml:space="preserve"> </v>
      </c>
      <c r="U673" s="78" t="str">
        <f t="shared" si="51"/>
        <v xml:space="preserve"> </v>
      </c>
    </row>
    <row r="674" spans="20:21">
      <c r="T674" s="78" t="str">
        <f t="shared" si="50"/>
        <v xml:space="preserve"> </v>
      </c>
      <c r="U674" s="78" t="str">
        <f t="shared" si="51"/>
        <v xml:space="preserve"> </v>
      </c>
    </row>
    <row r="675" spans="20:21">
      <c r="T675" s="78" t="str">
        <f t="shared" si="50"/>
        <v xml:space="preserve"> </v>
      </c>
      <c r="U675" s="78" t="str">
        <f t="shared" si="51"/>
        <v xml:space="preserve"> </v>
      </c>
    </row>
    <row r="676" spans="20:21">
      <c r="T676" s="78" t="str">
        <f t="shared" si="50"/>
        <v xml:space="preserve"> </v>
      </c>
      <c r="U676" s="78" t="str">
        <f t="shared" si="51"/>
        <v xml:space="preserve"> </v>
      </c>
    </row>
    <row r="677" spans="20:21">
      <c r="T677" s="78" t="str">
        <f t="shared" si="50"/>
        <v xml:space="preserve"> </v>
      </c>
      <c r="U677" s="78" t="str">
        <f t="shared" si="51"/>
        <v xml:space="preserve"> </v>
      </c>
    </row>
    <row r="678" spans="20:21">
      <c r="T678" s="78" t="str">
        <f t="shared" si="50"/>
        <v xml:space="preserve"> </v>
      </c>
      <c r="U678" s="78" t="str">
        <f t="shared" si="51"/>
        <v xml:space="preserve"> </v>
      </c>
    </row>
    <row r="679" spans="20:21">
      <c r="T679" s="78" t="str">
        <f t="shared" si="50"/>
        <v xml:space="preserve"> </v>
      </c>
      <c r="U679" s="78" t="str">
        <f t="shared" si="51"/>
        <v xml:space="preserve"> </v>
      </c>
    </row>
    <row r="680" spans="20:21">
      <c r="T680" s="78" t="str">
        <f t="shared" si="50"/>
        <v xml:space="preserve"> </v>
      </c>
      <c r="U680" s="78" t="str">
        <f t="shared" si="51"/>
        <v xml:space="preserve"> </v>
      </c>
    </row>
    <row r="681" spans="20:21">
      <c r="T681" s="78" t="str">
        <f t="shared" si="50"/>
        <v xml:space="preserve"> </v>
      </c>
      <c r="U681" s="78" t="str">
        <f t="shared" si="51"/>
        <v xml:space="preserve"> </v>
      </c>
    </row>
    <row r="682" spans="20:21">
      <c r="T682" s="78" t="str">
        <f t="shared" si="50"/>
        <v xml:space="preserve"> </v>
      </c>
      <c r="U682" s="78" t="str">
        <f t="shared" si="51"/>
        <v xml:space="preserve"> </v>
      </c>
    </row>
    <row r="683" spans="20:21">
      <c r="T683" s="78" t="str">
        <f t="shared" si="50"/>
        <v xml:space="preserve"> </v>
      </c>
      <c r="U683" s="78" t="str">
        <f t="shared" si="51"/>
        <v xml:space="preserve"> </v>
      </c>
    </row>
    <row r="684" spans="20:21">
      <c r="T684" s="78" t="str">
        <f t="shared" si="50"/>
        <v xml:space="preserve"> </v>
      </c>
      <c r="U684" s="78" t="str">
        <f t="shared" si="51"/>
        <v xml:space="preserve"> </v>
      </c>
    </row>
    <row r="685" spans="20:21">
      <c r="T685" s="78" t="str">
        <f t="shared" si="50"/>
        <v xml:space="preserve"> </v>
      </c>
      <c r="U685" s="78" t="str">
        <f t="shared" si="51"/>
        <v xml:space="preserve"> </v>
      </c>
    </row>
    <row r="686" spans="20:21">
      <c r="T686" s="78" t="str">
        <f t="shared" si="50"/>
        <v xml:space="preserve"> </v>
      </c>
      <c r="U686" s="78" t="str">
        <f t="shared" si="51"/>
        <v xml:space="preserve"> </v>
      </c>
    </row>
    <row r="687" spans="20:21">
      <c r="T687" s="78" t="str">
        <f t="shared" si="50"/>
        <v xml:space="preserve"> </v>
      </c>
      <c r="U687" s="78" t="str">
        <f t="shared" si="51"/>
        <v xml:space="preserve"> </v>
      </c>
    </row>
    <row r="688" spans="20:21">
      <c r="T688" s="78" t="str">
        <f t="shared" si="50"/>
        <v xml:space="preserve"> </v>
      </c>
      <c r="U688" s="78" t="str">
        <f t="shared" si="51"/>
        <v xml:space="preserve"> </v>
      </c>
    </row>
    <row r="689" spans="20:21">
      <c r="T689" s="78" t="str">
        <f t="shared" si="50"/>
        <v xml:space="preserve"> </v>
      </c>
      <c r="U689" s="78" t="str">
        <f t="shared" si="51"/>
        <v xml:space="preserve"> </v>
      </c>
    </row>
    <row r="690" spans="20:21">
      <c r="T690" s="78" t="str">
        <f t="shared" si="50"/>
        <v xml:space="preserve"> </v>
      </c>
      <c r="U690" s="78" t="str">
        <f t="shared" si="51"/>
        <v xml:space="preserve"> </v>
      </c>
    </row>
    <row r="691" spans="20:21">
      <c r="T691" s="78" t="str">
        <f t="shared" si="50"/>
        <v xml:space="preserve"> </v>
      </c>
      <c r="U691" s="78" t="str">
        <f t="shared" si="51"/>
        <v xml:space="preserve"> </v>
      </c>
    </row>
    <row r="692" spans="20:21">
      <c r="T692" s="78" t="str">
        <f t="shared" si="50"/>
        <v xml:space="preserve"> </v>
      </c>
      <c r="U692" s="78" t="str">
        <f t="shared" si="51"/>
        <v xml:space="preserve"> </v>
      </c>
    </row>
    <row r="693" spans="20:21">
      <c r="T693" s="78" t="str">
        <f t="shared" si="50"/>
        <v xml:space="preserve"> </v>
      </c>
      <c r="U693" s="78" t="str">
        <f t="shared" si="51"/>
        <v xml:space="preserve"> </v>
      </c>
    </row>
    <row r="694" spans="20:21">
      <c r="T694" s="78" t="str">
        <f t="shared" si="50"/>
        <v xml:space="preserve"> </v>
      </c>
      <c r="U694" s="78" t="str">
        <f t="shared" si="51"/>
        <v xml:space="preserve"> </v>
      </c>
    </row>
    <row r="695" spans="20:21">
      <c r="T695" s="78" t="str">
        <f t="shared" si="50"/>
        <v xml:space="preserve"> </v>
      </c>
      <c r="U695" s="78" t="str">
        <f t="shared" si="51"/>
        <v xml:space="preserve"> </v>
      </c>
    </row>
    <row r="696" spans="20:21">
      <c r="T696" s="78" t="str">
        <f t="shared" si="50"/>
        <v xml:space="preserve"> </v>
      </c>
      <c r="U696" s="78" t="str">
        <f t="shared" si="51"/>
        <v xml:space="preserve"> </v>
      </c>
    </row>
    <row r="697" spans="20:21">
      <c r="T697" s="78" t="str">
        <f t="shared" si="50"/>
        <v xml:space="preserve"> </v>
      </c>
      <c r="U697" s="78" t="str">
        <f t="shared" si="51"/>
        <v xml:space="preserve"> </v>
      </c>
    </row>
    <row r="698" spans="20:21">
      <c r="T698" s="78" t="str">
        <f t="shared" si="50"/>
        <v xml:space="preserve"> </v>
      </c>
      <c r="U698" s="78" t="str">
        <f t="shared" si="51"/>
        <v xml:space="preserve"> </v>
      </c>
    </row>
    <row r="699" spans="20:21">
      <c r="T699" s="78" t="str">
        <f t="shared" si="50"/>
        <v xml:space="preserve"> </v>
      </c>
      <c r="U699" s="78" t="str">
        <f t="shared" si="51"/>
        <v xml:space="preserve"> </v>
      </c>
    </row>
    <row r="700" spans="20:21">
      <c r="T700" s="78" t="str">
        <f t="shared" si="50"/>
        <v xml:space="preserve"> </v>
      </c>
      <c r="U700" s="78" t="str">
        <f t="shared" si="51"/>
        <v xml:space="preserve"> </v>
      </c>
    </row>
    <row r="701" spans="20:21">
      <c r="T701" s="78" t="str">
        <f t="shared" si="50"/>
        <v xml:space="preserve"> </v>
      </c>
      <c r="U701" s="78" t="str">
        <f t="shared" si="51"/>
        <v xml:space="preserve"> </v>
      </c>
    </row>
    <row r="702" spans="20:21">
      <c r="T702" s="78" t="str">
        <f t="shared" si="50"/>
        <v xml:space="preserve"> </v>
      </c>
      <c r="U702" s="78" t="str">
        <f t="shared" si="51"/>
        <v xml:space="preserve"> </v>
      </c>
    </row>
    <row r="703" spans="20:21">
      <c r="T703" s="78" t="str">
        <f t="shared" si="50"/>
        <v xml:space="preserve"> </v>
      </c>
      <c r="U703" s="78" t="str">
        <f t="shared" si="51"/>
        <v xml:space="preserve"> </v>
      </c>
    </row>
    <row r="704" spans="20:21">
      <c r="T704" s="78" t="str">
        <f t="shared" si="50"/>
        <v xml:space="preserve"> </v>
      </c>
      <c r="U704" s="78" t="str">
        <f t="shared" si="51"/>
        <v xml:space="preserve"> </v>
      </c>
    </row>
    <row r="705" spans="20:21">
      <c r="T705" s="78" t="str">
        <f t="shared" si="50"/>
        <v xml:space="preserve"> </v>
      </c>
      <c r="U705" s="78" t="str">
        <f t="shared" si="51"/>
        <v xml:space="preserve"> </v>
      </c>
    </row>
    <row r="706" spans="20:21">
      <c r="T706" s="78" t="str">
        <f t="shared" si="50"/>
        <v xml:space="preserve"> </v>
      </c>
      <c r="U706" s="78" t="str">
        <f t="shared" si="51"/>
        <v xml:space="preserve"> </v>
      </c>
    </row>
    <row r="707" spans="20:21">
      <c r="T707" s="78" t="str">
        <f t="shared" ref="T707:T770" si="52">IF(Z707&gt;0,IF(AA707="F",((Z707-32)*5/9),Z707),IF(Z707&lt;0,IF(AA707="F",((Z707-32)*5/9),Z707)," "))</f>
        <v xml:space="preserve"> </v>
      </c>
      <c r="U707" s="78" t="str">
        <f t="shared" ref="U707:U770" si="53">IF(AB707&gt;0,IF(AC707="F",((AB707-32)*5/9),AB707),IF(AB707&lt;0,IF(AC707="F",((AB707-32)*5/9),AB707)," "))</f>
        <v xml:space="preserve"> </v>
      </c>
    </row>
    <row r="708" spans="20:21">
      <c r="T708" s="78" t="str">
        <f t="shared" si="52"/>
        <v xml:space="preserve"> </v>
      </c>
      <c r="U708" s="78" t="str">
        <f t="shared" si="53"/>
        <v xml:space="preserve"> </v>
      </c>
    </row>
    <row r="709" spans="20:21">
      <c r="T709" s="78" t="str">
        <f t="shared" si="52"/>
        <v xml:space="preserve"> </v>
      </c>
      <c r="U709" s="78" t="str">
        <f t="shared" si="53"/>
        <v xml:space="preserve"> </v>
      </c>
    </row>
    <row r="710" spans="20:21">
      <c r="T710" s="78" t="str">
        <f t="shared" si="52"/>
        <v xml:space="preserve"> </v>
      </c>
      <c r="U710" s="78" t="str">
        <f t="shared" si="53"/>
        <v xml:space="preserve"> </v>
      </c>
    </row>
    <row r="711" spans="20:21">
      <c r="T711" s="78" t="str">
        <f t="shared" si="52"/>
        <v xml:space="preserve"> </v>
      </c>
      <c r="U711" s="78" t="str">
        <f t="shared" si="53"/>
        <v xml:space="preserve"> </v>
      </c>
    </row>
    <row r="712" spans="20:21">
      <c r="T712" s="78" t="str">
        <f t="shared" si="52"/>
        <v xml:space="preserve"> </v>
      </c>
      <c r="U712" s="78" t="str">
        <f t="shared" si="53"/>
        <v xml:space="preserve"> </v>
      </c>
    </row>
    <row r="713" spans="20:21">
      <c r="T713" s="78" t="str">
        <f t="shared" si="52"/>
        <v xml:space="preserve"> </v>
      </c>
      <c r="U713" s="78" t="str">
        <f t="shared" si="53"/>
        <v xml:space="preserve"> </v>
      </c>
    </row>
    <row r="714" spans="20:21">
      <c r="T714" s="78" t="str">
        <f t="shared" si="52"/>
        <v xml:space="preserve"> </v>
      </c>
      <c r="U714" s="78" t="str">
        <f t="shared" si="53"/>
        <v xml:space="preserve"> </v>
      </c>
    </row>
    <row r="715" spans="20:21">
      <c r="T715" s="78" t="str">
        <f t="shared" si="52"/>
        <v xml:space="preserve"> </v>
      </c>
      <c r="U715" s="78" t="str">
        <f t="shared" si="53"/>
        <v xml:space="preserve"> </v>
      </c>
    </row>
    <row r="716" spans="20:21">
      <c r="T716" s="78" t="str">
        <f t="shared" si="52"/>
        <v xml:space="preserve"> </v>
      </c>
      <c r="U716" s="78" t="str">
        <f t="shared" si="53"/>
        <v xml:space="preserve"> </v>
      </c>
    </row>
    <row r="717" spans="20:21">
      <c r="T717" s="78" t="str">
        <f t="shared" si="52"/>
        <v xml:space="preserve"> </v>
      </c>
      <c r="U717" s="78" t="str">
        <f t="shared" si="53"/>
        <v xml:space="preserve"> </v>
      </c>
    </row>
    <row r="718" spans="20:21">
      <c r="T718" s="78" t="str">
        <f t="shared" si="52"/>
        <v xml:space="preserve"> </v>
      </c>
      <c r="U718" s="78" t="str">
        <f t="shared" si="53"/>
        <v xml:space="preserve"> </v>
      </c>
    </row>
    <row r="719" spans="20:21">
      <c r="T719" s="78" t="str">
        <f t="shared" si="52"/>
        <v xml:space="preserve"> </v>
      </c>
      <c r="U719" s="78" t="str">
        <f t="shared" si="53"/>
        <v xml:space="preserve"> </v>
      </c>
    </row>
    <row r="720" spans="20:21">
      <c r="T720" s="78" t="str">
        <f t="shared" si="52"/>
        <v xml:space="preserve"> </v>
      </c>
      <c r="U720" s="78" t="str">
        <f t="shared" si="53"/>
        <v xml:space="preserve"> </v>
      </c>
    </row>
    <row r="721" spans="20:21">
      <c r="T721" s="78" t="str">
        <f t="shared" si="52"/>
        <v xml:space="preserve"> </v>
      </c>
      <c r="U721" s="78" t="str">
        <f t="shared" si="53"/>
        <v xml:space="preserve"> </v>
      </c>
    </row>
    <row r="722" spans="20:21">
      <c r="T722" s="78" t="str">
        <f t="shared" si="52"/>
        <v xml:space="preserve"> </v>
      </c>
      <c r="U722" s="78" t="str">
        <f t="shared" si="53"/>
        <v xml:space="preserve"> </v>
      </c>
    </row>
    <row r="723" spans="20:21">
      <c r="T723" s="78" t="str">
        <f t="shared" si="52"/>
        <v xml:space="preserve"> </v>
      </c>
      <c r="U723" s="78" t="str">
        <f t="shared" si="53"/>
        <v xml:space="preserve"> </v>
      </c>
    </row>
    <row r="724" spans="20:21">
      <c r="T724" s="78" t="str">
        <f t="shared" si="52"/>
        <v xml:space="preserve"> </v>
      </c>
      <c r="U724" s="78" t="str">
        <f t="shared" si="53"/>
        <v xml:space="preserve"> </v>
      </c>
    </row>
    <row r="725" spans="20:21">
      <c r="T725" s="78" t="str">
        <f t="shared" si="52"/>
        <v xml:space="preserve"> </v>
      </c>
      <c r="U725" s="78" t="str">
        <f t="shared" si="53"/>
        <v xml:space="preserve"> </v>
      </c>
    </row>
    <row r="726" spans="20:21">
      <c r="T726" s="78" t="str">
        <f t="shared" si="52"/>
        <v xml:space="preserve"> </v>
      </c>
      <c r="U726" s="78" t="str">
        <f t="shared" si="53"/>
        <v xml:space="preserve"> </v>
      </c>
    </row>
    <row r="727" spans="20:21">
      <c r="T727" s="78" t="str">
        <f t="shared" si="52"/>
        <v xml:space="preserve"> </v>
      </c>
      <c r="U727" s="78" t="str">
        <f t="shared" si="53"/>
        <v xml:space="preserve"> </v>
      </c>
    </row>
    <row r="728" spans="20:21">
      <c r="T728" s="78" t="str">
        <f t="shared" si="52"/>
        <v xml:space="preserve"> </v>
      </c>
      <c r="U728" s="78" t="str">
        <f t="shared" si="53"/>
        <v xml:space="preserve"> </v>
      </c>
    </row>
    <row r="729" spans="20:21">
      <c r="T729" s="78" t="str">
        <f t="shared" si="52"/>
        <v xml:space="preserve"> </v>
      </c>
      <c r="U729" s="78" t="str">
        <f t="shared" si="53"/>
        <v xml:space="preserve"> </v>
      </c>
    </row>
    <row r="730" spans="20:21">
      <c r="T730" s="78" t="str">
        <f t="shared" si="52"/>
        <v xml:space="preserve"> </v>
      </c>
      <c r="U730" s="78" t="str">
        <f t="shared" si="53"/>
        <v xml:space="preserve"> </v>
      </c>
    </row>
    <row r="731" spans="20:21">
      <c r="T731" s="78" t="str">
        <f t="shared" si="52"/>
        <v xml:space="preserve"> </v>
      </c>
      <c r="U731" s="78" t="str">
        <f t="shared" si="53"/>
        <v xml:space="preserve"> </v>
      </c>
    </row>
    <row r="732" spans="20:21">
      <c r="T732" s="78" t="str">
        <f t="shared" si="52"/>
        <v xml:space="preserve"> </v>
      </c>
      <c r="U732" s="78" t="str">
        <f t="shared" si="53"/>
        <v xml:space="preserve"> </v>
      </c>
    </row>
    <row r="733" spans="20:21">
      <c r="T733" s="78" t="str">
        <f t="shared" si="52"/>
        <v xml:space="preserve"> </v>
      </c>
      <c r="U733" s="78" t="str">
        <f t="shared" si="53"/>
        <v xml:space="preserve"> </v>
      </c>
    </row>
    <row r="734" spans="20:21">
      <c r="T734" s="78" t="str">
        <f t="shared" si="52"/>
        <v xml:space="preserve"> </v>
      </c>
      <c r="U734" s="78" t="str">
        <f t="shared" si="53"/>
        <v xml:space="preserve"> </v>
      </c>
    </row>
    <row r="735" spans="20:21">
      <c r="T735" s="78" t="str">
        <f t="shared" si="52"/>
        <v xml:space="preserve"> </v>
      </c>
      <c r="U735" s="78" t="str">
        <f t="shared" si="53"/>
        <v xml:space="preserve"> </v>
      </c>
    </row>
    <row r="736" spans="20:21">
      <c r="T736" s="78" t="str">
        <f t="shared" si="52"/>
        <v xml:space="preserve"> </v>
      </c>
      <c r="U736" s="78" t="str">
        <f t="shared" si="53"/>
        <v xml:space="preserve"> </v>
      </c>
    </row>
    <row r="737" spans="20:21">
      <c r="T737" s="78" t="str">
        <f t="shared" si="52"/>
        <v xml:space="preserve"> </v>
      </c>
      <c r="U737" s="78" t="str">
        <f t="shared" si="53"/>
        <v xml:space="preserve"> </v>
      </c>
    </row>
    <row r="738" spans="20:21">
      <c r="T738" s="78" t="str">
        <f t="shared" si="52"/>
        <v xml:space="preserve"> </v>
      </c>
      <c r="U738" s="78" t="str">
        <f t="shared" si="53"/>
        <v xml:space="preserve"> </v>
      </c>
    </row>
    <row r="739" spans="20:21">
      <c r="T739" s="78" t="str">
        <f t="shared" si="52"/>
        <v xml:space="preserve"> </v>
      </c>
      <c r="U739" s="78" t="str">
        <f t="shared" si="53"/>
        <v xml:space="preserve"> </v>
      </c>
    </row>
    <row r="740" spans="20:21">
      <c r="T740" s="78" t="str">
        <f t="shared" si="52"/>
        <v xml:space="preserve"> </v>
      </c>
      <c r="U740" s="78" t="str">
        <f t="shared" si="53"/>
        <v xml:space="preserve"> </v>
      </c>
    </row>
    <row r="741" spans="20:21">
      <c r="T741" s="78" t="str">
        <f t="shared" si="52"/>
        <v xml:space="preserve"> </v>
      </c>
      <c r="U741" s="78" t="str">
        <f t="shared" si="53"/>
        <v xml:space="preserve"> </v>
      </c>
    </row>
    <row r="742" spans="20:21">
      <c r="T742" s="78" t="str">
        <f t="shared" si="52"/>
        <v xml:space="preserve"> </v>
      </c>
      <c r="U742" s="78" t="str">
        <f t="shared" si="53"/>
        <v xml:space="preserve"> </v>
      </c>
    </row>
    <row r="743" spans="20:21">
      <c r="T743" s="78" t="str">
        <f t="shared" si="52"/>
        <v xml:space="preserve"> </v>
      </c>
      <c r="U743" s="78" t="str">
        <f t="shared" si="53"/>
        <v xml:space="preserve"> </v>
      </c>
    </row>
    <row r="744" spans="20:21">
      <c r="T744" s="78" t="str">
        <f t="shared" si="52"/>
        <v xml:space="preserve"> </v>
      </c>
      <c r="U744" s="78" t="str">
        <f t="shared" si="53"/>
        <v xml:space="preserve"> </v>
      </c>
    </row>
    <row r="745" spans="20:21">
      <c r="T745" s="78" t="str">
        <f t="shared" si="52"/>
        <v xml:space="preserve"> </v>
      </c>
      <c r="U745" s="78" t="str">
        <f t="shared" si="53"/>
        <v xml:space="preserve"> </v>
      </c>
    </row>
    <row r="746" spans="20:21">
      <c r="T746" s="78" t="str">
        <f t="shared" si="52"/>
        <v xml:space="preserve"> </v>
      </c>
      <c r="U746" s="78" t="str">
        <f t="shared" si="53"/>
        <v xml:space="preserve"> </v>
      </c>
    </row>
    <row r="747" spans="20:21">
      <c r="T747" s="78" t="str">
        <f t="shared" si="52"/>
        <v xml:space="preserve"> </v>
      </c>
      <c r="U747" s="78" t="str">
        <f t="shared" si="53"/>
        <v xml:space="preserve"> </v>
      </c>
    </row>
    <row r="748" spans="20:21">
      <c r="T748" s="78" t="str">
        <f t="shared" si="52"/>
        <v xml:space="preserve"> </v>
      </c>
      <c r="U748" s="78" t="str">
        <f t="shared" si="53"/>
        <v xml:space="preserve"> </v>
      </c>
    </row>
    <row r="749" spans="20:21">
      <c r="T749" s="78" t="str">
        <f t="shared" si="52"/>
        <v xml:space="preserve"> </v>
      </c>
      <c r="U749" s="78" t="str">
        <f t="shared" si="53"/>
        <v xml:space="preserve"> </v>
      </c>
    </row>
    <row r="750" spans="20:21">
      <c r="T750" s="78" t="str">
        <f t="shared" si="52"/>
        <v xml:space="preserve"> </v>
      </c>
      <c r="U750" s="78" t="str">
        <f t="shared" si="53"/>
        <v xml:space="preserve"> </v>
      </c>
    </row>
    <row r="751" spans="20:21">
      <c r="T751" s="78" t="str">
        <f t="shared" si="52"/>
        <v xml:space="preserve"> </v>
      </c>
      <c r="U751" s="78" t="str">
        <f t="shared" si="53"/>
        <v xml:space="preserve"> </v>
      </c>
    </row>
    <row r="752" spans="20:21">
      <c r="T752" s="78" t="str">
        <f t="shared" si="52"/>
        <v xml:space="preserve"> </v>
      </c>
      <c r="U752" s="78" t="str">
        <f t="shared" si="53"/>
        <v xml:space="preserve"> </v>
      </c>
    </row>
    <row r="753" spans="20:21">
      <c r="T753" s="78" t="str">
        <f t="shared" si="52"/>
        <v xml:space="preserve"> </v>
      </c>
      <c r="U753" s="78" t="str">
        <f t="shared" si="53"/>
        <v xml:space="preserve"> </v>
      </c>
    </row>
    <row r="754" spans="20:21">
      <c r="T754" s="78" t="str">
        <f t="shared" si="52"/>
        <v xml:space="preserve"> </v>
      </c>
      <c r="U754" s="78" t="str">
        <f t="shared" si="53"/>
        <v xml:space="preserve"> </v>
      </c>
    </row>
    <row r="755" spans="20:21">
      <c r="T755" s="78" t="str">
        <f t="shared" si="52"/>
        <v xml:space="preserve"> </v>
      </c>
      <c r="U755" s="78" t="str">
        <f t="shared" si="53"/>
        <v xml:space="preserve"> </v>
      </c>
    </row>
    <row r="756" spans="20:21">
      <c r="T756" s="78" t="str">
        <f t="shared" si="52"/>
        <v xml:space="preserve"> </v>
      </c>
      <c r="U756" s="78" t="str">
        <f t="shared" si="53"/>
        <v xml:space="preserve"> </v>
      </c>
    </row>
    <row r="757" spans="20:21">
      <c r="T757" s="78" t="str">
        <f t="shared" si="52"/>
        <v xml:space="preserve"> </v>
      </c>
      <c r="U757" s="78" t="str">
        <f t="shared" si="53"/>
        <v xml:space="preserve"> </v>
      </c>
    </row>
    <row r="758" spans="20:21">
      <c r="T758" s="78" t="str">
        <f t="shared" si="52"/>
        <v xml:space="preserve"> </v>
      </c>
      <c r="U758" s="78" t="str">
        <f t="shared" si="53"/>
        <v xml:space="preserve"> </v>
      </c>
    </row>
    <row r="759" spans="20:21">
      <c r="T759" s="78" t="str">
        <f t="shared" si="52"/>
        <v xml:space="preserve"> </v>
      </c>
      <c r="U759" s="78" t="str">
        <f t="shared" si="53"/>
        <v xml:space="preserve"> </v>
      </c>
    </row>
    <row r="760" spans="20:21">
      <c r="T760" s="78" t="str">
        <f t="shared" si="52"/>
        <v xml:space="preserve"> </v>
      </c>
      <c r="U760" s="78" t="str">
        <f t="shared" si="53"/>
        <v xml:space="preserve"> </v>
      </c>
    </row>
    <row r="761" spans="20:21">
      <c r="T761" s="78" t="str">
        <f t="shared" si="52"/>
        <v xml:space="preserve"> </v>
      </c>
      <c r="U761" s="78" t="str">
        <f t="shared" si="53"/>
        <v xml:space="preserve"> </v>
      </c>
    </row>
    <row r="762" spans="20:21">
      <c r="T762" s="78" t="str">
        <f t="shared" si="52"/>
        <v xml:space="preserve"> </v>
      </c>
      <c r="U762" s="78" t="str">
        <f t="shared" si="53"/>
        <v xml:space="preserve"> </v>
      </c>
    </row>
    <row r="763" spans="20:21">
      <c r="T763" s="78" t="str">
        <f t="shared" si="52"/>
        <v xml:space="preserve"> </v>
      </c>
      <c r="U763" s="78" t="str">
        <f t="shared" si="53"/>
        <v xml:space="preserve"> </v>
      </c>
    </row>
    <row r="764" spans="20:21">
      <c r="T764" s="78" t="str">
        <f t="shared" si="52"/>
        <v xml:space="preserve"> </v>
      </c>
      <c r="U764" s="78" t="str">
        <f t="shared" si="53"/>
        <v xml:space="preserve"> </v>
      </c>
    </row>
    <row r="765" spans="20:21">
      <c r="T765" s="78" t="str">
        <f t="shared" si="52"/>
        <v xml:space="preserve"> </v>
      </c>
      <c r="U765" s="78" t="str">
        <f t="shared" si="53"/>
        <v xml:space="preserve"> </v>
      </c>
    </row>
    <row r="766" spans="20:21">
      <c r="T766" s="78" t="str">
        <f t="shared" si="52"/>
        <v xml:space="preserve"> </v>
      </c>
      <c r="U766" s="78" t="str">
        <f t="shared" si="53"/>
        <v xml:space="preserve"> </v>
      </c>
    </row>
    <row r="767" spans="20:21">
      <c r="T767" s="78" t="str">
        <f t="shared" si="52"/>
        <v xml:space="preserve"> </v>
      </c>
      <c r="U767" s="78" t="str">
        <f t="shared" si="53"/>
        <v xml:space="preserve"> </v>
      </c>
    </row>
    <row r="768" spans="20:21">
      <c r="T768" s="78" t="str">
        <f t="shared" si="52"/>
        <v xml:space="preserve"> </v>
      </c>
      <c r="U768" s="78" t="str">
        <f t="shared" si="53"/>
        <v xml:space="preserve"> </v>
      </c>
    </row>
    <row r="769" spans="20:21">
      <c r="T769" s="78" t="str">
        <f t="shared" si="52"/>
        <v xml:space="preserve"> </v>
      </c>
      <c r="U769" s="78" t="str">
        <f t="shared" si="53"/>
        <v xml:space="preserve"> </v>
      </c>
    </row>
    <row r="770" spans="20:21">
      <c r="T770" s="78" t="str">
        <f t="shared" si="52"/>
        <v xml:space="preserve"> </v>
      </c>
      <c r="U770" s="78" t="str">
        <f t="shared" si="53"/>
        <v xml:space="preserve"> </v>
      </c>
    </row>
    <row r="771" spans="20:21">
      <c r="T771" s="78" t="str">
        <f t="shared" ref="T771:T804" si="54">IF(Z771&gt;0,IF(AA771="F",((Z771-32)*5/9),Z771),IF(Z771&lt;0,IF(AA771="F",((Z771-32)*5/9),Z771)," "))</f>
        <v xml:space="preserve"> </v>
      </c>
      <c r="U771" s="78" t="str">
        <f t="shared" ref="U771:U834" si="55">IF(AB771&gt;0,IF(AC771="F",((AB771-32)*5/9),AB771),IF(AB771&lt;0,IF(AC771="F",((AB771-32)*5/9),AB771)," "))</f>
        <v xml:space="preserve"> </v>
      </c>
    </row>
    <row r="772" spans="20:21">
      <c r="T772" s="78" t="str">
        <f t="shared" si="54"/>
        <v xml:space="preserve"> </v>
      </c>
      <c r="U772" s="78" t="str">
        <f t="shared" si="55"/>
        <v xml:space="preserve"> </v>
      </c>
    </row>
    <row r="773" spans="20:21">
      <c r="T773" s="78" t="str">
        <f t="shared" si="54"/>
        <v xml:space="preserve"> </v>
      </c>
      <c r="U773" s="78" t="str">
        <f t="shared" si="55"/>
        <v xml:space="preserve"> </v>
      </c>
    </row>
    <row r="774" spans="20:21">
      <c r="T774" s="78" t="str">
        <f t="shared" si="54"/>
        <v xml:space="preserve"> </v>
      </c>
      <c r="U774" s="78" t="str">
        <f t="shared" si="55"/>
        <v xml:space="preserve"> </v>
      </c>
    </row>
    <row r="775" spans="20:21">
      <c r="T775" s="78" t="str">
        <f t="shared" si="54"/>
        <v xml:space="preserve"> </v>
      </c>
      <c r="U775" s="78" t="str">
        <f t="shared" si="55"/>
        <v xml:space="preserve"> </v>
      </c>
    </row>
    <row r="776" spans="20:21">
      <c r="T776" s="78" t="str">
        <f t="shared" si="54"/>
        <v xml:space="preserve"> </v>
      </c>
      <c r="U776" s="78" t="str">
        <f t="shared" si="55"/>
        <v xml:space="preserve"> </v>
      </c>
    </row>
    <row r="777" spans="20:21">
      <c r="T777" s="78" t="str">
        <f t="shared" si="54"/>
        <v xml:space="preserve"> </v>
      </c>
      <c r="U777" s="78" t="str">
        <f t="shared" si="55"/>
        <v xml:space="preserve"> </v>
      </c>
    </row>
    <row r="778" spans="20:21">
      <c r="T778" s="78" t="str">
        <f t="shared" si="54"/>
        <v xml:space="preserve"> </v>
      </c>
      <c r="U778" s="78" t="str">
        <f t="shared" si="55"/>
        <v xml:space="preserve"> </v>
      </c>
    </row>
    <row r="779" spans="20:21">
      <c r="T779" s="78" t="str">
        <f t="shared" si="54"/>
        <v xml:space="preserve"> </v>
      </c>
      <c r="U779" s="78" t="str">
        <f t="shared" si="55"/>
        <v xml:space="preserve"> </v>
      </c>
    </row>
    <row r="780" spans="20:21">
      <c r="T780" s="78" t="str">
        <f t="shared" si="54"/>
        <v xml:space="preserve"> </v>
      </c>
      <c r="U780" s="78" t="str">
        <f t="shared" si="55"/>
        <v xml:space="preserve"> </v>
      </c>
    </row>
    <row r="781" spans="20:21">
      <c r="T781" s="78" t="str">
        <f t="shared" si="54"/>
        <v xml:space="preserve"> </v>
      </c>
      <c r="U781" s="78" t="str">
        <f t="shared" si="55"/>
        <v xml:space="preserve"> </v>
      </c>
    </row>
    <row r="782" spans="20:21">
      <c r="T782" s="78" t="str">
        <f t="shared" si="54"/>
        <v xml:space="preserve"> </v>
      </c>
      <c r="U782" s="78" t="str">
        <f t="shared" si="55"/>
        <v xml:space="preserve"> </v>
      </c>
    </row>
    <row r="783" spans="20:21">
      <c r="T783" s="78" t="str">
        <f t="shared" si="54"/>
        <v xml:space="preserve"> </v>
      </c>
      <c r="U783" s="78" t="str">
        <f t="shared" si="55"/>
        <v xml:space="preserve"> </v>
      </c>
    </row>
    <row r="784" spans="20:21">
      <c r="T784" s="78" t="str">
        <f t="shared" si="54"/>
        <v xml:space="preserve"> </v>
      </c>
      <c r="U784" s="78" t="str">
        <f t="shared" si="55"/>
        <v xml:space="preserve"> </v>
      </c>
    </row>
    <row r="785" spans="20:21">
      <c r="T785" s="78" t="str">
        <f t="shared" si="54"/>
        <v xml:space="preserve"> </v>
      </c>
      <c r="U785" s="78" t="str">
        <f t="shared" si="55"/>
        <v xml:space="preserve"> </v>
      </c>
    </row>
    <row r="786" spans="20:21">
      <c r="T786" s="78" t="str">
        <f t="shared" si="54"/>
        <v xml:space="preserve"> </v>
      </c>
      <c r="U786" s="78" t="str">
        <f t="shared" si="55"/>
        <v xml:space="preserve"> </v>
      </c>
    </row>
    <row r="787" spans="20:21">
      <c r="T787" s="78" t="str">
        <f t="shared" si="54"/>
        <v xml:space="preserve"> </v>
      </c>
      <c r="U787" s="78" t="str">
        <f t="shared" si="55"/>
        <v xml:space="preserve"> </v>
      </c>
    </row>
    <row r="788" spans="20:21">
      <c r="T788" s="78" t="str">
        <f t="shared" si="54"/>
        <v xml:space="preserve"> </v>
      </c>
      <c r="U788" s="78" t="str">
        <f t="shared" si="55"/>
        <v xml:space="preserve"> </v>
      </c>
    </row>
    <row r="789" spans="20:21">
      <c r="T789" s="78" t="str">
        <f t="shared" si="54"/>
        <v xml:space="preserve"> </v>
      </c>
      <c r="U789" s="78" t="str">
        <f t="shared" si="55"/>
        <v xml:space="preserve"> </v>
      </c>
    </row>
    <row r="790" spans="20:21">
      <c r="T790" s="78" t="str">
        <f t="shared" si="54"/>
        <v xml:space="preserve"> </v>
      </c>
      <c r="U790" s="78" t="str">
        <f t="shared" si="55"/>
        <v xml:space="preserve"> </v>
      </c>
    </row>
    <row r="791" spans="20:21">
      <c r="T791" s="78" t="str">
        <f t="shared" si="54"/>
        <v xml:space="preserve"> </v>
      </c>
      <c r="U791" s="78" t="str">
        <f t="shared" si="55"/>
        <v xml:space="preserve"> </v>
      </c>
    </row>
    <row r="792" spans="20:21">
      <c r="T792" s="78" t="str">
        <f t="shared" si="54"/>
        <v xml:space="preserve"> </v>
      </c>
      <c r="U792" s="78" t="str">
        <f t="shared" si="55"/>
        <v xml:space="preserve"> </v>
      </c>
    </row>
    <row r="793" spans="20:21">
      <c r="T793" s="78" t="str">
        <f t="shared" si="54"/>
        <v xml:space="preserve"> </v>
      </c>
      <c r="U793" s="78" t="str">
        <f t="shared" si="55"/>
        <v xml:space="preserve"> </v>
      </c>
    </row>
    <row r="794" spans="20:21">
      <c r="T794" s="78" t="str">
        <f t="shared" si="54"/>
        <v xml:space="preserve"> </v>
      </c>
      <c r="U794" s="78" t="str">
        <f t="shared" si="55"/>
        <v xml:space="preserve"> </v>
      </c>
    </row>
    <row r="795" spans="20:21">
      <c r="T795" s="78" t="str">
        <f t="shared" si="54"/>
        <v xml:space="preserve"> </v>
      </c>
      <c r="U795" s="78" t="str">
        <f t="shared" si="55"/>
        <v xml:space="preserve"> </v>
      </c>
    </row>
    <row r="796" spans="20:21">
      <c r="T796" s="78" t="str">
        <f t="shared" si="54"/>
        <v xml:space="preserve"> </v>
      </c>
      <c r="U796" s="78" t="str">
        <f t="shared" si="55"/>
        <v xml:space="preserve"> </v>
      </c>
    </row>
    <row r="797" spans="20:21">
      <c r="T797" s="78" t="str">
        <f t="shared" si="54"/>
        <v xml:space="preserve"> </v>
      </c>
      <c r="U797" s="78" t="str">
        <f t="shared" si="55"/>
        <v xml:space="preserve"> </v>
      </c>
    </row>
    <row r="798" spans="20:21">
      <c r="T798" s="78" t="str">
        <f t="shared" si="54"/>
        <v xml:space="preserve"> </v>
      </c>
      <c r="U798" s="78" t="str">
        <f t="shared" si="55"/>
        <v xml:space="preserve"> </v>
      </c>
    </row>
    <row r="799" spans="20:21">
      <c r="T799" s="78" t="str">
        <f t="shared" si="54"/>
        <v xml:space="preserve"> </v>
      </c>
      <c r="U799" s="78" t="str">
        <f t="shared" si="55"/>
        <v xml:space="preserve"> </v>
      </c>
    </row>
    <row r="800" spans="20:21">
      <c r="T800" s="78" t="str">
        <f t="shared" si="54"/>
        <v xml:space="preserve"> </v>
      </c>
      <c r="U800" s="78" t="str">
        <f t="shared" si="55"/>
        <v xml:space="preserve"> </v>
      </c>
    </row>
    <row r="801" spans="20:21">
      <c r="T801" s="78" t="str">
        <f t="shared" si="54"/>
        <v xml:space="preserve"> </v>
      </c>
      <c r="U801" s="78" t="str">
        <f t="shared" si="55"/>
        <v xml:space="preserve"> </v>
      </c>
    </row>
    <row r="802" spans="20:21">
      <c r="T802" s="78" t="str">
        <f t="shared" si="54"/>
        <v xml:space="preserve"> </v>
      </c>
      <c r="U802" s="78" t="str">
        <f t="shared" si="55"/>
        <v xml:space="preserve"> </v>
      </c>
    </row>
    <row r="803" spans="20:21">
      <c r="T803" s="78" t="str">
        <f t="shared" si="54"/>
        <v xml:space="preserve"> </v>
      </c>
      <c r="U803" s="78" t="str">
        <f t="shared" si="55"/>
        <v xml:space="preserve"> </v>
      </c>
    </row>
    <row r="804" spans="20:21">
      <c r="T804" s="78" t="str">
        <f t="shared" si="54"/>
        <v xml:space="preserve"> </v>
      </c>
      <c r="U804" s="78" t="str">
        <f t="shared" si="55"/>
        <v xml:space="preserve"> </v>
      </c>
    </row>
    <row r="805" spans="20:21">
      <c r="U805" s="78" t="str">
        <f t="shared" si="55"/>
        <v xml:space="preserve"> </v>
      </c>
    </row>
    <row r="806" spans="20:21">
      <c r="U806" s="78" t="str">
        <f t="shared" si="55"/>
        <v xml:space="preserve"> </v>
      </c>
    </row>
    <row r="807" spans="20:21">
      <c r="U807" s="78" t="str">
        <f t="shared" si="55"/>
        <v xml:space="preserve"> </v>
      </c>
    </row>
    <row r="808" spans="20:21">
      <c r="U808" s="78" t="str">
        <f t="shared" si="55"/>
        <v xml:space="preserve"> </v>
      </c>
    </row>
    <row r="809" spans="20:21">
      <c r="U809" s="78" t="str">
        <f t="shared" si="55"/>
        <v xml:space="preserve"> </v>
      </c>
    </row>
    <row r="810" spans="20:21">
      <c r="U810" s="78" t="str">
        <f t="shared" si="55"/>
        <v xml:space="preserve"> </v>
      </c>
    </row>
    <row r="811" spans="20:21">
      <c r="U811" s="78" t="str">
        <f t="shared" si="55"/>
        <v xml:space="preserve"> </v>
      </c>
    </row>
    <row r="812" spans="20:21">
      <c r="U812" s="78" t="str">
        <f t="shared" si="55"/>
        <v xml:space="preserve"> </v>
      </c>
    </row>
    <row r="813" spans="20:21">
      <c r="U813" s="78" t="str">
        <f t="shared" si="55"/>
        <v xml:space="preserve"> </v>
      </c>
    </row>
    <row r="814" spans="20:21">
      <c r="U814" s="78" t="str">
        <f t="shared" si="55"/>
        <v xml:space="preserve"> </v>
      </c>
    </row>
    <row r="815" spans="20:21">
      <c r="U815" s="78" t="str">
        <f t="shared" si="55"/>
        <v xml:space="preserve"> </v>
      </c>
    </row>
    <row r="816" spans="20:21">
      <c r="U816" s="78" t="str">
        <f t="shared" si="55"/>
        <v xml:space="preserve"> </v>
      </c>
    </row>
    <row r="817" spans="21:21">
      <c r="U817" s="78" t="str">
        <f t="shared" si="55"/>
        <v xml:space="preserve"> </v>
      </c>
    </row>
    <row r="818" spans="21:21">
      <c r="U818" s="78" t="str">
        <f t="shared" si="55"/>
        <v xml:space="preserve"> </v>
      </c>
    </row>
    <row r="819" spans="21:21">
      <c r="U819" s="78" t="str">
        <f t="shared" si="55"/>
        <v xml:space="preserve"> </v>
      </c>
    </row>
    <row r="820" spans="21:21">
      <c r="U820" s="78" t="str">
        <f t="shared" si="55"/>
        <v xml:space="preserve"> </v>
      </c>
    </row>
    <row r="821" spans="21:21">
      <c r="U821" s="78" t="str">
        <f t="shared" si="55"/>
        <v xml:space="preserve"> </v>
      </c>
    </row>
    <row r="822" spans="21:21">
      <c r="U822" s="78" t="str">
        <f t="shared" si="55"/>
        <v xml:space="preserve"> </v>
      </c>
    </row>
    <row r="823" spans="21:21">
      <c r="U823" s="78" t="str">
        <f t="shared" si="55"/>
        <v xml:space="preserve"> </v>
      </c>
    </row>
    <row r="824" spans="21:21">
      <c r="U824" s="78" t="str">
        <f t="shared" si="55"/>
        <v xml:space="preserve"> </v>
      </c>
    </row>
    <row r="825" spans="21:21">
      <c r="U825" s="78" t="str">
        <f t="shared" si="55"/>
        <v xml:space="preserve"> </v>
      </c>
    </row>
    <row r="826" spans="21:21">
      <c r="U826" s="78" t="str">
        <f t="shared" si="55"/>
        <v xml:space="preserve"> </v>
      </c>
    </row>
    <row r="827" spans="21:21">
      <c r="U827" s="78" t="str">
        <f t="shared" si="55"/>
        <v xml:space="preserve"> </v>
      </c>
    </row>
    <row r="828" spans="21:21">
      <c r="U828" s="78" t="str">
        <f t="shared" si="55"/>
        <v xml:space="preserve"> </v>
      </c>
    </row>
    <row r="829" spans="21:21">
      <c r="U829" s="78" t="str">
        <f t="shared" si="55"/>
        <v xml:space="preserve"> </v>
      </c>
    </row>
    <row r="830" spans="21:21">
      <c r="U830" s="78" t="str">
        <f t="shared" si="55"/>
        <v xml:space="preserve"> </v>
      </c>
    </row>
    <row r="831" spans="21:21">
      <c r="U831" s="78" t="str">
        <f t="shared" si="55"/>
        <v xml:space="preserve"> </v>
      </c>
    </row>
    <row r="832" spans="21:21">
      <c r="U832" s="78" t="str">
        <f t="shared" si="55"/>
        <v xml:space="preserve"> </v>
      </c>
    </row>
    <row r="833" spans="21:21">
      <c r="U833" s="78" t="str">
        <f t="shared" si="55"/>
        <v xml:space="preserve"> </v>
      </c>
    </row>
    <row r="834" spans="21:21">
      <c r="U834" s="78" t="str">
        <f t="shared" si="55"/>
        <v xml:space="preserve"> </v>
      </c>
    </row>
    <row r="835" spans="21:21">
      <c r="U835" s="78" t="str">
        <f t="shared" ref="U835:U857" si="56">IF(AB835&gt;0,IF(AC835="F",((AB835-32)*5/9),AB835),IF(AB835&lt;0,IF(AC835="F",((AB835-32)*5/9),AB835)," "))</f>
        <v xml:space="preserve"> </v>
      </c>
    </row>
    <row r="836" spans="21:21">
      <c r="U836" s="78" t="str">
        <f t="shared" si="56"/>
        <v xml:space="preserve"> </v>
      </c>
    </row>
    <row r="837" spans="21:21">
      <c r="U837" s="78" t="str">
        <f t="shared" si="56"/>
        <v xml:space="preserve"> </v>
      </c>
    </row>
    <row r="838" spans="21:21">
      <c r="U838" s="78" t="str">
        <f t="shared" si="56"/>
        <v xml:space="preserve"> </v>
      </c>
    </row>
    <row r="839" spans="21:21">
      <c r="U839" s="78" t="str">
        <f t="shared" si="56"/>
        <v xml:space="preserve"> </v>
      </c>
    </row>
    <row r="840" spans="21:21">
      <c r="U840" s="78" t="str">
        <f t="shared" si="56"/>
        <v xml:space="preserve"> </v>
      </c>
    </row>
    <row r="841" spans="21:21">
      <c r="U841" s="78" t="str">
        <f t="shared" si="56"/>
        <v xml:space="preserve"> </v>
      </c>
    </row>
    <row r="842" spans="21:21">
      <c r="U842" s="78" t="str">
        <f t="shared" si="56"/>
        <v xml:space="preserve"> </v>
      </c>
    </row>
    <row r="843" spans="21:21">
      <c r="U843" s="78" t="str">
        <f t="shared" si="56"/>
        <v xml:space="preserve"> </v>
      </c>
    </row>
    <row r="844" spans="21:21">
      <c r="U844" s="78" t="str">
        <f t="shared" si="56"/>
        <v xml:space="preserve"> </v>
      </c>
    </row>
    <row r="845" spans="21:21">
      <c r="U845" s="78" t="str">
        <f t="shared" si="56"/>
        <v xml:space="preserve"> </v>
      </c>
    </row>
    <row r="846" spans="21:21">
      <c r="U846" s="78" t="str">
        <f t="shared" si="56"/>
        <v xml:space="preserve"> </v>
      </c>
    </row>
    <row r="847" spans="21:21">
      <c r="U847" s="78" t="str">
        <f t="shared" si="56"/>
        <v xml:space="preserve"> </v>
      </c>
    </row>
    <row r="848" spans="21:21">
      <c r="U848" s="78" t="str">
        <f t="shared" si="56"/>
        <v xml:space="preserve"> </v>
      </c>
    </row>
    <row r="849" spans="21:21">
      <c r="U849" s="78" t="str">
        <f t="shared" si="56"/>
        <v xml:space="preserve"> </v>
      </c>
    </row>
    <row r="850" spans="21:21">
      <c r="U850" s="78" t="str">
        <f t="shared" si="56"/>
        <v xml:space="preserve"> </v>
      </c>
    </row>
    <row r="851" spans="21:21">
      <c r="U851" s="78" t="str">
        <f t="shared" si="56"/>
        <v xml:space="preserve"> </v>
      </c>
    </row>
    <row r="852" spans="21:21">
      <c r="U852" s="78" t="str">
        <f t="shared" si="56"/>
        <v xml:space="preserve"> </v>
      </c>
    </row>
    <row r="853" spans="21:21">
      <c r="U853" s="78" t="str">
        <f t="shared" si="56"/>
        <v xml:space="preserve"> </v>
      </c>
    </row>
    <row r="854" spans="21:21">
      <c r="U854" s="78" t="str">
        <f t="shared" si="56"/>
        <v xml:space="preserve"> </v>
      </c>
    </row>
    <row r="855" spans="21:21">
      <c r="U855" s="78" t="str">
        <f t="shared" si="56"/>
        <v xml:space="preserve"> </v>
      </c>
    </row>
    <row r="856" spans="21:21">
      <c r="U856" s="78" t="str">
        <f t="shared" si="56"/>
        <v xml:space="preserve"> </v>
      </c>
    </row>
    <row r="857" spans="21:21">
      <c r="U857" s="78" t="str">
        <f t="shared" si="56"/>
        <v xml:space="preserve"> </v>
      </c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375"/>
  <sheetViews>
    <sheetView topLeftCell="A47" workbookViewId="0">
      <selection activeCell="D4" sqref="D4"/>
    </sheetView>
  </sheetViews>
  <sheetFormatPr baseColWidth="10" defaultColWidth="8.83203125" defaultRowHeight="13"/>
  <cols>
    <col min="1" max="1" width="9.1640625" style="75" customWidth="1"/>
    <col min="2" max="2" width="13" customWidth="1"/>
    <col min="3" max="3" width="7.5" customWidth="1"/>
    <col min="4" max="5" width="8.83203125" customWidth="1"/>
    <col min="7" max="7" width="7.83203125" customWidth="1"/>
    <col min="10" max="10" width="5.1640625" customWidth="1"/>
    <col min="11" max="11" width="6.1640625" customWidth="1"/>
    <col min="12" max="12" width="7.1640625" customWidth="1"/>
    <col min="13" max="13" width="6.83203125" customWidth="1"/>
    <col min="14" max="14" width="7.5" customWidth="1"/>
  </cols>
  <sheetData>
    <row r="1" spans="1:15">
      <c r="A1" s="73"/>
      <c r="B1" s="62" t="s">
        <v>13</v>
      </c>
      <c r="C1" s="95"/>
      <c r="D1" s="95"/>
      <c r="E1" s="95"/>
      <c r="F1" s="95"/>
      <c r="G1" s="95"/>
      <c r="H1" s="95"/>
      <c r="I1" s="63"/>
      <c r="J1" s="65"/>
      <c r="K1" s="65"/>
      <c r="L1" s="65"/>
      <c r="M1" s="65"/>
      <c r="N1" s="63"/>
      <c r="O1" s="65"/>
    </row>
    <row r="2" spans="1:15">
      <c r="A2" s="66"/>
      <c r="B2" s="62">
        <v>1</v>
      </c>
      <c r="C2" s="95">
        <v>3</v>
      </c>
      <c r="D2" s="95">
        <v>5</v>
      </c>
      <c r="E2" s="95">
        <v>7</v>
      </c>
      <c r="F2" s="95">
        <v>12</v>
      </c>
      <c r="G2" s="95">
        <v>14</v>
      </c>
      <c r="H2" s="95">
        <v>15</v>
      </c>
      <c r="I2" s="63"/>
      <c r="J2" s="65"/>
      <c r="K2" s="65"/>
      <c r="L2" s="65"/>
      <c r="M2" s="65"/>
      <c r="N2" s="63"/>
      <c r="O2" s="65"/>
    </row>
    <row r="3" spans="1:15" ht="13.5" customHeight="1">
      <c r="A3" s="66" t="s">
        <v>95</v>
      </c>
      <c r="B3" s="31"/>
      <c r="C3" s="27"/>
      <c r="D3" s="27">
        <v>2.1800000000000002</v>
      </c>
      <c r="E3" s="27">
        <v>2.73</v>
      </c>
      <c r="F3" s="27">
        <v>3.08</v>
      </c>
      <c r="G3" s="27">
        <v>5.15</v>
      </c>
      <c r="H3" s="27"/>
      <c r="I3" s="63"/>
      <c r="J3" s="64"/>
      <c r="K3" s="64"/>
      <c r="L3" s="64"/>
      <c r="M3" s="64"/>
      <c r="N3" s="63"/>
      <c r="O3" s="64"/>
    </row>
    <row r="4" spans="1:15">
      <c r="A4" s="73" t="s">
        <v>88</v>
      </c>
      <c r="B4" s="31"/>
      <c r="C4" s="27">
        <v>5.59</v>
      </c>
      <c r="D4" s="27">
        <v>4.33</v>
      </c>
      <c r="E4" s="27">
        <v>4.13</v>
      </c>
      <c r="F4" s="27">
        <v>5.0199999999999996</v>
      </c>
      <c r="G4" s="27">
        <v>4.75</v>
      </c>
      <c r="H4" s="27"/>
      <c r="I4" s="63"/>
      <c r="J4" s="64"/>
      <c r="K4" s="64"/>
      <c r="L4" s="64"/>
      <c r="M4" s="64"/>
      <c r="N4" s="64"/>
      <c r="O4" s="64"/>
    </row>
    <row r="5" spans="1:15">
      <c r="A5" s="73" t="s">
        <v>89</v>
      </c>
      <c r="B5">
        <v>4.2149999999999999</v>
      </c>
      <c r="C5" s="27">
        <v>3.87</v>
      </c>
      <c r="D5" s="27">
        <v>4.29</v>
      </c>
      <c r="E5" s="27">
        <v>2.74</v>
      </c>
      <c r="F5" s="27">
        <v>4.0199999999999996</v>
      </c>
      <c r="G5" s="27">
        <v>3.6850000000000001</v>
      </c>
      <c r="H5" s="27"/>
      <c r="I5" s="63"/>
      <c r="J5" s="64"/>
      <c r="K5" s="64"/>
      <c r="L5" s="64"/>
      <c r="M5" s="64"/>
      <c r="N5" s="64"/>
      <c r="O5" s="64"/>
    </row>
    <row r="6" spans="1:15">
      <c r="A6" s="73" t="s">
        <v>90</v>
      </c>
      <c r="B6" s="64">
        <v>3.05</v>
      </c>
      <c r="C6" s="27"/>
      <c r="D6" s="27">
        <v>0.67900000000000005</v>
      </c>
      <c r="E6" s="27"/>
      <c r="F6" s="27">
        <v>3.66</v>
      </c>
      <c r="G6" s="27">
        <v>4.4900000000000011</v>
      </c>
      <c r="H6" s="27">
        <v>1.321</v>
      </c>
      <c r="I6" s="63"/>
      <c r="J6" s="64"/>
      <c r="K6" s="64"/>
      <c r="L6" s="64"/>
      <c r="M6" s="64"/>
      <c r="N6" s="64"/>
      <c r="O6" s="64"/>
    </row>
    <row r="7" spans="1:15">
      <c r="A7" s="73" t="s">
        <v>91</v>
      </c>
      <c r="B7" s="31"/>
      <c r="C7" s="27">
        <v>3.08</v>
      </c>
      <c r="D7" s="27">
        <v>0.61599999999999999</v>
      </c>
      <c r="E7">
        <v>0.53200000000000003</v>
      </c>
      <c r="F7" s="27">
        <v>2.5499999999999998</v>
      </c>
      <c r="G7" s="27"/>
      <c r="H7" s="36">
        <v>0.81599999999999995</v>
      </c>
      <c r="I7" s="63"/>
      <c r="J7" s="64"/>
      <c r="K7" s="64"/>
      <c r="L7" s="64"/>
      <c r="M7" s="64"/>
      <c r="N7" s="64"/>
      <c r="O7" s="64"/>
    </row>
    <row r="8" spans="1:15">
      <c r="A8" s="73" t="s">
        <v>96</v>
      </c>
      <c r="B8" s="27"/>
      <c r="C8" s="27">
        <v>2.2799999999999998</v>
      </c>
      <c r="D8" s="23">
        <v>0.442</v>
      </c>
      <c r="E8">
        <v>0.877</v>
      </c>
      <c r="F8" s="65">
        <v>0.497</v>
      </c>
      <c r="G8" s="63">
        <v>5.04</v>
      </c>
      <c r="H8" s="102">
        <v>0.76150000000000007</v>
      </c>
      <c r="I8" s="63"/>
      <c r="J8" s="64"/>
      <c r="K8" s="64"/>
      <c r="L8" s="64"/>
      <c r="M8" s="64"/>
      <c r="N8" s="64"/>
    </row>
    <row r="9" spans="1:15">
      <c r="A9" s="73" t="s">
        <v>97</v>
      </c>
      <c r="B9" s="27">
        <v>2.88</v>
      </c>
      <c r="C9" s="27"/>
      <c r="D9">
        <v>0.74</v>
      </c>
      <c r="E9">
        <v>0.78300000000000003</v>
      </c>
      <c r="F9" s="65">
        <v>0.80500000000000005</v>
      </c>
      <c r="G9" s="63">
        <v>5.01</v>
      </c>
      <c r="H9" s="101">
        <v>0.55299999999999994</v>
      </c>
      <c r="I9" s="63"/>
      <c r="J9" s="64"/>
      <c r="K9" s="64"/>
      <c r="L9" s="64"/>
      <c r="M9" s="64"/>
      <c r="N9" s="64"/>
      <c r="O9" s="64"/>
    </row>
    <row r="10" spans="1:15">
      <c r="A10" s="73" t="s">
        <v>98</v>
      </c>
      <c r="B10" s="31"/>
      <c r="C10" s="27"/>
      <c r="D10" s="65"/>
      <c r="F10" s="65">
        <v>2.4700000000000002</v>
      </c>
      <c r="G10" s="63"/>
      <c r="H10" s="27"/>
      <c r="I10" s="63"/>
      <c r="J10" s="64"/>
      <c r="O10" s="64"/>
    </row>
    <row r="11" spans="1:15">
      <c r="A11" s="73" t="s">
        <v>99</v>
      </c>
      <c r="B11" s="64"/>
      <c r="C11" s="65"/>
      <c r="D11" s="65"/>
      <c r="F11" s="65"/>
      <c r="G11" s="65"/>
      <c r="H11" s="65"/>
      <c r="I11" s="63"/>
      <c r="J11" s="64"/>
      <c r="K11" s="64"/>
      <c r="L11" s="64"/>
      <c r="M11" s="64"/>
      <c r="N11" s="64"/>
      <c r="O11" s="64"/>
    </row>
    <row r="12" spans="1:15">
      <c r="A12" s="73"/>
      <c r="B12" s="64"/>
      <c r="C12" s="65"/>
      <c r="D12" s="65"/>
      <c r="E12" s="65"/>
      <c r="F12" s="65"/>
      <c r="G12" s="65"/>
      <c r="H12" s="65"/>
      <c r="I12" s="63"/>
      <c r="J12" s="64"/>
      <c r="K12" s="64"/>
      <c r="L12" s="64"/>
      <c r="M12" s="64"/>
      <c r="N12" s="64"/>
      <c r="O12" s="64"/>
    </row>
    <row r="13" spans="1:15">
      <c r="A13" s="73"/>
      <c r="B13" s="62" t="s">
        <v>14</v>
      </c>
      <c r="C13" s="95"/>
      <c r="D13" s="95"/>
      <c r="E13" s="95"/>
      <c r="F13" s="95"/>
      <c r="G13" s="95"/>
      <c r="H13" s="95"/>
      <c r="I13" s="63"/>
      <c r="J13" s="65"/>
      <c r="K13" s="64"/>
      <c r="L13" s="64"/>
      <c r="M13" s="64"/>
      <c r="N13" s="64"/>
      <c r="O13" s="64"/>
    </row>
    <row r="14" spans="1:15">
      <c r="A14" s="66"/>
      <c r="B14" s="62">
        <v>1</v>
      </c>
      <c r="C14" s="95">
        <v>3</v>
      </c>
      <c r="D14" s="95">
        <v>5</v>
      </c>
      <c r="E14" s="95">
        <v>7</v>
      </c>
      <c r="F14" s="95">
        <v>12</v>
      </c>
      <c r="G14" s="95">
        <v>14</v>
      </c>
      <c r="H14" s="95">
        <v>15</v>
      </c>
      <c r="I14" s="63"/>
      <c r="J14" s="65"/>
      <c r="K14" s="65"/>
      <c r="L14" s="65"/>
      <c r="M14" s="65"/>
      <c r="O14" s="33"/>
    </row>
    <row r="15" spans="1:15">
      <c r="A15" s="66" t="s">
        <v>95</v>
      </c>
      <c r="B15" s="43"/>
      <c r="C15" s="44"/>
      <c r="D15" s="44">
        <v>0.15</v>
      </c>
      <c r="E15" s="44"/>
      <c r="F15" s="44"/>
      <c r="G15" s="44"/>
      <c r="H15" s="44"/>
      <c r="I15" s="63"/>
      <c r="J15" s="65"/>
      <c r="K15" s="65"/>
      <c r="L15" s="65"/>
      <c r="M15" s="65"/>
      <c r="N15" s="64"/>
      <c r="O15" s="64"/>
    </row>
    <row r="16" spans="1:15" s="4" customFormat="1">
      <c r="A16" s="73" t="s">
        <v>88</v>
      </c>
      <c r="B16" s="43"/>
      <c r="C16" s="44">
        <v>4.13</v>
      </c>
      <c r="D16" s="44">
        <v>0.248</v>
      </c>
      <c r="E16" s="44">
        <v>0.314</v>
      </c>
      <c r="F16" s="44">
        <v>0.184</v>
      </c>
      <c r="G16" s="44">
        <v>0.224</v>
      </c>
      <c r="H16" s="44"/>
      <c r="I16" s="63"/>
      <c r="J16" s="65"/>
      <c r="K16" s="65"/>
      <c r="L16" s="65"/>
      <c r="M16" s="65"/>
      <c r="N16" s="64"/>
    </row>
    <row r="17" spans="1:15">
      <c r="A17" s="73" t="s">
        <v>89</v>
      </c>
      <c r="B17">
        <v>0.74199999999999999</v>
      </c>
      <c r="C17" s="44">
        <v>6.7949999999999999</v>
      </c>
      <c r="D17" s="44">
        <v>1.123</v>
      </c>
      <c r="E17" s="45">
        <v>0.373</v>
      </c>
      <c r="F17" s="44">
        <v>4.0999999999999996</v>
      </c>
      <c r="G17" s="44">
        <v>0.38550000000000001</v>
      </c>
      <c r="H17" s="44"/>
      <c r="I17" s="63"/>
      <c r="J17" s="65"/>
      <c r="K17" s="65"/>
      <c r="L17" s="65"/>
      <c r="M17" s="65"/>
      <c r="N17" s="64"/>
    </row>
    <row r="18" spans="1:15">
      <c r="A18" s="73" t="s">
        <v>90</v>
      </c>
      <c r="B18" s="64">
        <v>0.70199999999999996</v>
      </c>
      <c r="C18" s="44"/>
      <c r="D18" s="44">
        <v>0.26100000000000001</v>
      </c>
      <c r="E18" s="23">
        <v>0.29299999999999998</v>
      </c>
      <c r="F18" s="44">
        <v>8.5000000000000006E-2</v>
      </c>
      <c r="G18" s="44">
        <v>0.38199999999999995</v>
      </c>
      <c r="H18" s="44">
        <v>0.20433333333333334</v>
      </c>
      <c r="I18" s="63"/>
      <c r="J18" s="65"/>
      <c r="K18" s="65"/>
      <c r="L18" s="65"/>
      <c r="M18" s="65"/>
      <c r="N18" s="64"/>
      <c r="O18" s="64"/>
    </row>
    <row r="19" spans="1:15">
      <c r="A19" s="73" t="s">
        <v>91</v>
      </c>
      <c r="B19" s="43">
        <v>0.23300000000000001</v>
      </c>
      <c r="C19" s="44">
        <v>0.49199999999999999</v>
      </c>
      <c r="D19" s="44">
        <v>0.14599999999999999</v>
      </c>
      <c r="E19">
        <v>0.224</v>
      </c>
      <c r="F19" s="44">
        <v>0.21099999999999999</v>
      </c>
      <c r="G19" s="44"/>
      <c r="H19" s="44">
        <v>0.49</v>
      </c>
      <c r="I19" s="68"/>
      <c r="J19" s="68"/>
      <c r="K19" s="68"/>
      <c r="L19" s="68"/>
      <c r="M19" s="68"/>
      <c r="N19" s="67"/>
      <c r="O19" s="28"/>
    </row>
    <row r="20" spans="1:15">
      <c r="A20" s="73" t="s">
        <v>96</v>
      </c>
      <c r="B20" s="77"/>
      <c r="C20" s="44">
        <v>0.39500000000000002</v>
      </c>
      <c r="D20" s="44"/>
      <c r="E20">
        <v>0.29899999999999999</v>
      </c>
      <c r="F20" s="65">
        <v>0.16600000000000001</v>
      </c>
      <c r="G20" s="65">
        <v>0.20599999999999999</v>
      </c>
      <c r="H20" s="65">
        <v>6.9000000000000006E-2</v>
      </c>
      <c r="I20" s="28"/>
      <c r="J20" s="28"/>
      <c r="K20" s="28"/>
      <c r="L20" s="28"/>
      <c r="M20" s="28"/>
      <c r="N20" s="28"/>
      <c r="O20" s="28"/>
    </row>
    <row r="21" spans="1:15">
      <c r="A21" s="73" t="s">
        <v>97</v>
      </c>
      <c r="B21" s="44">
        <v>0.10299999999999999</v>
      </c>
      <c r="C21" s="44"/>
      <c r="D21" s="44"/>
      <c r="E21">
        <v>0.16800000000000001</v>
      </c>
      <c r="F21" s="65">
        <v>8.8999999999999996E-2</v>
      </c>
      <c r="G21" s="65">
        <v>0.26600000000000001</v>
      </c>
      <c r="H21" s="65">
        <v>0.10500000000000001</v>
      </c>
      <c r="I21" s="62"/>
      <c r="J21" s="62"/>
      <c r="K21" s="62"/>
      <c r="L21" s="62"/>
      <c r="M21" s="62"/>
      <c r="N21" s="62"/>
      <c r="O21" s="62"/>
    </row>
    <row r="22" spans="1:15">
      <c r="A22" s="73" t="s">
        <v>98</v>
      </c>
      <c r="B22" s="42">
        <v>0.216</v>
      </c>
      <c r="C22" s="44"/>
      <c r="D22" s="44"/>
      <c r="E22">
        <v>0.111</v>
      </c>
      <c r="F22" s="65">
        <v>0.29099999999999998</v>
      </c>
      <c r="H22" s="44"/>
      <c r="I22" s="65"/>
      <c r="J22" s="65"/>
      <c r="K22" s="65"/>
      <c r="L22" s="65"/>
      <c r="M22" s="65"/>
      <c r="N22" s="63"/>
      <c r="O22" s="65"/>
    </row>
    <row r="23" spans="1:15">
      <c r="A23" s="73" t="s">
        <v>99</v>
      </c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4"/>
      <c r="O23" s="64"/>
    </row>
    <row r="24" spans="1:15">
      <c r="A24" s="66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</row>
    <row r="25" spans="1:15">
      <c r="A25" s="66"/>
      <c r="B25" s="62" t="s">
        <v>100</v>
      </c>
      <c r="C25" s="95"/>
      <c r="D25" s="95"/>
      <c r="E25" s="95"/>
      <c r="F25" s="95"/>
      <c r="G25" s="95"/>
      <c r="H25" s="95"/>
      <c r="I25" s="65"/>
      <c r="J25" s="65"/>
      <c r="K25" s="65"/>
      <c r="L25" s="65"/>
    </row>
    <row r="26" spans="1:15">
      <c r="A26" s="66"/>
      <c r="B26" s="62">
        <v>1</v>
      </c>
      <c r="C26" s="95">
        <v>3</v>
      </c>
      <c r="D26" s="95">
        <v>5</v>
      </c>
      <c r="E26" s="95">
        <v>7</v>
      </c>
      <c r="F26" s="95">
        <v>12</v>
      </c>
      <c r="G26" s="95">
        <v>14</v>
      </c>
      <c r="H26" s="95">
        <v>15</v>
      </c>
      <c r="I26" s="65"/>
      <c r="J26" s="65"/>
      <c r="K26" s="65"/>
      <c r="L26" s="65"/>
    </row>
    <row r="27" spans="1:15">
      <c r="A27" s="66" t="s">
        <v>95</v>
      </c>
      <c r="B27" s="50"/>
      <c r="C27" s="51"/>
      <c r="D27" s="51">
        <v>5.3</v>
      </c>
      <c r="E27" s="51">
        <v>4.5999999999999996</v>
      </c>
      <c r="F27" s="51">
        <v>3.1</v>
      </c>
      <c r="G27" s="51">
        <v>2.2999999999999998</v>
      </c>
      <c r="H27" s="51"/>
      <c r="I27" s="65"/>
      <c r="J27" s="65"/>
      <c r="K27" s="65"/>
      <c r="L27" s="65"/>
      <c r="M27" s="65"/>
      <c r="N27" s="63"/>
    </row>
    <row r="28" spans="1:15">
      <c r="A28" s="73" t="s">
        <v>88</v>
      </c>
      <c r="B28" s="50"/>
      <c r="C28" s="51">
        <v>14</v>
      </c>
      <c r="D28" s="51">
        <v>5.6</v>
      </c>
      <c r="E28" s="51">
        <v>8.1</v>
      </c>
      <c r="F28" s="51">
        <v>1</v>
      </c>
      <c r="G28" s="51">
        <v>2.2999999999999998</v>
      </c>
      <c r="H28" s="51"/>
      <c r="I28" s="65"/>
      <c r="J28" s="65"/>
      <c r="K28" s="65"/>
      <c r="L28" s="65"/>
      <c r="M28" s="65"/>
      <c r="N28" s="63"/>
    </row>
    <row r="29" spans="1:15">
      <c r="A29" s="73" t="s">
        <v>89</v>
      </c>
      <c r="B29">
        <v>36</v>
      </c>
      <c r="C29" s="51">
        <v>11.1</v>
      </c>
      <c r="D29" s="51"/>
      <c r="E29" s="51">
        <v>10.3</v>
      </c>
      <c r="F29" s="51">
        <v>3</v>
      </c>
      <c r="G29" s="51">
        <v>5.45</v>
      </c>
      <c r="H29" s="51"/>
      <c r="I29" s="65"/>
      <c r="J29" s="65"/>
      <c r="K29" s="65"/>
      <c r="L29" s="65"/>
      <c r="M29" s="65"/>
      <c r="N29" s="63"/>
      <c r="O29" s="65"/>
    </row>
    <row r="30" spans="1:15">
      <c r="A30" s="73" t="s">
        <v>90</v>
      </c>
      <c r="B30" s="64">
        <v>36.5</v>
      </c>
      <c r="C30" s="51"/>
      <c r="D30" s="51"/>
      <c r="E30" s="51"/>
      <c r="F30" s="51">
        <v>6</v>
      </c>
      <c r="G30" s="51">
        <v>0.38333333333333336</v>
      </c>
      <c r="H30" s="51">
        <v>22.100000000000005</v>
      </c>
      <c r="I30" s="65"/>
      <c r="J30" s="65"/>
      <c r="K30" s="65"/>
      <c r="L30" s="65"/>
      <c r="M30" s="65"/>
      <c r="N30" s="63"/>
      <c r="O30" s="65"/>
    </row>
    <row r="31" spans="1:15">
      <c r="A31" s="73" t="s">
        <v>91</v>
      </c>
      <c r="B31" s="50"/>
      <c r="C31">
        <v>34.5</v>
      </c>
      <c r="D31" s="51">
        <v>16.5</v>
      </c>
      <c r="E31" s="51"/>
      <c r="F31" s="51">
        <v>53.6</v>
      </c>
      <c r="G31" s="51"/>
      <c r="H31" s="51">
        <v>41.4</v>
      </c>
      <c r="I31" s="65"/>
      <c r="J31" s="65"/>
      <c r="K31" s="65"/>
      <c r="L31" s="65"/>
    </row>
    <row r="32" spans="1:15">
      <c r="A32" s="73" t="s">
        <v>96</v>
      </c>
      <c r="B32" s="51"/>
      <c r="C32" s="51">
        <v>43.6</v>
      </c>
      <c r="D32" s="23">
        <v>15.4</v>
      </c>
      <c r="E32">
        <v>3.7</v>
      </c>
      <c r="F32" s="65">
        <v>12.3</v>
      </c>
      <c r="G32">
        <v>0.3</v>
      </c>
      <c r="H32">
        <v>27.6</v>
      </c>
      <c r="I32" s="65"/>
      <c r="J32" s="65"/>
      <c r="K32" s="65"/>
      <c r="L32" s="65"/>
    </row>
    <row r="33" spans="1:15">
      <c r="A33" s="73" t="s">
        <v>97</v>
      </c>
      <c r="B33" s="51">
        <v>26.4</v>
      </c>
      <c r="C33" s="51"/>
      <c r="D33">
        <v>3.1</v>
      </c>
      <c r="E33">
        <v>2.2000000000000002</v>
      </c>
      <c r="F33" s="65">
        <v>11</v>
      </c>
      <c r="G33">
        <v>0.8</v>
      </c>
      <c r="H33">
        <v>17.3</v>
      </c>
      <c r="I33" s="65"/>
      <c r="J33" s="65"/>
      <c r="K33" s="65"/>
      <c r="L33" s="65"/>
      <c r="M33" s="65"/>
      <c r="N33" s="63"/>
      <c r="O33" s="65"/>
    </row>
    <row r="34" spans="1:15">
      <c r="A34" s="73" t="s">
        <v>98</v>
      </c>
      <c r="B34" s="49">
        <v>11.9</v>
      </c>
      <c r="C34" s="51"/>
      <c r="D34" s="51"/>
      <c r="E34">
        <v>6</v>
      </c>
      <c r="F34" s="65">
        <v>35.200000000000003</v>
      </c>
      <c r="H34" s="51"/>
      <c r="I34" s="65"/>
      <c r="J34" s="65"/>
      <c r="K34" s="65"/>
      <c r="L34" s="65"/>
      <c r="M34" s="65"/>
      <c r="N34" s="63"/>
      <c r="O34" s="65"/>
    </row>
    <row r="35" spans="1:15">
      <c r="A35" s="73" t="s">
        <v>99</v>
      </c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3"/>
      <c r="O35" s="65"/>
    </row>
    <row r="36" spans="1:15">
      <c r="A36" s="66"/>
      <c r="B36" s="64"/>
      <c r="C36" s="65"/>
      <c r="D36" s="65"/>
      <c r="E36" s="65"/>
      <c r="F36" s="65"/>
      <c r="G36" s="65"/>
      <c r="H36" s="65"/>
      <c r="I36" s="65"/>
      <c r="J36" s="65"/>
      <c r="O36" s="65"/>
    </row>
    <row r="37" spans="1:15">
      <c r="A37" s="66"/>
      <c r="B37" s="62" t="s">
        <v>12</v>
      </c>
      <c r="C37" s="95"/>
      <c r="D37" s="95"/>
      <c r="E37" s="95"/>
      <c r="F37" s="95"/>
      <c r="G37" s="95"/>
      <c r="H37" s="95"/>
      <c r="I37" s="65"/>
      <c r="J37" s="65"/>
      <c r="O37" s="65"/>
    </row>
    <row r="38" spans="1:15">
      <c r="A38" s="66"/>
      <c r="B38" s="62">
        <v>1</v>
      </c>
      <c r="C38" s="95">
        <v>3</v>
      </c>
      <c r="D38" s="95">
        <v>5</v>
      </c>
      <c r="E38" s="95">
        <v>7</v>
      </c>
      <c r="F38" s="95">
        <v>12</v>
      </c>
      <c r="G38" s="95">
        <v>14</v>
      </c>
      <c r="H38" s="95">
        <v>15</v>
      </c>
      <c r="I38" s="65"/>
      <c r="J38" s="65"/>
      <c r="O38" s="65"/>
    </row>
    <row r="39" spans="1:15">
      <c r="A39" s="66" t="s">
        <v>95</v>
      </c>
      <c r="B39" s="31"/>
      <c r="C39" s="27"/>
      <c r="D39" s="27">
        <v>7.31</v>
      </c>
      <c r="E39" s="27">
        <v>7.44</v>
      </c>
      <c r="F39" s="27">
        <v>7.42</v>
      </c>
      <c r="G39" s="27">
        <v>7.07</v>
      </c>
      <c r="H39" s="27"/>
      <c r="I39" s="65"/>
      <c r="J39" s="65"/>
      <c r="K39" s="65"/>
      <c r="L39" s="65"/>
      <c r="M39" s="65"/>
      <c r="N39" s="63"/>
      <c r="O39" s="65"/>
    </row>
    <row r="40" spans="1:15">
      <c r="A40" s="73" t="s">
        <v>88</v>
      </c>
      <c r="B40" s="31"/>
      <c r="C40" s="27">
        <v>6.85</v>
      </c>
      <c r="D40" s="27">
        <v>6.87</v>
      </c>
      <c r="E40" s="27">
        <v>6.81</v>
      </c>
      <c r="F40" s="27">
        <v>6.92</v>
      </c>
      <c r="G40" s="27">
        <v>6.65</v>
      </c>
      <c r="H40" s="27"/>
      <c r="I40" s="65"/>
      <c r="J40" s="65"/>
      <c r="K40" s="65"/>
      <c r="L40" s="65"/>
      <c r="M40" s="65"/>
      <c r="N40" s="63"/>
      <c r="O40" s="65"/>
    </row>
    <row r="41" spans="1:15">
      <c r="A41" s="73" t="s">
        <v>89</v>
      </c>
      <c r="B41" s="64">
        <v>6.98</v>
      </c>
      <c r="C41" s="27">
        <v>5.77</v>
      </c>
      <c r="D41" s="27">
        <v>6</v>
      </c>
      <c r="E41" s="27">
        <v>6.64</v>
      </c>
      <c r="F41" s="27">
        <v>6.06</v>
      </c>
      <c r="G41" s="27">
        <v>6.6099999999999994</v>
      </c>
      <c r="H41" s="27"/>
      <c r="I41" s="65"/>
      <c r="J41" s="65"/>
      <c r="K41" s="65"/>
      <c r="L41" s="28"/>
      <c r="M41" s="28"/>
      <c r="N41" s="28"/>
      <c r="O41" s="28"/>
    </row>
    <row r="42" spans="1:15">
      <c r="A42" s="73" t="s">
        <v>90</v>
      </c>
      <c r="B42" s="64">
        <v>7.38</v>
      </c>
      <c r="C42" s="27"/>
      <c r="D42" s="27">
        <v>7.81</v>
      </c>
      <c r="E42" s="27"/>
      <c r="F42" s="27">
        <v>7.81</v>
      </c>
      <c r="G42" s="27">
        <v>7.2766666666666673</v>
      </c>
      <c r="H42" s="27">
        <v>7.2433333333333332</v>
      </c>
      <c r="I42" s="28"/>
      <c r="J42" s="28"/>
      <c r="K42" s="28"/>
      <c r="L42" s="28"/>
      <c r="M42" s="28"/>
      <c r="N42" s="28"/>
      <c r="O42" s="28"/>
    </row>
    <row r="43" spans="1:15">
      <c r="A43" s="73" t="s">
        <v>91</v>
      </c>
      <c r="B43" s="31"/>
      <c r="C43" s="27">
        <v>7.46</v>
      </c>
      <c r="D43" s="27">
        <v>7.66</v>
      </c>
      <c r="E43" s="27"/>
      <c r="F43" s="27">
        <v>7.62</v>
      </c>
      <c r="G43" s="27"/>
      <c r="H43" s="27">
        <v>6.28</v>
      </c>
      <c r="I43" s="28"/>
      <c r="J43" s="28"/>
      <c r="K43" s="28"/>
      <c r="L43" s="28"/>
      <c r="M43" s="28"/>
      <c r="N43" s="28"/>
      <c r="O43" s="28"/>
    </row>
    <row r="44" spans="1:15">
      <c r="A44" s="73" t="s">
        <v>96</v>
      </c>
      <c r="B44" s="27"/>
      <c r="C44" s="27">
        <v>7.25</v>
      </c>
      <c r="D44" s="64">
        <v>7.41</v>
      </c>
      <c r="E44" s="64">
        <v>8.41</v>
      </c>
      <c r="F44" s="65">
        <v>7.78</v>
      </c>
      <c r="G44" s="65">
        <v>6.99</v>
      </c>
      <c r="H44" s="65">
        <v>7.3250000000000002</v>
      </c>
      <c r="I44" s="64"/>
      <c r="J44" s="64"/>
      <c r="K44" s="64"/>
      <c r="L44" s="64"/>
      <c r="M44" s="64"/>
      <c r="N44" s="64"/>
      <c r="O44" s="64"/>
    </row>
    <row r="45" spans="1:15">
      <c r="A45" s="73" t="s">
        <v>97</v>
      </c>
      <c r="B45" s="27">
        <v>7.82</v>
      </c>
      <c r="C45" s="27"/>
      <c r="D45" s="64">
        <v>6.49</v>
      </c>
      <c r="E45" s="65">
        <v>7.76</v>
      </c>
      <c r="F45" s="65">
        <v>7.45</v>
      </c>
      <c r="G45" s="65">
        <v>6.93</v>
      </c>
      <c r="H45" s="55">
        <v>6.9595000000000002</v>
      </c>
      <c r="I45" s="64"/>
      <c r="J45" s="64"/>
      <c r="K45" s="64"/>
      <c r="L45" s="64"/>
      <c r="M45" s="64"/>
      <c r="N45" s="64"/>
      <c r="O45" s="64"/>
    </row>
    <row r="46" spans="1:15">
      <c r="A46" s="73" t="s">
        <v>98</v>
      </c>
      <c r="B46" s="33">
        <v>6.88</v>
      </c>
      <c r="C46" s="27"/>
      <c r="D46" s="65"/>
      <c r="E46" s="65">
        <v>6.86</v>
      </c>
      <c r="F46" s="65">
        <v>6.75</v>
      </c>
      <c r="G46" s="65"/>
      <c r="H46" s="27"/>
      <c r="I46" s="64"/>
      <c r="J46" s="64"/>
      <c r="K46" s="64"/>
      <c r="L46" s="64"/>
      <c r="M46" s="64"/>
      <c r="N46" s="64"/>
      <c r="O46" s="64"/>
    </row>
    <row r="47" spans="1:15">
      <c r="A47" s="73" t="s">
        <v>99</v>
      </c>
      <c r="B47" s="64"/>
      <c r="C47" s="65"/>
      <c r="D47" s="65"/>
      <c r="E47" s="65"/>
      <c r="F47" s="65"/>
      <c r="G47" s="65"/>
      <c r="H47" s="64"/>
      <c r="I47" s="64"/>
      <c r="J47" s="64"/>
      <c r="K47" s="64"/>
      <c r="L47" s="64"/>
      <c r="M47" s="64"/>
      <c r="N47" s="64"/>
      <c r="O47" s="64"/>
    </row>
    <row r="48" spans="1:15">
      <c r="A48" s="66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</row>
    <row r="49" spans="1:15">
      <c r="A49" s="66"/>
      <c r="B49" s="62" t="s">
        <v>11</v>
      </c>
      <c r="C49" s="62"/>
      <c r="D49" s="62"/>
      <c r="E49" s="62"/>
      <c r="F49" s="62"/>
      <c r="G49" s="62"/>
      <c r="H49" s="62"/>
      <c r="I49" s="64"/>
      <c r="J49" s="64"/>
      <c r="K49" s="64"/>
      <c r="L49" s="64"/>
      <c r="M49" s="64"/>
      <c r="N49" s="64"/>
      <c r="O49" s="64"/>
    </row>
    <row r="50" spans="1:15">
      <c r="A50" s="66"/>
      <c r="B50" s="62">
        <v>1</v>
      </c>
      <c r="C50" s="95">
        <v>3</v>
      </c>
      <c r="D50" s="95">
        <v>5</v>
      </c>
      <c r="E50" s="95">
        <v>7</v>
      </c>
      <c r="F50" s="95">
        <v>12</v>
      </c>
      <c r="G50" s="95">
        <v>14</v>
      </c>
      <c r="H50" s="95">
        <v>15</v>
      </c>
      <c r="I50" s="64"/>
      <c r="J50" s="64"/>
      <c r="K50" s="64"/>
      <c r="L50" s="64"/>
      <c r="M50" s="64"/>
      <c r="N50" s="64"/>
      <c r="O50" s="64"/>
    </row>
    <row r="51" spans="1:15">
      <c r="A51" s="66" t="s">
        <v>95</v>
      </c>
      <c r="B51" s="36"/>
      <c r="C51" s="36"/>
      <c r="D51" s="36">
        <v>0.06</v>
      </c>
      <c r="E51" s="36">
        <v>0.06</v>
      </c>
      <c r="F51" s="36">
        <v>0.06</v>
      </c>
      <c r="G51" s="36">
        <v>7.0000000000000007E-2</v>
      </c>
      <c r="H51" s="35"/>
      <c r="I51" s="64"/>
      <c r="J51" s="64"/>
      <c r="K51" s="64"/>
      <c r="L51" s="64"/>
      <c r="M51" s="64"/>
      <c r="N51" s="64"/>
      <c r="O51" s="64"/>
    </row>
    <row r="52" spans="1:15">
      <c r="A52" s="73" t="s">
        <v>88</v>
      </c>
      <c r="B52" s="36"/>
      <c r="C52" s="36">
        <v>7.0000000000000007E-2</v>
      </c>
      <c r="D52" s="36">
        <v>0.06</v>
      </c>
      <c r="E52" s="36">
        <v>0.06</v>
      </c>
      <c r="F52" s="36">
        <v>7.0000000000000007E-2</v>
      </c>
      <c r="G52" s="36">
        <v>0.08</v>
      </c>
      <c r="H52" s="35"/>
      <c r="I52" s="64"/>
      <c r="J52" s="64"/>
      <c r="K52" s="64"/>
      <c r="L52" s="64"/>
      <c r="M52" s="64"/>
      <c r="N52" s="64"/>
      <c r="O52" s="64"/>
    </row>
    <row r="53" spans="1:15">
      <c r="A53" s="73" t="s">
        <v>89</v>
      </c>
      <c r="B53" s="36">
        <v>0.06</v>
      </c>
      <c r="C53" s="36">
        <v>7.0000000000000007E-2</v>
      </c>
      <c r="D53" s="36">
        <v>0.06</v>
      </c>
      <c r="E53" s="36">
        <v>0.09</v>
      </c>
      <c r="F53" s="36">
        <v>0.06</v>
      </c>
      <c r="G53" s="36">
        <v>7.0000000000000007E-2</v>
      </c>
      <c r="H53" s="36"/>
      <c r="I53" s="64"/>
      <c r="J53" s="64"/>
      <c r="K53" s="64"/>
      <c r="L53" s="64"/>
      <c r="M53" s="64"/>
      <c r="N53" s="64"/>
      <c r="O53" s="64"/>
    </row>
    <row r="54" spans="1:15">
      <c r="A54" s="73" t="s">
        <v>90</v>
      </c>
      <c r="B54" s="36">
        <v>7.0000000000000007E-2</v>
      </c>
      <c r="C54" s="36"/>
      <c r="D54" s="36"/>
      <c r="F54" s="36"/>
      <c r="G54" s="36">
        <v>7.0000000000000007E-2</v>
      </c>
      <c r="H54" s="36">
        <v>0.08</v>
      </c>
      <c r="I54" s="64"/>
      <c r="J54" s="64"/>
      <c r="K54" s="64"/>
      <c r="L54" s="64"/>
      <c r="M54" s="64"/>
      <c r="O54" s="64"/>
    </row>
    <row r="55" spans="1:15">
      <c r="A55" s="73" t="s">
        <v>91</v>
      </c>
      <c r="B55" s="36"/>
      <c r="C55" s="36">
        <v>0.08</v>
      </c>
      <c r="D55" s="36">
        <v>7.0000000000000007E-2</v>
      </c>
      <c r="F55" s="65">
        <v>0.06</v>
      </c>
      <c r="G55" s="36"/>
      <c r="H55" s="36">
        <v>0.08</v>
      </c>
      <c r="I55" s="64"/>
      <c r="J55" s="64"/>
      <c r="K55" s="64"/>
      <c r="L55" s="64"/>
      <c r="M55" s="64"/>
      <c r="O55" s="64"/>
    </row>
    <row r="56" spans="1:15">
      <c r="A56" s="73" t="s">
        <v>96</v>
      </c>
      <c r="B56" s="36"/>
      <c r="C56" s="36">
        <v>0.08</v>
      </c>
      <c r="D56" s="36">
        <v>0.08</v>
      </c>
      <c r="E56" s="36">
        <v>7.0000000000000007E-2</v>
      </c>
      <c r="F56" s="36">
        <v>7.0000000000000007E-2</v>
      </c>
      <c r="G56" s="36">
        <v>0.08</v>
      </c>
      <c r="H56" s="36">
        <v>7.0000000000000007E-2</v>
      </c>
      <c r="I56" s="64"/>
      <c r="J56" s="64"/>
      <c r="K56" s="64"/>
      <c r="L56" s="64"/>
      <c r="M56" s="64"/>
      <c r="O56" s="64"/>
    </row>
    <row r="57" spans="1:15">
      <c r="A57" s="73" t="s">
        <v>97</v>
      </c>
      <c r="B57" s="36">
        <v>0.04</v>
      </c>
      <c r="C57" s="36"/>
      <c r="D57" s="36">
        <v>0.03</v>
      </c>
      <c r="E57" s="36">
        <v>0.04</v>
      </c>
      <c r="F57" s="36">
        <v>0.04</v>
      </c>
      <c r="G57" s="99">
        <v>0.06</v>
      </c>
      <c r="H57" s="36">
        <v>0.05</v>
      </c>
      <c r="I57" s="64"/>
      <c r="J57" s="64"/>
      <c r="K57" s="64"/>
      <c r="L57" s="64"/>
      <c r="M57" s="64"/>
      <c r="O57" s="64"/>
    </row>
    <row r="58" spans="1:15">
      <c r="A58" s="73" t="s">
        <v>98</v>
      </c>
      <c r="B58" s="36">
        <v>7.0000000000000007E-2</v>
      </c>
      <c r="C58" s="36">
        <v>0.09</v>
      </c>
      <c r="D58" s="36">
        <v>0.08</v>
      </c>
      <c r="E58" s="36">
        <v>0.06</v>
      </c>
      <c r="F58" s="36">
        <v>7.0000000000000007E-2</v>
      </c>
      <c r="G58" s="36">
        <v>0.09</v>
      </c>
      <c r="H58" s="140">
        <v>7.5000000000000011E-2</v>
      </c>
      <c r="I58" s="64"/>
      <c r="J58" s="64"/>
      <c r="K58" s="64"/>
      <c r="L58" s="64"/>
      <c r="M58" s="64"/>
      <c r="O58" s="64"/>
    </row>
    <row r="59" spans="1:15">
      <c r="A59" s="73" t="s">
        <v>99</v>
      </c>
      <c r="B59" s="140">
        <v>0.09</v>
      </c>
      <c r="C59" s="141">
        <v>0.09</v>
      </c>
      <c r="D59" s="36">
        <v>0.08</v>
      </c>
      <c r="E59" s="36">
        <v>0.06</v>
      </c>
      <c r="F59" s="36">
        <v>0.08</v>
      </c>
      <c r="G59" s="141">
        <v>0.09</v>
      </c>
      <c r="H59" s="140">
        <v>0.08</v>
      </c>
      <c r="I59" s="64"/>
      <c r="J59" s="64"/>
      <c r="K59" s="64"/>
      <c r="L59" s="64"/>
      <c r="M59" s="64"/>
      <c r="N59" s="64"/>
      <c r="O59" s="64"/>
    </row>
    <row r="60" spans="1:15">
      <c r="A60" s="66"/>
      <c r="B60" s="64"/>
      <c r="C60" s="64"/>
      <c r="E60" s="64"/>
      <c r="F60" s="64"/>
      <c r="G60" s="64"/>
      <c r="I60" s="64"/>
      <c r="J60" s="64"/>
      <c r="K60" s="64"/>
      <c r="L60" s="64"/>
      <c r="M60" s="64"/>
      <c r="N60" s="64"/>
      <c r="O60" s="64"/>
    </row>
    <row r="61" spans="1:15">
      <c r="A61" s="66"/>
      <c r="B61" s="62" t="s">
        <v>101</v>
      </c>
      <c r="C61" s="62"/>
      <c r="D61" s="62"/>
      <c r="E61" s="62"/>
      <c r="F61" s="62"/>
      <c r="G61" s="62"/>
      <c r="H61" s="62"/>
      <c r="I61" s="64"/>
      <c r="J61" s="64"/>
      <c r="K61" s="64"/>
      <c r="L61" s="64"/>
      <c r="M61" s="64"/>
      <c r="N61" s="64"/>
      <c r="O61" s="64"/>
    </row>
    <row r="62" spans="1:15">
      <c r="A62" s="66"/>
      <c r="B62" s="62">
        <v>1</v>
      </c>
      <c r="C62" s="95">
        <v>3</v>
      </c>
      <c r="D62" s="95">
        <v>5</v>
      </c>
      <c r="E62" s="95">
        <v>7</v>
      </c>
      <c r="F62" s="95">
        <v>12</v>
      </c>
      <c r="G62" s="95">
        <v>14</v>
      </c>
      <c r="H62" s="95">
        <v>15</v>
      </c>
      <c r="I62" s="64"/>
      <c r="J62" s="64"/>
      <c r="K62" s="64"/>
      <c r="L62" s="64"/>
      <c r="M62" s="64"/>
      <c r="N62" s="64"/>
      <c r="O62" s="64"/>
    </row>
    <row r="63" spans="1:15">
      <c r="A63" s="66" t="s">
        <v>95</v>
      </c>
      <c r="B63" s="18"/>
      <c r="C63" s="12"/>
      <c r="D63" s="12">
        <v>48</v>
      </c>
      <c r="E63" s="12">
        <v>16</v>
      </c>
      <c r="F63" s="12">
        <v>21</v>
      </c>
      <c r="G63" s="23">
        <v>33</v>
      </c>
      <c r="H63" s="12"/>
      <c r="I63" s="28"/>
      <c r="J63" s="28"/>
      <c r="K63" s="28"/>
      <c r="L63" s="28"/>
      <c r="M63" s="28"/>
      <c r="N63" s="28"/>
      <c r="O63" s="28"/>
    </row>
    <row r="64" spans="1:15">
      <c r="A64" s="73" t="s">
        <v>88</v>
      </c>
      <c r="B64" s="18"/>
      <c r="C64" s="12">
        <v>39</v>
      </c>
      <c r="D64" s="12">
        <v>48</v>
      </c>
      <c r="E64" s="12"/>
      <c r="F64" s="12">
        <v>24</v>
      </c>
      <c r="G64" s="23">
        <v>33</v>
      </c>
      <c r="H64" s="12"/>
      <c r="I64" s="28"/>
      <c r="J64" s="28"/>
      <c r="K64" s="28"/>
      <c r="L64" s="28"/>
      <c r="M64" s="28"/>
      <c r="N64" s="28"/>
      <c r="O64" s="28"/>
    </row>
    <row r="65" spans="1:15">
      <c r="A65" s="73" t="s">
        <v>89</v>
      </c>
      <c r="B65" s="18">
        <v>38</v>
      </c>
      <c r="C65" s="12">
        <v>39</v>
      </c>
      <c r="D65" s="23">
        <v>42</v>
      </c>
      <c r="E65" s="23">
        <v>17</v>
      </c>
      <c r="F65" s="12">
        <v>24</v>
      </c>
      <c r="G65" s="23">
        <v>24</v>
      </c>
      <c r="H65" s="12"/>
      <c r="I65" s="28"/>
      <c r="J65" s="28"/>
      <c r="K65" s="28"/>
      <c r="L65" s="28"/>
      <c r="M65" s="28"/>
      <c r="N65" s="28"/>
      <c r="O65" s="28"/>
    </row>
    <row r="66" spans="1:15">
      <c r="A66" s="73" t="s">
        <v>90</v>
      </c>
      <c r="B66" s="18"/>
      <c r="C66" s="12"/>
      <c r="D66" s="12"/>
      <c r="E66" s="12"/>
      <c r="F66" s="65">
        <v>24</v>
      </c>
      <c r="G66" s="23">
        <v>46</v>
      </c>
      <c r="H66" s="12">
        <v>30</v>
      </c>
      <c r="I66" s="64"/>
      <c r="J66" s="64"/>
      <c r="K66" s="64"/>
      <c r="L66" s="64"/>
      <c r="M66" s="64"/>
      <c r="N66" s="64"/>
      <c r="O66" s="64"/>
    </row>
    <row r="67" spans="1:15">
      <c r="A67" s="73" t="s">
        <v>91</v>
      </c>
      <c r="B67" s="18"/>
      <c r="C67" s="23">
        <v>27</v>
      </c>
      <c r="D67" s="23">
        <v>49</v>
      </c>
      <c r="E67" s="12"/>
      <c r="F67" s="82">
        <v>26</v>
      </c>
      <c r="G67" s="12"/>
      <c r="H67" s="81">
        <v>25</v>
      </c>
      <c r="I67" s="64"/>
      <c r="J67" s="64"/>
      <c r="K67" s="64"/>
      <c r="L67" s="64"/>
      <c r="M67" s="64"/>
      <c r="N67" s="64"/>
      <c r="O67" s="64"/>
    </row>
    <row r="68" spans="1:15">
      <c r="A68" s="73" t="s">
        <v>96</v>
      </c>
      <c r="B68" s="18"/>
      <c r="C68" s="23">
        <v>21</v>
      </c>
      <c r="D68" s="23">
        <v>36</v>
      </c>
      <c r="E68" s="12">
        <v>9</v>
      </c>
      <c r="F68" s="80">
        <v>24</v>
      </c>
      <c r="G68" s="80">
        <v>28</v>
      </c>
      <c r="H68" s="80">
        <v>25</v>
      </c>
      <c r="I68" s="64"/>
      <c r="J68" s="64"/>
      <c r="K68" s="64"/>
      <c r="L68" s="64"/>
      <c r="M68" s="64"/>
      <c r="N68" s="64"/>
      <c r="O68" s="64"/>
    </row>
    <row r="69" spans="1:15">
      <c r="A69" s="73" t="s">
        <v>97</v>
      </c>
      <c r="B69" s="18">
        <v>30</v>
      </c>
      <c r="C69" s="12"/>
      <c r="D69" s="23">
        <v>51</v>
      </c>
      <c r="E69" s="12">
        <v>15</v>
      </c>
      <c r="F69" s="80">
        <v>18</v>
      </c>
      <c r="G69" s="80">
        <v>29</v>
      </c>
      <c r="H69" s="80">
        <v>33</v>
      </c>
      <c r="I69" s="64"/>
      <c r="J69" s="64"/>
      <c r="K69" s="64"/>
      <c r="L69" s="64"/>
      <c r="M69" s="64"/>
      <c r="N69" s="64"/>
      <c r="O69" s="64"/>
    </row>
    <row r="70" spans="1:15">
      <c r="A70" s="73" t="s">
        <v>98</v>
      </c>
      <c r="B70" s="18">
        <v>30</v>
      </c>
      <c r="C70" s="12"/>
      <c r="D70" s="23">
        <v>42</v>
      </c>
      <c r="E70" s="12"/>
      <c r="F70" s="80">
        <v>24</v>
      </c>
      <c r="G70" s="12"/>
      <c r="H70" s="12"/>
      <c r="I70" s="64"/>
      <c r="J70" s="64"/>
      <c r="K70" s="64"/>
      <c r="L70" s="64"/>
      <c r="M70" s="64"/>
      <c r="N70" s="64"/>
      <c r="O70" s="64"/>
    </row>
    <row r="71" spans="1:15">
      <c r="A71" s="73" t="s">
        <v>99</v>
      </c>
      <c r="B71" s="64"/>
      <c r="C71" s="65"/>
      <c r="D71" s="65"/>
      <c r="E71" s="65"/>
      <c r="G71" s="12"/>
      <c r="H71" s="64"/>
      <c r="I71" s="64"/>
      <c r="J71" s="64"/>
      <c r="K71" s="64"/>
      <c r="L71" s="64"/>
      <c r="M71" s="64"/>
      <c r="N71" s="64"/>
      <c r="O71" s="64"/>
    </row>
    <row r="72" spans="1:15">
      <c r="A72" s="66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</row>
    <row r="73" spans="1:15">
      <c r="A73" s="66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</row>
    <row r="74" spans="1:15">
      <c r="A74" s="66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</row>
    <row r="75" spans="1:15">
      <c r="A75" s="66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</row>
    <row r="76" spans="1:15">
      <c r="A76" s="66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</row>
    <row r="77" spans="1:15">
      <c r="A77" s="66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</row>
    <row r="78" spans="1:15">
      <c r="A78" s="66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</row>
    <row r="79" spans="1:15">
      <c r="A79" s="66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</row>
    <row r="80" spans="1:15">
      <c r="A80" s="66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</row>
    <row r="81" spans="1:15">
      <c r="A81" s="66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</row>
    <row r="82" spans="1:15">
      <c r="A82" s="66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</row>
    <row r="83" spans="1:15">
      <c r="A83" s="66"/>
      <c r="B83" s="64"/>
      <c r="C83" s="64"/>
      <c r="D83" s="64"/>
      <c r="E83" s="64"/>
      <c r="F83" s="28"/>
      <c r="G83" s="64"/>
      <c r="H83" s="64"/>
      <c r="I83" s="64"/>
      <c r="J83" s="64"/>
      <c r="K83" s="64"/>
      <c r="L83" s="64"/>
      <c r="M83" s="64"/>
      <c r="N83" s="64"/>
      <c r="O83" s="64"/>
    </row>
    <row r="84" spans="1:15">
      <c r="A84" s="66"/>
      <c r="B84" s="64"/>
      <c r="C84" s="64"/>
      <c r="D84" s="64"/>
      <c r="E84" s="64"/>
      <c r="F84" s="28"/>
      <c r="G84" s="64"/>
      <c r="H84" s="64"/>
      <c r="I84" s="64"/>
      <c r="J84" s="64"/>
      <c r="K84" s="64"/>
      <c r="L84" s="64"/>
      <c r="M84" s="64"/>
      <c r="N84" s="64"/>
      <c r="O84" s="64"/>
    </row>
    <row r="85" spans="1:15">
      <c r="A85" s="74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</row>
    <row r="86" spans="1:15">
      <c r="A86" s="74"/>
      <c r="B86" s="28"/>
      <c r="C86" s="28"/>
      <c r="D86" s="28"/>
      <c r="E86" s="28"/>
      <c r="F86" s="64"/>
      <c r="G86" s="28"/>
      <c r="H86" s="28"/>
      <c r="I86" s="28"/>
      <c r="J86" s="28"/>
      <c r="K86" s="28"/>
      <c r="L86" s="28"/>
      <c r="M86" s="28"/>
      <c r="N86" s="28"/>
      <c r="O86" s="28"/>
    </row>
    <row r="87" spans="1:15">
      <c r="A87" s="74"/>
      <c r="B87" s="28"/>
      <c r="C87" s="28"/>
      <c r="D87" s="28"/>
      <c r="E87" s="28"/>
      <c r="F87" s="64"/>
      <c r="G87" s="28"/>
      <c r="H87" s="28"/>
      <c r="I87" s="28"/>
      <c r="J87" s="28"/>
      <c r="K87" s="28"/>
      <c r="L87" s="28"/>
      <c r="M87" s="28"/>
      <c r="N87" s="28"/>
      <c r="O87" s="28"/>
    </row>
    <row r="88" spans="1:15">
      <c r="A88" s="66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</row>
    <row r="89" spans="1:15">
      <c r="A89" s="66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</row>
    <row r="90" spans="1:15">
      <c r="A90" s="66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</row>
    <row r="91" spans="1:15">
      <c r="A91" s="66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</row>
    <row r="92" spans="1:15">
      <c r="A92" s="66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</row>
    <row r="93" spans="1:15">
      <c r="A93" s="66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</row>
    <row r="94" spans="1:15">
      <c r="A94" s="6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</row>
    <row r="95" spans="1:15">
      <c r="A95" s="66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</row>
    <row r="96" spans="1:15">
      <c r="A96" s="66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</row>
    <row r="97" spans="1:15">
      <c r="A97" s="66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</row>
    <row r="98" spans="1:15">
      <c r="A98" s="66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</row>
    <row r="99" spans="1:15">
      <c r="A99" s="66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  <row r="100" spans="1:15">
      <c r="A100" s="66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</row>
    <row r="101" spans="1:15">
      <c r="A101" s="66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</row>
    <row r="102" spans="1:15">
      <c r="A102" s="66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</row>
    <row r="103" spans="1:15">
      <c r="A103" s="66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</row>
    <row r="104" spans="1:15">
      <c r="A104" s="66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</row>
    <row r="105" spans="1:15">
      <c r="A105" s="66"/>
      <c r="B105" s="64"/>
      <c r="C105" s="64"/>
      <c r="D105" s="64"/>
      <c r="E105" s="64"/>
      <c r="F105" s="28"/>
      <c r="G105" s="64"/>
      <c r="H105" s="64"/>
      <c r="I105" s="64"/>
      <c r="J105" s="64"/>
      <c r="K105" s="64"/>
      <c r="L105" s="64"/>
      <c r="M105" s="64"/>
      <c r="N105" s="64"/>
      <c r="O105" s="64"/>
    </row>
    <row r="106" spans="1:15">
      <c r="A106" s="66"/>
      <c r="B106" s="64"/>
      <c r="C106" s="64"/>
      <c r="D106" s="64"/>
      <c r="E106" s="64"/>
      <c r="F106" s="28"/>
      <c r="G106" s="64"/>
      <c r="H106" s="64"/>
      <c r="I106" s="64"/>
      <c r="J106" s="64"/>
      <c r="K106" s="64"/>
      <c r="L106" s="64"/>
      <c r="M106" s="64"/>
      <c r="N106" s="64"/>
      <c r="O106" s="64"/>
    </row>
    <row r="107" spans="1:15">
      <c r="A107" s="74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>
      <c r="A108" s="74"/>
      <c r="B108" s="28"/>
      <c r="C108" s="28"/>
      <c r="D108" s="28"/>
      <c r="E108" s="28"/>
      <c r="F108" s="64"/>
      <c r="G108" s="28"/>
      <c r="H108" s="28"/>
      <c r="I108" s="28"/>
      <c r="J108" s="28"/>
      <c r="K108" s="28"/>
      <c r="L108" s="28"/>
      <c r="M108" s="28"/>
      <c r="N108" s="28"/>
      <c r="O108" s="28"/>
    </row>
    <row r="109" spans="1:15">
      <c r="A109" s="74"/>
      <c r="B109" s="28"/>
      <c r="C109" s="28"/>
      <c r="D109" s="28"/>
      <c r="E109" s="28"/>
      <c r="F109" s="64"/>
      <c r="G109" s="28"/>
      <c r="H109" s="28"/>
      <c r="I109" s="28"/>
      <c r="J109" s="28"/>
      <c r="K109" s="28"/>
      <c r="L109" s="28"/>
      <c r="M109" s="28"/>
      <c r="N109" s="28"/>
      <c r="O109" s="28"/>
    </row>
    <row r="110" spans="1:15">
      <c r="A110" s="66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</row>
    <row r="111" spans="1:15">
      <c r="A111" s="66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</row>
    <row r="112" spans="1:15">
      <c r="A112" s="66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</row>
    <row r="113" spans="1:15">
      <c r="A113" s="66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</row>
    <row r="114" spans="1:15">
      <c r="A114" s="66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</row>
    <row r="115" spans="1:15">
      <c r="A115" s="66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</row>
    <row r="116" spans="1:15">
      <c r="A116" s="66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</row>
    <row r="117" spans="1:15">
      <c r="A117" s="66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</row>
    <row r="118" spans="1:15">
      <c r="A118" s="66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</row>
    <row r="119" spans="1:15">
      <c r="A119" s="66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</row>
    <row r="120" spans="1:15">
      <c r="A120" s="66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</row>
    <row r="121" spans="1:15">
      <c r="A121" s="66"/>
      <c r="B121" s="64"/>
      <c r="C121" s="64"/>
      <c r="D121" s="64"/>
      <c r="E121" s="64"/>
      <c r="F121" s="64"/>
      <c r="G121" s="64"/>
      <c r="H121" s="64"/>
      <c r="I121" s="64"/>
      <c r="J121" s="64"/>
      <c r="K121" s="69"/>
      <c r="L121" s="64"/>
      <c r="M121" s="64"/>
      <c r="N121" s="64"/>
      <c r="O121" s="64"/>
    </row>
    <row r="122" spans="1:15">
      <c r="A122" s="66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</row>
    <row r="123" spans="1:15">
      <c r="A123" s="66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</row>
    <row r="124" spans="1:15">
      <c r="A124" s="66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</row>
    <row r="125" spans="1:15">
      <c r="A125" s="66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</row>
    <row r="126" spans="1:15">
      <c r="A126" s="66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</row>
    <row r="127" spans="1:15">
      <c r="A127" s="66"/>
      <c r="B127" s="64"/>
      <c r="C127" s="64"/>
      <c r="D127" s="64"/>
      <c r="E127" s="64"/>
      <c r="F127" s="28"/>
      <c r="G127" s="64"/>
      <c r="H127" s="64"/>
      <c r="I127" s="64"/>
      <c r="J127" s="64"/>
      <c r="K127" s="64"/>
      <c r="L127" s="64"/>
      <c r="M127" s="64"/>
      <c r="N127" s="64"/>
      <c r="O127" s="64"/>
    </row>
    <row r="128" spans="1:15">
      <c r="A128" s="66"/>
      <c r="B128" s="64"/>
      <c r="C128" s="64"/>
      <c r="D128" s="64"/>
      <c r="E128" s="64"/>
      <c r="F128" s="28"/>
      <c r="G128" s="64"/>
      <c r="H128" s="64"/>
      <c r="I128" s="64"/>
      <c r="J128" s="64"/>
      <c r="K128" s="64"/>
      <c r="L128" s="64"/>
      <c r="M128" s="64"/>
      <c r="N128" s="64"/>
      <c r="O128" s="64"/>
    </row>
    <row r="129" spans="1:15">
      <c r="A129" s="74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</row>
    <row r="130" spans="1:15">
      <c r="A130" s="74"/>
      <c r="B130" s="28"/>
      <c r="C130" s="28"/>
      <c r="D130" s="28"/>
      <c r="E130" s="28"/>
      <c r="F130" s="64"/>
      <c r="G130" s="28"/>
      <c r="H130" s="28"/>
      <c r="I130" s="28"/>
      <c r="J130" s="28"/>
      <c r="K130" s="28"/>
      <c r="L130" s="28"/>
      <c r="M130" s="28"/>
      <c r="N130" s="28"/>
      <c r="O130" s="28"/>
    </row>
    <row r="131" spans="1:15">
      <c r="A131" s="74"/>
      <c r="B131" s="28"/>
      <c r="C131" s="28"/>
      <c r="D131" s="28"/>
      <c r="E131" s="28"/>
      <c r="F131" s="64"/>
      <c r="G131" s="28"/>
      <c r="H131" s="28"/>
      <c r="I131" s="28"/>
      <c r="J131" s="28"/>
      <c r="K131" s="28"/>
      <c r="L131" s="28"/>
      <c r="M131" s="28"/>
      <c r="N131" s="28"/>
      <c r="O131" s="28"/>
    </row>
    <row r="132" spans="1:15">
      <c r="A132" s="66"/>
      <c r="B132" s="64"/>
      <c r="C132" s="64"/>
      <c r="D132" s="64"/>
      <c r="E132" s="64"/>
      <c r="F132" s="64"/>
      <c r="G132" s="70"/>
      <c r="H132" s="64"/>
      <c r="I132" s="64"/>
      <c r="J132" s="64"/>
      <c r="K132" s="64"/>
      <c r="L132" s="64"/>
      <c r="M132" s="64"/>
      <c r="N132" s="64"/>
      <c r="O132" s="64"/>
    </row>
    <row r="133" spans="1:15">
      <c r="A133" s="66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</row>
    <row r="134" spans="1:15">
      <c r="A134" s="66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</row>
    <row r="135" spans="1:15">
      <c r="A135" s="66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</row>
    <row r="136" spans="1:15">
      <c r="A136" s="66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</row>
    <row r="137" spans="1:15">
      <c r="A137" s="66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</row>
    <row r="138" spans="1:15">
      <c r="A138" s="66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</row>
    <row r="139" spans="1:15">
      <c r="A139" s="66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</row>
    <row r="140" spans="1:15">
      <c r="A140" s="66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</row>
    <row r="141" spans="1:15">
      <c r="A141" s="66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</row>
    <row r="142" spans="1:15">
      <c r="A142" s="66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</row>
    <row r="143" spans="1:15">
      <c r="A143" s="66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</row>
    <row r="144" spans="1:15">
      <c r="A144" s="66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</row>
    <row r="145" spans="1:15">
      <c r="A145" s="66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</row>
    <row r="146" spans="1:15">
      <c r="A146" s="66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</row>
    <row r="147" spans="1:15">
      <c r="A147" s="66"/>
      <c r="B147" s="64"/>
      <c r="C147" s="64"/>
      <c r="D147" s="64"/>
      <c r="E147" s="64"/>
      <c r="F147" s="28"/>
      <c r="G147" s="64"/>
      <c r="H147" s="64"/>
      <c r="I147" s="64"/>
      <c r="J147" s="64"/>
      <c r="K147" s="64"/>
      <c r="L147" s="64"/>
      <c r="M147" s="64"/>
      <c r="N147" s="64"/>
      <c r="O147" s="64"/>
    </row>
    <row r="148" spans="1:15">
      <c r="A148" s="66"/>
      <c r="B148" s="64"/>
      <c r="C148" s="64"/>
      <c r="D148" s="64"/>
      <c r="E148" s="64"/>
      <c r="F148" s="28"/>
      <c r="G148" s="64"/>
      <c r="H148" s="64"/>
      <c r="I148" s="64"/>
      <c r="J148" s="64"/>
      <c r="K148" s="64"/>
      <c r="L148" s="64"/>
      <c r="M148" s="64"/>
      <c r="N148" s="64"/>
      <c r="O148" s="64"/>
    </row>
    <row r="149" spans="1:15">
      <c r="A149" s="74"/>
      <c r="B149" s="28"/>
      <c r="C149" s="28"/>
      <c r="D149" s="28"/>
      <c r="E149" s="28"/>
      <c r="F149" s="64"/>
      <c r="G149" s="28"/>
      <c r="H149" s="28"/>
      <c r="I149" s="64"/>
      <c r="J149" s="64"/>
      <c r="K149" s="64"/>
      <c r="L149" s="64"/>
      <c r="M149" s="64"/>
      <c r="N149" s="64"/>
      <c r="O149" s="64"/>
    </row>
    <row r="150" spans="1:15">
      <c r="A150" s="74"/>
      <c r="B150" s="28"/>
      <c r="C150" s="28"/>
      <c r="D150" s="28"/>
      <c r="E150" s="28"/>
      <c r="F150" s="28"/>
      <c r="G150" s="28"/>
      <c r="H150" s="28"/>
      <c r="I150" s="64"/>
      <c r="J150" s="64"/>
      <c r="K150" s="64"/>
      <c r="L150" s="64"/>
      <c r="M150" s="64"/>
      <c r="N150" s="64"/>
      <c r="O150" s="64"/>
    </row>
    <row r="151" spans="1:15">
      <c r="A151" s="66"/>
      <c r="B151" s="64"/>
      <c r="C151" s="64"/>
      <c r="D151" s="64"/>
      <c r="E151" s="64"/>
      <c r="F151" s="28"/>
      <c r="G151" s="64"/>
      <c r="H151" s="64"/>
      <c r="I151" s="64"/>
      <c r="J151" s="64"/>
      <c r="K151" s="64"/>
      <c r="L151" s="64"/>
      <c r="M151" s="64"/>
      <c r="N151" s="64"/>
      <c r="O151" s="64"/>
    </row>
    <row r="152" spans="1:15">
      <c r="A152" s="74"/>
      <c r="B152" s="28"/>
      <c r="C152" s="28"/>
      <c r="D152" s="28"/>
      <c r="E152" s="28"/>
      <c r="F152" s="64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>
      <c r="A153" s="74"/>
      <c r="B153" s="28"/>
      <c r="C153" s="28"/>
      <c r="D153" s="28"/>
      <c r="E153" s="28"/>
      <c r="F153" s="64"/>
      <c r="G153" s="28"/>
      <c r="H153" s="28"/>
      <c r="I153" s="28"/>
      <c r="J153" s="28"/>
      <c r="K153" s="28"/>
      <c r="L153" s="28"/>
      <c r="M153" s="28"/>
      <c r="N153" s="28"/>
      <c r="O153" s="28"/>
    </row>
    <row r="154" spans="1:15">
      <c r="A154" s="66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</row>
    <row r="155" spans="1:15">
      <c r="A155" s="66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</row>
    <row r="156" spans="1:15">
      <c r="A156" s="66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</row>
    <row r="157" spans="1:15">
      <c r="A157" s="66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</row>
    <row r="158" spans="1:15">
      <c r="A158" s="66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</row>
    <row r="159" spans="1:15">
      <c r="A159" s="66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</row>
    <row r="160" spans="1:15">
      <c r="A160" s="66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</row>
    <row r="161" spans="1:15">
      <c r="A161" s="66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</row>
    <row r="162" spans="1:15">
      <c r="A162" s="66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</row>
    <row r="163" spans="1:15">
      <c r="A163" s="66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</row>
    <row r="164" spans="1:15">
      <c r="A164" s="66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</row>
    <row r="165" spans="1:15">
      <c r="A165" s="66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</row>
    <row r="166" spans="1:15">
      <c r="A166" s="66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</row>
    <row r="167" spans="1:15">
      <c r="A167" s="66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</row>
    <row r="168" spans="1:15">
      <c r="A168" s="66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</row>
    <row r="169" spans="1:15">
      <c r="A169" s="66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</row>
    <row r="170" spans="1:15">
      <c r="A170" s="66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</row>
    <row r="171" spans="1:15">
      <c r="A171" s="66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</row>
    <row r="172" spans="1:15">
      <c r="A172" s="66"/>
      <c r="B172" s="64"/>
      <c r="C172" s="64"/>
      <c r="D172" s="64"/>
      <c r="E172" s="64"/>
      <c r="F172" s="28"/>
      <c r="G172" s="64"/>
      <c r="H172" s="64"/>
      <c r="I172" s="64"/>
      <c r="J172" s="64"/>
      <c r="K172" s="64"/>
      <c r="L172" s="64"/>
      <c r="M172" s="64"/>
      <c r="N172" s="64"/>
      <c r="O172" s="64"/>
    </row>
    <row r="173" spans="1:15">
      <c r="A173" s="66"/>
      <c r="B173" s="64"/>
      <c r="C173" s="64"/>
      <c r="D173" s="64"/>
      <c r="E173" s="64"/>
      <c r="F173" s="28"/>
      <c r="G173" s="64"/>
      <c r="H173" s="64"/>
      <c r="I173" s="64"/>
      <c r="J173" s="64"/>
      <c r="K173" s="64"/>
      <c r="L173" s="64"/>
      <c r="M173" s="64"/>
      <c r="N173" s="64"/>
      <c r="O173" s="64"/>
    </row>
    <row r="174" spans="1:15">
      <c r="A174" s="74"/>
      <c r="B174" s="28"/>
      <c r="C174" s="28"/>
      <c r="D174" s="28"/>
      <c r="E174" s="28"/>
      <c r="F174" s="64"/>
      <c r="G174" s="28"/>
      <c r="H174" s="28"/>
      <c r="I174" s="28"/>
      <c r="J174" s="28"/>
      <c r="K174" s="28"/>
      <c r="L174" s="28"/>
      <c r="M174" s="28"/>
      <c r="N174" s="28"/>
      <c r="O174" s="28"/>
    </row>
    <row r="175" spans="1:15">
      <c r="A175" s="74"/>
      <c r="B175" s="28"/>
      <c r="C175" s="28"/>
      <c r="D175" s="28"/>
      <c r="E175" s="28"/>
      <c r="F175" s="64"/>
      <c r="G175" s="28"/>
      <c r="H175" s="28"/>
      <c r="I175" s="28"/>
      <c r="J175" s="28"/>
      <c r="K175" s="28"/>
      <c r="L175" s="28"/>
      <c r="M175" s="28"/>
      <c r="N175" s="28"/>
      <c r="O175" s="28"/>
    </row>
    <row r="176" spans="1:15">
      <c r="A176" s="66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</row>
    <row r="177" spans="1:15">
      <c r="A177" s="66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</row>
    <row r="178" spans="1:15">
      <c r="A178" s="66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</row>
    <row r="179" spans="1:15">
      <c r="A179" s="66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</row>
    <row r="180" spans="1:15">
      <c r="A180" s="66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</row>
    <row r="181" spans="1:15">
      <c r="A181" s="66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</row>
    <row r="182" spans="1:15">
      <c r="A182" s="66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</row>
    <row r="183" spans="1:15">
      <c r="A183" s="66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</row>
    <row r="184" spans="1:15">
      <c r="A184" s="66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</row>
    <row r="185" spans="1:15">
      <c r="A185" s="66"/>
      <c r="B185" s="64"/>
      <c r="C185" s="64"/>
      <c r="D185" s="64"/>
      <c r="E185" s="64"/>
      <c r="F185" s="28"/>
      <c r="G185" s="64"/>
      <c r="H185" s="64"/>
      <c r="I185" s="64"/>
      <c r="J185" s="64"/>
      <c r="K185" s="64"/>
      <c r="L185" s="64"/>
      <c r="M185" s="64"/>
      <c r="N185" s="64"/>
      <c r="O185" s="64"/>
    </row>
    <row r="186" spans="1:15">
      <c r="A186" s="66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</row>
    <row r="187" spans="1:15">
      <c r="A187" s="74"/>
      <c r="B187" s="28"/>
      <c r="C187" s="28"/>
      <c r="D187" s="28"/>
      <c r="E187" s="28"/>
      <c r="F187" s="64"/>
      <c r="G187" s="28"/>
      <c r="H187" s="28"/>
      <c r="I187" s="64"/>
      <c r="J187" s="64"/>
      <c r="K187" s="64"/>
      <c r="L187" s="64"/>
      <c r="M187" s="64"/>
      <c r="N187" s="64"/>
      <c r="O187" s="64"/>
    </row>
    <row r="188" spans="1:15">
      <c r="A188" s="66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</row>
    <row r="189" spans="1:15">
      <c r="A189" s="66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</row>
    <row r="190" spans="1:15">
      <c r="A190" s="66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</row>
    <row r="191" spans="1:15">
      <c r="A191" s="66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</row>
    <row r="192" spans="1:15">
      <c r="A192" s="66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</row>
    <row r="193" spans="1:15">
      <c r="A193" s="66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</row>
    <row r="194" spans="1:15">
      <c r="A194" s="66"/>
      <c r="B194" s="64"/>
      <c r="C194" s="64"/>
      <c r="D194" s="64"/>
      <c r="E194" s="64"/>
      <c r="F194" s="28"/>
      <c r="G194" s="64"/>
      <c r="H194" s="64"/>
      <c r="I194" s="64"/>
      <c r="J194" s="64"/>
      <c r="K194" s="64"/>
      <c r="L194" s="64"/>
      <c r="M194" s="64"/>
      <c r="N194" s="64"/>
      <c r="O194" s="64"/>
    </row>
    <row r="195" spans="1:15">
      <c r="A195" s="66"/>
      <c r="B195" s="64"/>
      <c r="C195" s="64"/>
      <c r="D195" s="64"/>
      <c r="E195" s="64"/>
      <c r="F195" s="28"/>
      <c r="G195" s="64"/>
      <c r="H195" s="64"/>
      <c r="I195" s="64"/>
      <c r="J195" s="64"/>
      <c r="K195" s="64"/>
      <c r="L195" s="64"/>
      <c r="M195" s="64"/>
      <c r="N195" s="64"/>
      <c r="O195" s="64"/>
    </row>
    <row r="196" spans="1:15">
      <c r="A196" s="74"/>
      <c r="B196" s="28"/>
      <c r="C196" s="28"/>
      <c r="D196" s="28"/>
      <c r="E196" s="28"/>
      <c r="F196" s="64"/>
      <c r="G196" s="28"/>
      <c r="H196" s="28"/>
      <c r="I196" s="28"/>
      <c r="J196" s="28"/>
      <c r="K196" s="28"/>
      <c r="L196" s="28"/>
      <c r="M196" s="28"/>
      <c r="N196" s="28"/>
      <c r="O196" s="28"/>
    </row>
    <row r="197" spans="1:15">
      <c r="A197" s="74"/>
      <c r="B197" s="28"/>
      <c r="C197" s="28"/>
      <c r="D197" s="28"/>
      <c r="E197" s="28"/>
      <c r="F197" s="64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>
      <c r="A198" s="66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</row>
    <row r="199" spans="1:15">
      <c r="A199" s="66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</row>
    <row r="200" spans="1:15">
      <c r="A200" s="66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</row>
    <row r="201" spans="1:15">
      <c r="A201" s="66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</row>
    <row r="202" spans="1:15">
      <c r="A202" s="66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</row>
    <row r="203" spans="1:15">
      <c r="A203" s="66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</row>
    <row r="204" spans="1:15">
      <c r="A204" s="66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</row>
    <row r="205" spans="1:15">
      <c r="A205" s="66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</row>
    <row r="206" spans="1:15">
      <c r="A206" s="66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</row>
    <row r="207" spans="1:15">
      <c r="A207" s="66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</row>
    <row r="208" spans="1:15">
      <c r="A208" s="66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</row>
    <row r="209" spans="1:15">
      <c r="A209" s="66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</row>
    <row r="210" spans="1:15">
      <c r="A210" s="66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</row>
    <row r="211" spans="1:15">
      <c r="A211" s="66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</row>
    <row r="212" spans="1:15">
      <c r="A212" s="66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</row>
    <row r="213" spans="1:15">
      <c r="A213" s="66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</row>
    <row r="214" spans="1:15">
      <c r="A214" s="66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</row>
    <row r="215" spans="1:15">
      <c r="A215" s="66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</row>
    <row r="216" spans="1:15">
      <c r="A216" s="66"/>
      <c r="B216" s="64"/>
      <c r="C216" s="64"/>
      <c r="D216" s="64"/>
      <c r="E216" s="64"/>
      <c r="F216" s="28"/>
      <c r="G216" s="64"/>
      <c r="H216" s="64"/>
      <c r="I216" s="64"/>
      <c r="J216" s="64"/>
      <c r="K216" s="64"/>
      <c r="L216" s="64"/>
      <c r="M216" s="64"/>
      <c r="N216" s="64"/>
      <c r="O216" s="64"/>
    </row>
    <row r="217" spans="1:15">
      <c r="A217" s="66"/>
      <c r="B217" s="64"/>
      <c r="C217" s="64"/>
      <c r="D217" s="64"/>
      <c r="E217" s="64"/>
      <c r="F217" s="28"/>
      <c r="G217" s="64"/>
      <c r="H217" s="64"/>
      <c r="I217" s="64"/>
      <c r="J217" s="64"/>
      <c r="K217" s="64"/>
      <c r="L217" s="64"/>
      <c r="M217" s="64"/>
      <c r="N217" s="64"/>
      <c r="O217" s="64"/>
    </row>
    <row r="218" spans="1:15">
      <c r="A218" s="74"/>
      <c r="B218" s="28"/>
      <c r="C218" s="28"/>
      <c r="D218" s="28"/>
      <c r="E218" s="28"/>
      <c r="F218" s="64"/>
      <c r="G218" s="28"/>
      <c r="H218" s="28"/>
      <c r="I218" s="28"/>
      <c r="J218" s="28"/>
      <c r="K218" s="28"/>
      <c r="L218" s="28"/>
      <c r="M218" s="28"/>
      <c r="N218" s="28"/>
      <c r="O218" s="28"/>
    </row>
    <row r="219" spans="1:15">
      <c r="A219" s="74"/>
      <c r="B219" s="28"/>
      <c r="C219" s="28"/>
      <c r="D219" s="28"/>
      <c r="E219" s="28"/>
      <c r="F219" s="64"/>
      <c r="G219" s="28"/>
      <c r="H219" s="28"/>
      <c r="I219" s="28"/>
      <c r="J219" s="28"/>
      <c r="K219" s="28"/>
      <c r="L219" s="28"/>
      <c r="M219" s="28"/>
      <c r="N219" s="28"/>
      <c r="O219" s="28"/>
    </row>
    <row r="220" spans="1:15">
      <c r="A220" s="66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</row>
    <row r="221" spans="1:15">
      <c r="A221" s="66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</row>
    <row r="222" spans="1:15">
      <c r="A222" s="66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</row>
    <row r="223" spans="1:15">
      <c r="A223" s="66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</row>
    <row r="224" spans="1:15">
      <c r="A224" s="66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</row>
    <row r="225" spans="1:15">
      <c r="A225" s="66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</row>
    <row r="226" spans="1:15">
      <c r="A226" s="66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</row>
    <row r="227" spans="1:15">
      <c r="A227" s="66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</row>
    <row r="228" spans="1:15">
      <c r="A228" s="66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</row>
    <row r="229" spans="1:15">
      <c r="A229" s="66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</row>
    <row r="230" spans="1:15">
      <c r="A230" s="66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</row>
    <row r="231" spans="1:15">
      <c r="A231" s="66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</row>
    <row r="232" spans="1:15">
      <c r="A232" s="66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</row>
    <row r="233" spans="1:15">
      <c r="A233" s="66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</row>
    <row r="234" spans="1:15">
      <c r="A234" s="66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</row>
    <row r="235" spans="1:15">
      <c r="A235" s="66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</row>
    <row r="236" spans="1:15">
      <c r="A236" s="66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</row>
    <row r="237" spans="1:15">
      <c r="A237" s="66"/>
      <c r="B237" s="64"/>
      <c r="C237" s="64"/>
      <c r="D237" s="64"/>
      <c r="E237" s="64"/>
      <c r="F237" s="28"/>
      <c r="G237" s="64"/>
      <c r="H237" s="64"/>
      <c r="I237" s="64"/>
      <c r="J237" s="64"/>
      <c r="K237" s="64"/>
      <c r="L237" s="64"/>
      <c r="M237" s="64"/>
      <c r="N237" s="64"/>
      <c r="O237" s="64"/>
    </row>
    <row r="238" spans="1:15">
      <c r="A238" s="66"/>
      <c r="B238" s="64"/>
      <c r="C238" s="64"/>
      <c r="D238" s="64"/>
      <c r="E238" s="64"/>
      <c r="F238" s="28"/>
      <c r="G238" s="64"/>
      <c r="H238" s="64"/>
      <c r="I238" s="64"/>
      <c r="J238" s="64"/>
      <c r="K238" s="64"/>
      <c r="L238" s="64"/>
      <c r="M238" s="64"/>
      <c r="N238" s="64"/>
      <c r="O238" s="64"/>
    </row>
    <row r="239" spans="1:15">
      <c r="A239" s="74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</row>
    <row r="240" spans="1:15">
      <c r="A240" s="74"/>
      <c r="B240" s="28"/>
      <c r="C240" s="28"/>
      <c r="D240" s="28"/>
      <c r="E240" s="28"/>
      <c r="F240" s="64"/>
      <c r="G240" s="28"/>
      <c r="H240" s="28"/>
      <c r="I240" s="28"/>
      <c r="J240" s="28"/>
      <c r="K240" s="28"/>
      <c r="L240" s="28"/>
      <c r="M240" s="28"/>
      <c r="N240" s="28"/>
      <c r="O240" s="28"/>
    </row>
    <row r="241" spans="1:15">
      <c r="A241" s="74"/>
      <c r="B241" s="28"/>
      <c r="C241" s="28"/>
      <c r="D241" s="28"/>
      <c r="E241" s="28"/>
      <c r="F241" s="64"/>
      <c r="G241" s="28"/>
      <c r="H241" s="28"/>
      <c r="I241" s="28"/>
      <c r="J241" s="28"/>
      <c r="K241" s="28"/>
      <c r="L241" s="28"/>
      <c r="M241" s="28"/>
      <c r="N241" s="28"/>
      <c r="O241" s="28"/>
    </row>
    <row r="242" spans="1:15">
      <c r="A242" s="66"/>
      <c r="B242" s="64"/>
      <c r="C242" s="64"/>
      <c r="D242" s="64"/>
      <c r="E242" s="64"/>
      <c r="F242" s="64"/>
      <c r="G242" s="64"/>
      <c r="H242" s="64"/>
      <c r="I242" s="28"/>
      <c r="J242" s="64"/>
      <c r="K242" s="64"/>
      <c r="L242" s="64"/>
      <c r="M242" s="64"/>
      <c r="N242" s="64"/>
      <c r="O242" s="64"/>
    </row>
    <row r="243" spans="1:15">
      <c r="A243" s="66"/>
      <c r="B243" s="64"/>
      <c r="C243" s="64"/>
      <c r="D243" s="64"/>
      <c r="E243" s="64"/>
      <c r="F243" s="64"/>
      <c r="G243" s="64"/>
      <c r="H243" s="64"/>
      <c r="I243" s="28"/>
      <c r="J243" s="64"/>
      <c r="K243" s="64"/>
      <c r="L243" s="64"/>
      <c r="M243" s="64"/>
      <c r="N243" s="64"/>
      <c r="O243" s="64"/>
    </row>
    <row r="244" spans="1:15">
      <c r="A244" s="66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</row>
    <row r="245" spans="1:15">
      <c r="A245" s="66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</row>
    <row r="246" spans="1:15">
      <c r="A246" s="66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</row>
    <row r="247" spans="1:15">
      <c r="A247" s="66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</row>
    <row r="248" spans="1:15">
      <c r="A248" s="66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</row>
    <row r="249" spans="1:15">
      <c r="A249" s="66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</row>
    <row r="250" spans="1:15">
      <c r="A250" s="66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</row>
    <row r="251" spans="1:15">
      <c r="A251" s="66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</row>
    <row r="252" spans="1:15">
      <c r="A252" s="66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</row>
    <row r="253" spans="1:15">
      <c r="A253" s="66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</row>
    <row r="254" spans="1:15">
      <c r="A254" s="66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</row>
    <row r="255" spans="1:15">
      <c r="A255" s="66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</row>
    <row r="256" spans="1:15">
      <c r="A256" s="66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</row>
    <row r="257" spans="1:15">
      <c r="A257" s="66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</row>
    <row r="258" spans="1:15">
      <c r="A258" s="66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</row>
    <row r="259" spans="1:15">
      <c r="A259" s="66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</row>
    <row r="260" spans="1:15">
      <c r="A260" s="66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</row>
    <row r="261" spans="1:15">
      <c r="A261" s="66"/>
      <c r="B261" s="64"/>
      <c r="C261" s="64"/>
      <c r="D261" s="64"/>
      <c r="E261" s="64"/>
      <c r="F261" s="28"/>
      <c r="G261" s="64"/>
      <c r="H261" s="64"/>
      <c r="I261" s="64"/>
      <c r="J261" s="64"/>
      <c r="K261" s="64"/>
      <c r="L261" s="64"/>
      <c r="M261" s="64"/>
      <c r="N261" s="64"/>
      <c r="O261" s="64"/>
    </row>
    <row r="262" spans="1:15">
      <c r="A262" s="66"/>
      <c r="B262" s="64"/>
      <c r="C262" s="64"/>
      <c r="D262" s="64"/>
      <c r="E262" s="64"/>
      <c r="F262" s="28"/>
      <c r="G262" s="64"/>
      <c r="H262" s="64"/>
      <c r="I262" s="64"/>
      <c r="J262" s="64"/>
      <c r="K262" s="28"/>
      <c r="L262" s="28"/>
      <c r="M262" s="28"/>
      <c r="N262" s="28"/>
      <c r="O262" s="28"/>
    </row>
    <row r="263" spans="1:15">
      <c r="A263" s="74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</row>
    <row r="264" spans="1:15">
      <c r="A264" s="74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</row>
    <row r="265" spans="1:15">
      <c r="A265" s="74"/>
      <c r="B265" s="28"/>
      <c r="C265" s="28"/>
      <c r="D265" s="28"/>
      <c r="E265" s="28"/>
      <c r="G265" s="28"/>
      <c r="H265" s="28"/>
      <c r="I265" s="28"/>
      <c r="J265" s="28"/>
      <c r="K265" s="28"/>
      <c r="L265" s="28"/>
      <c r="M265" s="28"/>
      <c r="N265" s="28"/>
      <c r="O265" s="28"/>
    </row>
    <row r="266" spans="1:15">
      <c r="A266" s="74"/>
      <c r="B266" s="28"/>
      <c r="C266" s="28"/>
      <c r="D266" s="28"/>
      <c r="E266" s="28"/>
      <c r="G266" s="28"/>
      <c r="H266" s="28"/>
      <c r="I266" s="28"/>
      <c r="J266" s="28"/>
      <c r="K266" s="28"/>
      <c r="L266" s="28"/>
      <c r="M266" s="28"/>
      <c r="N266" s="28"/>
      <c r="O266" s="28"/>
    </row>
    <row r="286" spans="5:5">
      <c r="E286" s="7"/>
    </row>
    <row r="375" spans="4:4">
      <c r="D375" s="9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302"/>
  <sheetViews>
    <sheetView workbookViewId="0">
      <selection activeCell="F55" sqref="F55"/>
    </sheetView>
  </sheetViews>
  <sheetFormatPr baseColWidth="10" defaultColWidth="8.83203125" defaultRowHeight="13"/>
  <cols>
    <col min="1" max="1" width="8.1640625" customWidth="1"/>
    <col min="2" max="2" width="7.5" customWidth="1"/>
    <col min="3" max="3" width="8.33203125" customWidth="1"/>
    <col min="4" max="4" width="8.5" customWidth="1"/>
    <col min="5" max="5" width="7.5" customWidth="1"/>
    <col min="6" max="6" width="7" customWidth="1"/>
    <col min="10" max="11" width="8.5" customWidth="1"/>
    <col min="13" max="14" width="6.1640625" customWidth="1"/>
    <col min="15" max="15" width="7" customWidth="1"/>
    <col min="16" max="16" width="6.6640625" customWidth="1"/>
  </cols>
  <sheetData>
    <row r="1" spans="1:6">
      <c r="B1" s="4" t="s">
        <v>13</v>
      </c>
      <c r="C1" s="4"/>
      <c r="D1" s="4"/>
      <c r="E1" s="4"/>
    </row>
    <row r="2" spans="1:6">
      <c r="B2" s="4">
        <v>4</v>
      </c>
      <c r="C2" s="4">
        <v>8</v>
      </c>
      <c r="D2" s="4">
        <v>19</v>
      </c>
      <c r="E2" s="4">
        <v>20</v>
      </c>
      <c r="F2" s="4">
        <v>27</v>
      </c>
    </row>
    <row r="3" spans="1:6">
      <c r="A3" t="s">
        <v>95</v>
      </c>
      <c r="B3" s="27"/>
      <c r="C3" s="27">
        <v>3.4</v>
      </c>
      <c r="D3" s="27">
        <v>3.81</v>
      </c>
      <c r="E3" s="27">
        <v>2.44</v>
      </c>
    </row>
    <row r="4" spans="1:6">
      <c r="A4" t="s">
        <v>88</v>
      </c>
      <c r="B4" s="27">
        <v>2.76</v>
      </c>
      <c r="C4" s="27">
        <v>3.71</v>
      </c>
      <c r="D4" s="27">
        <v>2.69</v>
      </c>
      <c r="E4" s="27">
        <v>3.105</v>
      </c>
      <c r="F4" s="33">
        <v>2.46</v>
      </c>
    </row>
    <row r="5" spans="1:6">
      <c r="A5" t="s">
        <v>89</v>
      </c>
      <c r="B5" s="27">
        <v>3.9450000000000003</v>
      </c>
      <c r="C5" s="27">
        <v>3.06</v>
      </c>
      <c r="D5" s="27">
        <v>4.6749999999999998</v>
      </c>
      <c r="E5" s="27">
        <v>2.3250000000000002</v>
      </c>
      <c r="F5" s="33">
        <v>3.7749999999999995</v>
      </c>
    </row>
    <row r="6" spans="1:6">
      <c r="A6" t="s">
        <v>90</v>
      </c>
      <c r="B6" s="27">
        <v>4.8</v>
      </c>
      <c r="C6" s="27">
        <v>3.1749999999999998</v>
      </c>
      <c r="D6" s="27">
        <v>3.5350000000000001</v>
      </c>
      <c r="E6" s="27">
        <v>4.8233333333333333</v>
      </c>
      <c r="F6" s="33">
        <v>7.1099999999999994</v>
      </c>
    </row>
    <row r="7" spans="1:6">
      <c r="A7" t="s">
        <v>91</v>
      </c>
      <c r="B7" s="27">
        <v>2.4500000000000002</v>
      </c>
      <c r="C7" s="27">
        <v>4.1099999999999994</v>
      </c>
      <c r="D7" s="27">
        <v>2.84</v>
      </c>
      <c r="E7" s="27">
        <v>2.1349999999999998</v>
      </c>
      <c r="F7" s="33">
        <v>3.25</v>
      </c>
    </row>
    <row r="8" spans="1:6">
      <c r="A8" t="s">
        <v>96</v>
      </c>
      <c r="B8" s="27">
        <v>1.97</v>
      </c>
      <c r="C8" s="27">
        <v>3.395</v>
      </c>
      <c r="D8" s="27">
        <v>2.41</v>
      </c>
      <c r="E8" s="27">
        <v>1.73</v>
      </c>
      <c r="F8" s="33">
        <v>2.0249999999999999</v>
      </c>
    </row>
    <row r="9" spans="1:6">
      <c r="A9" t="s">
        <v>97</v>
      </c>
      <c r="B9" s="27">
        <v>3.26</v>
      </c>
      <c r="C9" s="27">
        <v>4.6449999999999996</v>
      </c>
      <c r="D9" s="27">
        <v>3.62</v>
      </c>
      <c r="E9" s="27">
        <v>2.9</v>
      </c>
      <c r="F9" s="33">
        <v>3.2199999999999998</v>
      </c>
    </row>
    <row r="10" spans="1:6">
      <c r="A10" t="s">
        <v>98</v>
      </c>
      <c r="B10" s="27"/>
      <c r="C10" s="27"/>
      <c r="D10" s="27"/>
      <c r="E10" s="27"/>
    </row>
    <row r="11" spans="1:6">
      <c r="A11" t="s">
        <v>99</v>
      </c>
    </row>
    <row r="13" spans="1:6">
      <c r="B13" s="4" t="s">
        <v>14</v>
      </c>
      <c r="C13" s="4"/>
      <c r="D13" s="4"/>
      <c r="E13" s="4"/>
    </row>
    <row r="14" spans="1:6">
      <c r="B14" s="4">
        <v>4</v>
      </c>
      <c r="C14" s="4">
        <v>8</v>
      </c>
      <c r="D14" s="4">
        <v>19</v>
      </c>
      <c r="E14" s="4">
        <v>20</v>
      </c>
      <c r="F14" s="4">
        <v>27</v>
      </c>
    </row>
    <row r="15" spans="1:6">
      <c r="A15" t="s">
        <v>95</v>
      </c>
      <c r="B15" s="44"/>
      <c r="C15" s="44"/>
      <c r="D15" s="44">
        <v>0.21299999999999999</v>
      </c>
      <c r="E15" s="44"/>
    </row>
    <row r="16" spans="1:6">
      <c r="A16" t="s">
        <v>88</v>
      </c>
      <c r="B16" s="44">
        <v>0.151</v>
      </c>
      <c r="C16" s="44">
        <v>0.37</v>
      </c>
      <c r="D16" s="44">
        <v>0.22</v>
      </c>
      <c r="E16" s="44">
        <v>0.23599999999999999</v>
      </c>
      <c r="F16">
        <v>0.33300000000000002</v>
      </c>
    </row>
    <row r="17" spans="1:12">
      <c r="A17" t="s">
        <v>89</v>
      </c>
      <c r="B17" s="44">
        <v>0.38300000000000001</v>
      </c>
      <c r="C17" s="44">
        <v>0.193</v>
      </c>
      <c r="D17" s="44">
        <v>1.494</v>
      </c>
      <c r="E17" s="44">
        <v>0.42599999999999999</v>
      </c>
      <c r="F17">
        <v>0.22699999999999998</v>
      </c>
    </row>
    <row r="18" spans="1:12">
      <c r="A18" t="s">
        <v>90</v>
      </c>
      <c r="B18" s="44">
        <v>7.4999999999999997E-2</v>
      </c>
      <c r="C18" s="44">
        <v>0.2495</v>
      </c>
      <c r="D18" s="44">
        <v>9.5500000000000002E-2</v>
      </c>
      <c r="E18" s="44">
        <v>0.11866666666666666</v>
      </c>
      <c r="F18" s="42">
        <v>0.10733333333333334</v>
      </c>
    </row>
    <row r="19" spans="1:12">
      <c r="A19" t="s">
        <v>91</v>
      </c>
      <c r="B19" s="44">
        <v>0.29699999999999999</v>
      </c>
      <c r="C19" s="44">
        <v>0.33500000000000002</v>
      </c>
      <c r="D19" s="44">
        <v>0.41399999999999998</v>
      </c>
      <c r="E19" s="44">
        <v>0.155</v>
      </c>
      <c r="F19" s="42">
        <v>0.1</v>
      </c>
    </row>
    <row r="20" spans="1:12">
      <c r="A20" t="s">
        <v>96</v>
      </c>
      <c r="B20" s="44">
        <v>0.24099999999999999</v>
      </c>
      <c r="C20" s="44">
        <v>0.26149999999999995</v>
      </c>
      <c r="D20" s="44">
        <v>0.3775</v>
      </c>
      <c r="E20" s="44">
        <v>0.21299999999999999</v>
      </c>
      <c r="F20">
        <v>0.32599999999999996</v>
      </c>
    </row>
    <row r="21" spans="1:12">
      <c r="A21" t="s">
        <v>97</v>
      </c>
      <c r="B21" s="44">
        <v>0.36</v>
      </c>
      <c r="C21" s="44">
        <v>0.15049999999999999</v>
      </c>
      <c r="D21" s="44">
        <v>0.161</v>
      </c>
      <c r="E21" s="44">
        <v>0.156</v>
      </c>
      <c r="F21">
        <v>0.1285</v>
      </c>
      <c r="L21" s="23" t="s">
        <v>121</v>
      </c>
    </row>
    <row r="22" spans="1:12">
      <c r="A22" t="s">
        <v>98</v>
      </c>
      <c r="B22" s="44"/>
      <c r="C22" s="44"/>
      <c r="D22" s="44"/>
      <c r="E22" s="44"/>
    </row>
    <row r="23" spans="1:12">
      <c r="A23" t="s">
        <v>99</v>
      </c>
    </row>
    <row r="25" spans="1:12">
      <c r="B25" s="4" t="s">
        <v>100</v>
      </c>
      <c r="C25" s="4"/>
      <c r="D25" s="4"/>
      <c r="E25" s="4"/>
    </row>
    <row r="26" spans="1:12">
      <c r="B26" s="4">
        <v>4</v>
      </c>
      <c r="C26" s="4">
        <v>8</v>
      </c>
      <c r="D26" s="4">
        <v>19</v>
      </c>
      <c r="E26" s="4">
        <v>20</v>
      </c>
      <c r="F26" s="4">
        <v>27</v>
      </c>
    </row>
    <row r="27" spans="1:12">
      <c r="A27" t="s">
        <v>95</v>
      </c>
      <c r="B27" s="51"/>
      <c r="C27" s="51">
        <v>3</v>
      </c>
      <c r="D27" s="51">
        <v>8</v>
      </c>
      <c r="E27" s="51">
        <v>14</v>
      </c>
    </row>
    <row r="28" spans="1:12">
      <c r="A28" t="s">
        <v>88</v>
      </c>
      <c r="B28" s="51">
        <v>21.4</v>
      </c>
      <c r="C28" s="51">
        <v>2.5</v>
      </c>
      <c r="D28" s="51">
        <v>39.799999999999997</v>
      </c>
      <c r="E28" s="51">
        <v>24.299999999999997</v>
      </c>
      <c r="F28">
        <v>39.6</v>
      </c>
    </row>
    <row r="29" spans="1:12">
      <c r="A29" t="s">
        <v>89</v>
      </c>
      <c r="B29" s="51">
        <v>47.05</v>
      </c>
      <c r="C29" s="51">
        <v>10</v>
      </c>
      <c r="D29" s="51">
        <v>61.3</v>
      </c>
      <c r="E29" s="51">
        <v>44.95</v>
      </c>
      <c r="F29">
        <v>40.1</v>
      </c>
    </row>
    <row r="30" spans="1:12">
      <c r="A30" t="s">
        <v>90</v>
      </c>
      <c r="B30" s="51">
        <v>45.1</v>
      </c>
      <c r="C30" s="51">
        <v>0.65</v>
      </c>
      <c r="D30" s="51">
        <v>26.1</v>
      </c>
      <c r="E30" s="51">
        <v>33.666666666666664</v>
      </c>
      <c r="F30" s="49">
        <v>27.5</v>
      </c>
    </row>
    <row r="31" spans="1:12">
      <c r="A31" t="s">
        <v>91</v>
      </c>
      <c r="B31" s="51">
        <v>12.7</v>
      </c>
      <c r="C31" s="51">
        <v>7.75</v>
      </c>
      <c r="D31" s="51">
        <v>63</v>
      </c>
      <c r="E31" s="51">
        <v>56.25</v>
      </c>
      <c r="F31">
        <v>46.7</v>
      </c>
    </row>
    <row r="32" spans="1:12">
      <c r="A32" t="s">
        <v>96</v>
      </c>
      <c r="B32" s="51">
        <v>23</v>
      </c>
      <c r="C32" s="51">
        <v>1.95</v>
      </c>
      <c r="D32" s="51">
        <v>51.4</v>
      </c>
      <c r="E32" s="51">
        <v>37.200000000000003</v>
      </c>
      <c r="F32">
        <v>43.1</v>
      </c>
    </row>
    <row r="33" spans="1:6">
      <c r="A33" t="s">
        <v>97</v>
      </c>
      <c r="B33" s="51">
        <v>30.900000000000002</v>
      </c>
      <c r="C33" s="51">
        <v>0.5</v>
      </c>
      <c r="D33" s="51">
        <v>63.7</v>
      </c>
      <c r="E33" s="51">
        <v>62.1</v>
      </c>
      <c r="F33">
        <v>39.25</v>
      </c>
    </row>
    <row r="34" spans="1:6">
      <c r="A34" t="s">
        <v>98</v>
      </c>
      <c r="B34" s="51"/>
      <c r="C34" s="51"/>
      <c r="D34" s="51"/>
      <c r="E34" s="51"/>
    </row>
    <row r="35" spans="1:6">
      <c r="A35" t="s">
        <v>99</v>
      </c>
    </row>
    <row r="37" spans="1:6">
      <c r="B37" s="4" t="s">
        <v>12</v>
      </c>
      <c r="C37" s="4"/>
      <c r="D37" s="4"/>
      <c r="E37" s="4"/>
    </row>
    <row r="38" spans="1:6">
      <c r="B38" s="4">
        <v>4</v>
      </c>
      <c r="C38" s="4">
        <v>8</v>
      </c>
      <c r="D38" s="4">
        <v>19</v>
      </c>
      <c r="E38" s="4">
        <v>20</v>
      </c>
      <c r="F38" s="4">
        <v>27</v>
      </c>
    </row>
    <row r="39" spans="1:6">
      <c r="A39" t="s">
        <v>95</v>
      </c>
      <c r="B39" s="27"/>
      <c r="C39" s="27">
        <v>7.25</v>
      </c>
      <c r="D39" s="27">
        <v>7.15</v>
      </c>
      <c r="E39" s="27">
        <v>7.06</v>
      </c>
    </row>
    <row r="40" spans="1:6">
      <c r="A40" t="s">
        <v>88</v>
      </c>
      <c r="B40" s="27">
        <v>6.62</v>
      </c>
      <c r="C40" s="27">
        <v>6.92</v>
      </c>
      <c r="D40" s="27">
        <v>6.98</v>
      </c>
      <c r="E40" s="27">
        <v>6.8849999999999998</v>
      </c>
      <c r="F40">
        <v>6.88</v>
      </c>
    </row>
    <row r="41" spans="1:6">
      <c r="A41" t="s">
        <v>89</v>
      </c>
      <c r="B41" s="27">
        <v>6.71</v>
      </c>
      <c r="C41" s="27">
        <v>6.835</v>
      </c>
      <c r="D41" s="27">
        <v>6.5250000000000004</v>
      </c>
      <c r="E41" s="27">
        <v>6.5350000000000001</v>
      </c>
      <c r="F41">
        <v>6.5649999999999995</v>
      </c>
    </row>
    <row r="42" spans="1:6">
      <c r="A42" t="s">
        <v>90</v>
      </c>
      <c r="B42" s="27">
        <v>7.3</v>
      </c>
      <c r="C42" s="27">
        <v>7.17</v>
      </c>
      <c r="D42" s="27">
        <v>7.4049999999999994</v>
      </c>
      <c r="E42" s="27">
        <v>7.3633333333333333</v>
      </c>
      <c r="F42">
        <v>7.2366666666666655</v>
      </c>
    </row>
    <row r="43" spans="1:6">
      <c r="A43" t="s">
        <v>91</v>
      </c>
      <c r="B43" s="27">
        <v>7.79</v>
      </c>
      <c r="C43" s="27">
        <v>6.8650000000000002</v>
      </c>
      <c r="D43" s="27">
        <v>6.75</v>
      </c>
      <c r="E43" s="27">
        <v>7.58</v>
      </c>
      <c r="F43">
        <v>7.41</v>
      </c>
    </row>
    <row r="44" spans="1:6">
      <c r="A44" t="s">
        <v>96</v>
      </c>
      <c r="B44" s="27">
        <v>7.22</v>
      </c>
      <c r="C44" s="27">
        <v>7.3550000000000004</v>
      </c>
      <c r="D44" s="27">
        <v>7.3849999999999998</v>
      </c>
      <c r="E44" s="27">
        <v>7.31</v>
      </c>
      <c r="F44">
        <v>7.4849999999999994</v>
      </c>
    </row>
    <row r="45" spans="1:6">
      <c r="A45" t="s">
        <v>97</v>
      </c>
      <c r="B45" s="27">
        <v>7.23</v>
      </c>
      <c r="C45" s="27">
        <v>7.2149999999999999</v>
      </c>
      <c r="D45" s="27">
        <v>6.9</v>
      </c>
      <c r="E45" s="27">
        <v>7.01</v>
      </c>
      <c r="F45">
        <v>7.415</v>
      </c>
    </row>
    <row r="46" spans="1:6">
      <c r="A46" t="s">
        <v>98</v>
      </c>
      <c r="B46" s="27"/>
      <c r="C46" s="27"/>
      <c r="D46" s="27"/>
      <c r="E46" s="27"/>
    </row>
    <row r="47" spans="1:6">
      <c r="A47" t="s">
        <v>99</v>
      </c>
    </row>
    <row r="48" spans="1:6">
      <c r="B48" s="4"/>
      <c r="C48" s="4"/>
      <c r="D48" s="4"/>
      <c r="E48" s="4"/>
    </row>
    <row r="49" spans="1:6">
      <c r="B49" s="4" t="s">
        <v>11</v>
      </c>
      <c r="C49" s="4"/>
      <c r="D49" s="4"/>
      <c r="E49" s="4"/>
    </row>
    <row r="50" spans="1:6">
      <c r="B50" s="4">
        <v>4</v>
      </c>
      <c r="C50" s="4">
        <v>8</v>
      </c>
      <c r="D50" s="4">
        <v>19</v>
      </c>
      <c r="E50" s="4">
        <v>20</v>
      </c>
      <c r="F50" s="4">
        <v>27</v>
      </c>
    </row>
    <row r="51" spans="1:6">
      <c r="A51" t="s">
        <v>95</v>
      </c>
      <c r="B51" s="36"/>
      <c r="C51" s="36">
        <v>0.06</v>
      </c>
      <c r="D51" s="36">
        <v>0.09</v>
      </c>
      <c r="E51" s="36">
        <v>7.0000000000000007E-2</v>
      </c>
    </row>
    <row r="52" spans="1:6">
      <c r="A52" t="s">
        <v>88</v>
      </c>
      <c r="B52" s="36">
        <v>0.08</v>
      </c>
      <c r="C52" s="36">
        <v>7.0000000000000007E-2</v>
      </c>
      <c r="D52" s="36">
        <v>0.1</v>
      </c>
      <c r="E52" s="36">
        <v>0.08</v>
      </c>
      <c r="F52" s="23">
        <v>0.08</v>
      </c>
    </row>
    <row r="53" spans="1:6">
      <c r="A53" t="s">
        <v>89</v>
      </c>
      <c r="B53" s="36">
        <v>7.0000000000000007E-2</v>
      </c>
      <c r="C53" s="36">
        <v>0.11</v>
      </c>
      <c r="D53" s="36">
        <v>0.13</v>
      </c>
      <c r="E53" s="36">
        <v>0.09</v>
      </c>
      <c r="F53" s="23">
        <v>0.09</v>
      </c>
    </row>
    <row r="54" spans="1:6">
      <c r="A54" t="s">
        <v>90</v>
      </c>
      <c r="B54" s="36">
        <v>0.06</v>
      </c>
      <c r="C54" s="36">
        <v>7.0000000000000007E-2</v>
      </c>
      <c r="D54" s="36">
        <v>0.18</v>
      </c>
      <c r="E54" s="36">
        <v>0.17</v>
      </c>
      <c r="F54" s="23">
        <v>0.09</v>
      </c>
    </row>
    <row r="55" spans="1:6">
      <c r="A55" t="s">
        <v>91</v>
      </c>
      <c r="B55" s="36">
        <v>0.12</v>
      </c>
      <c r="C55" s="36">
        <v>0.08</v>
      </c>
      <c r="D55" s="36">
        <v>0.41</v>
      </c>
      <c r="E55" s="36">
        <v>0.2</v>
      </c>
      <c r="F55" s="23">
        <v>0.26</v>
      </c>
    </row>
    <row r="56" spans="1:6">
      <c r="A56" t="s">
        <v>96</v>
      </c>
      <c r="B56" s="36">
        <v>0.09</v>
      </c>
      <c r="C56" s="36">
        <v>0.09</v>
      </c>
      <c r="D56" s="36">
        <v>0.24</v>
      </c>
      <c r="E56" s="36">
        <v>0.31</v>
      </c>
      <c r="F56" s="23">
        <v>0.15</v>
      </c>
    </row>
    <row r="57" spans="1:6">
      <c r="A57" t="s">
        <v>97</v>
      </c>
      <c r="B57" s="36">
        <v>0.12</v>
      </c>
      <c r="C57" s="36">
        <v>7.0000000000000007E-2</v>
      </c>
      <c r="D57" s="36">
        <v>0.5</v>
      </c>
      <c r="E57" s="36">
        <v>0.36</v>
      </c>
      <c r="F57" s="23">
        <v>0.26</v>
      </c>
    </row>
    <row r="58" spans="1:6">
      <c r="A58" t="s">
        <v>98</v>
      </c>
      <c r="B58" s="36">
        <v>0.12</v>
      </c>
      <c r="C58" s="36">
        <v>0.08</v>
      </c>
      <c r="D58" s="36">
        <v>0.27</v>
      </c>
      <c r="E58" s="36">
        <v>0.25</v>
      </c>
      <c r="F58" s="36">
        <v>0.13</v>
      </c>
    </row>
    <row r="59" spans="1:6">
      <c r="A59" t="s">
        <v>99</v>
      </c>
      <c r="B59" s="36">
        <v>0.12</v>
      </c>
      <c r="C59" s="36">
        <v>0.09</v>
      </c>
      <c r="D59" s="36">
        <v>0.28000000000000003</v>
      </c>
      <c r="E59" s="36">
        <v>0.36</v>
      </c>
      <c r="F59" s="36">
        <v>0.14000000000000001</v>
      </c>
    </row>
    <row r="61" spans="1:6">
      <c r="B61" s="4" t="s">
        <v>101</v>
      </c>
      <c r="C61" s="4"/>
      <c r="D61" s="4"/>
      <c r="E61" s="4"/>
    </row>
    <row r="62" spans="1:6">
      <c r="B62" s="4">
        <v>4</v>
      </c>
      <c r="C62" s="4">
        <v>8</v>
      </c>
      <c r="D62" s="4">
        <v>19</v>
      </c>
      <c r="E62" s="4">
        <v>20</v>
      </c>
      <c r="F62" s="4">
        <v>27</v>
      </c>
    </row>
    <row r="63" spans="1:6">
      <c r="A63" t="s">
        <v>95</v>
      </c>
      <c r="B63" s="12"/>
      <c r="C63" s="15">
        <v>31</v>
      </c>
      <c r="D63" s="12">
        <v>29</v>
      </c>
      <c r="E63" s="12">
        <v>24</v>
      </c>
    </row>
    <row r="64" spans="1:6">
      <c r="A64" t="s">
        <v>88</v>
      </c>
      <c r="B64" s="12"/>
      <c r="C64" s="12">
        <v>42</v>
      </c>
      <c r="D64" s="12">
        <v>21</v>
      </c>
      <c r="E64" s="12">
        <v>16</v>
      </c>
      <c r="F64" s="23">
        <v>23</v>
      </c>
    </row>
    <row r="65" spans="1:10">
      <c r="A65" t="s">
        <v>89</v>
      </c>
      <c r="B65" s="12">
        <v>21</v>
      </c>
      <c r="C65" s="23">
        <v>38</v>
      </c>
      <c r="D65" s="23">
        <v>27</v>
      </c>
      <c r="E65" s="23">
        <v>20</v>
      </c>
      <c r="F65" s="23">
        <v>28</v>
      </c>
    </row>
    <row r="66" spans="1:10">
      <c r="A66" t="s">
        <v>90</v>
      </c>
      <c r="B66" s="12">
        <v>36</v>
      </c>
      <c r="C66" s="23">
        <v>43</v>
      </c>
      <c r="D66" s="23">
        <v>20</v>
      </c>
      <c r="E66" s="23">
        <v>16</v>
      </c>
      <c r="F66" s="23">
        <v>24</v>
      </c>
    </row>
    <row r="67" spans="1:10">
      <c r="A67" t="s">
        <v>91</v>
      </c>
      <c r="B67" s="23">
        <v>13</v>
      </c>
      <c r="C67" s="23">
        <v>37</v>
      </c>
      <c r="D67" s="23">
        <v>16</v>
      </c>
      <c r="E67" s="23">
        <v>12</v>
      </c>
      <c r="F67" s="23">
        <v>23</v>
      </c>
    </row>
    <row r="68" spans="1:10">
      <c r="A68" t="s">
        <v>96</v>
      </c>
      <c r="B68" s="23">
        <v>18</v>
      </c>
      <c r="C68" s="100">
        <v>37</v>
      </c>
      <c r="D68" s="23">
        <v>20</v>
      </c>
      <c r="E68" s="23">
        <v>15</v>
      </c>
      <c r="F68" s="23">
        <v>23</v>
      </c>
    </row>
    <row r="69" spans="1:10">
      <c r="A69" t="s">
        <v>97</v>
      </c>
      <c r="B69" s="23">
        <v>27</v>
      </c>
      <c r="C69" s="100">
        <v>38</v>
      </c>
      <c r="D69" s="23">
        <v>26</v>
      </c>
      <c r="E69" s="23">
        <v>17</v>
      </c>
      <c r="F69" s="23">
        <v>24</v>
      </c>
      <c r="J69" s="6"/>
    </row>
    <row r="70" spans="1:10">
      <c r="A70" t="s">
        <v>98</v>
      </c>
      <c r="B70" s="12"/>
      <c r="C70" s="12"/>
      <c r="D70" s="12"/>
      <c r="E70" s="12"/>
    </row>
    <row r="71" spans="1:10">
      <c r="A71" t="s">
        <v>99</v>
      </c>
    </row>
    <row r="213" spans="5:5">
      <c r="E213" s="7"/>
    </row>
    <row r="302" spans="3:3">
      <c r="C302" s="9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S467"/>
  <sheetViews>
    <sheetView topLeftCell="A25" zoomScale="75" workbookViewId="0">
      <selection activeCell="L52" sqref="L52"/>
    </sheetView>
  </sheetViews>
  <sheetFormatPr baseColWidth="10" defaultColWidth="8.83203125" defaultRowHeight="13"/>
  <cols>
    <col min="1" max="1" width="9.5" customWidth="1"/>
    <col min="2" max="2" width="8.1640625" customWidth="1"/>
    <col min="3" max="3" width="11.6640625" customWidth="1"/>
    <col min="4" max="4" width="9.33203125" customWidth="1"/>
    <col min="5" max="5" width="9.5" customWidth="1"/>
    <col min="6" max="6" width="9.83203125" customWidth="1"/>
    <col min="7" max="7" width="7.33203125" customWidth="1"/>
    <col min="8" max="8" width="8.1640625" customWidth="1"/>
    <col min="11" max="11" width="7.83203125" customWidth="1"/>
    <col min="14" max="14" width="5.33203125" customWidth="1"/>
    <col min="15" max="15" width="5.6640625" customWidth="1"/>
    <col min="16" max="16" width="6.83203125" customWidth="1"/>
    <col min="17" max="17" width="7.33203125" customWidth="1"/>
  </cols>
  <sheetData>
    <row r="1" spans="1:19">
      <c r="A1" s="11"/>
      <c r="B1" s="4" t="s">
        <v>13</v>
      </c>
      <c r="C1" s="4"/>
      <c r="D1" s="4"/>
      <c r="E1" s="4"/>
      <c r="F1" s="4"/>
      <c r="G1" s="4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>
      <c r="A2" s="11"/>
      <c r="B2" s="4">
        <v>21</v>
      </c>
      <c r="C2" s="4">
        <v>22</v>
      </c>
      <c r="D2" s="4">
        <v>23</v>
      </c>
      <c r="E2" s="4">
        <v>25</v>
      </c>
      <c r="F2" s="4">
        <v>26</v>
      </c>
      <c r="G2" s="4">
        <v>28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>
      <c r="A3" s="71" t="s">
        <v>95</v>
      </c>
      <c r="B3" s="27"/>
      <c r="C3" s="27"/>
      <c r="D3" s="27"/>
      <c r="E3" s="27"/>
      <c r="F3">
        <v>5.23</v>
      </c>
      <c r="G3" s="27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>
      <c r="A4" s="71" t="s">
        <v>88</v>
      </c>
      <c r="B4" s="27"/>
      <c r="C4" s="27"/>
      <c r="D4" s="27">
        <v>2.4900000000000002</v>
      </c>
      <c r="E4" s="27"/>
      <c r="F4">
        <v>4.99</v>
      </c>
      <c r="G4" s="33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>
      <c r="A5" s="71" t="s">
        <v>89</v>
      </c>
      <c r="B5" s="27"/>
      <c r="C5" s="27"/>
      <c r="D5" s="27">
        <v>3.3050000000000002</v>
      </c>
      <c r="E5" s="27">
        <v>4.2249999999999996</v>
      </c>
      <c r="F5">
        <v>2.5499999999999998</v>
      </c>
      <c r="G5" s="27">
        <v>4.8149999999999995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>
      <c r="A6" s="71" t="s">
        <v>90</v>
      </c>
      <c r="B6" s="27"/>
      <c r="C6" s="27"/>
      <c r="D6" s="27">
        <v>5.1533333333333333</v>
      </c>
      <c r="E6" s="27">
        <v>8.4350000000000005</v>
      </c>
      <c r="F6">
        <v>2.8499999999999996</v>
      </c>
      <c r="G6" s="27">
        <v>8.4149999999999991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>
      <c r="A7" s="71" t="s">
        <v>91</v>
      </c>
      <c r="B7" s="27">
        <v>2.8600000000000003</v>
      </c>
      <c r="C7" s="27"/>
      <c r="D7" s="69">
        <v>6.93</v>
      </c>
      <c r="E7" s="92"/>
      <c r="F7">
        <v>2.66</v>
      </c>
      <c r="G7" s="9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71" t="s">
        <v>96</v>
      </c>
      <c r="B8" s="40">
        <v>3.05</v>
      </c>
      <c r="C8" s="27"/>
      <c r="D8" s="92"/>
      <c r="E8" s="92"/>
      <c r="F8" s="27">
        <v>2.7050000000000001</v>
      </c>
      <c r="G8" s="9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>
      <c r="A9" s="71" t="s">
        <v>97</v>
      </c>
      <c r="B9" s="40">
        <v>3.83</v>
      </c>
      <c r="C9" s="27"/>
      <c r="D9" s="92"/>
      <c r="E9" s="92"/>
      <c r="F9" s="27">
        <v>3.56</v>
      </c>
      <c r="G9" s="9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>
      <c r="A10" s="71" t="s">
        <v>98</v>
      </c>
      <c r="B10" s="27"/>
      <c r="C10" s="27"/>
      <c r="D10" s="27"/>
      <c r="E10" s="27"/>
      <c r="F10" s="27"/>
      <c r="G10" s="27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>
      <c r="A11" s="72" t="s">
        <v>99</v>
      </c>
      <c r="B11" s="21"/>
      <c r="C11" s="21"/>
      <c r="D11" s="21"/>
      <c r="E11" s="23"/>
      <c r="F11" s="21"/>
      <c r="G11" s="23"/>
      <c r="H11" s="21"/>
      <c r="I11" s="21"/>
      <c r="J11" s="21"/>
      <c r="K11" s="21"/>
      <c r="L11" s="21"/>
      <c r="M11" s="21"/>
      <c r="N11" s="23"/>
      <c r="O11" s="21"/>
      <c r="P11" s="21"/>
      <c r="Q11" s="21"/>
      <c r="R11" s="21"/>
      <c r="S11" s="21"/>
    </row>
    <row r="12" spans="1:19">
      <c r="A12" s="22"/>
      <c r="B12" s="21"/>
      <c r="C12" s="21"/>
      <c r="D12" s="21"/>
      <c r="E12" s="23"/>
      <c r="F12" s="21"/>
      <c r="G12" s="23"/>
      <c r="H12" s="21"/>
      <c r="I12" s="21"/>
      <c r="J12" s="21"/>
      <c r="K12" s="21"/>
      <c r="L12" s="21"/>
      <c r="M12" s="21"/>
      <c r="N12" s="23"/>
      <c r="O12" s="21"/>
      <c r="P12" s="21"/>
      <c r="Q12" s="21"/>
      <c r="R12" s="21"/>
      <c r="S12" s="21"/>
    </row>
    <row r="13" spans="1:19">
      <c r="A13" s="22"/>
      <c r="B13" s="4" t="s">
        <v>14</v>
      </c>
      <c r="C13" s="4"/>
      <c r="D13" s="4"/>
      <c r="E13" s="4"/>
      <c r="F13" s="4"/>
      <c r="G13" s="4"/>
      <c r="H13" s="23"/>
      <c r="I13" s="23"/>
      <c r="J13" s="23"/>
      <c r="K13" s="12"/>
      <c r="L13" s="12"/>
      <c r="M13" s="12"/>
      <c r="N13" s="23"/>
      <c r="O13" s="23"/>
      <c r="P13" s="23"/>
      <c r="Q13" s="23"/>
      <c r="R13" s="23"/>
      <c r="S13" s="23"/>
    </row>
    <row r="14" spans="1:19">
      <c r="A14" s="11"/>
      <c r="B14" s="4">
        <v>21</v>
      </c>
      <c r="C14" s="4">
        <v>22</v>
      </c>
      <c r="D14" s="4">
        <v>23</v>
      </c>
      <c r="E14" s="4">
        <v>25</v>
      </c>
      <c r="F14" s="4">
        <v>26</v>
      </c>
      <c r="G14" s="4">
        <v>28</v>
      </c>
      <c r="H14" s="23"/>
      <c r="I14" s="23"/>
      <c r="J14" s="23"/>
      <c r="K14" s="23"/>
      <c r="L14" s="23"/>
      <c r="M14" s="12"/>
      <c r="N14" s="12"/>
      <c r="O14" s="23"/>
      <c r="P14" s="23"/>
      <c r="Q14" s="23"/>
      <c r="R14" s="23"/>
      <c r="S14" s="23"/>
    </row>
    <row r="15" spans="1:19">
      <c r="A15" s="71" t="s">
        <v>95</v>
      </c>
      <c r="B15" s="44"/>
      <c r="C15" s="44"/>
      <c r="D15" s="44"/>
      <c r="E15" s="44"/>
      <c r="F15" s="44">
        <v>0.11</v>
      </c>
      <c r="G15" s="44"/>
      <c r="H15" s="23"/>
      <c r="I15" s="23"/>
      <c r="J15" s="23"/>
      <c r="K15" s="23"/>
      <c r="L15" s="23"/>
      <c r="M15" s="12"/>
      <c r="N15" s="12"/>
      <c r="O15" s="12"/>
      <c r="P15" s="12"/>
      <c r="Q15" s="12"/>
      <c r="R15" s="23"/>
      <c r="S15" s="23"/>
    </row>
    <row r="16" spans="1:19">
      <c r="A16" s="71" t="s">
        <v>88</v>
      </c>
      <c r="B16" s="44"/>
      <c r="C16" s="44"/>
      <c r="D16" s="44">
        <v>0.26900000000000002</v>
      </c>
      <c r="E16" s="44"/>
      <c r="F16" s="44">
        <v>0.193</v>
      </c>
      <c r="G16" s="42"/>
      <c r="H16" s="23"/>
      <c r="I16" s="23"/>
      <c r="J16" s="23"/>
      <c r="K16" s="23"/>
      <c r="L16" s="23"/>
      <c r="M16" s="12"/>
      <c r="N16" s="12"/>
      <c r="O16" s="12"/>
      <c r="P16" s="12"/>
      <c r="Q16" s="12"/>
      <c r="R16" s="23"/>
      <c r="S16" s="23"/>
    </row>
    <row r="17" spans="1:19">
      <c r="A17" s="71" t="s">
        <v>89</v>
      </c>
      <c r="B17" s="44"/>
      <c r="C17" s="44"/>
      <c r="D17" s="44">
        <v>0.40400000000000003</v>
      </c>
      <c r="E17" s="44">
        <v>0.378</v>
      </c>
      <c r="F17" s="44">
        <v>0.31</v>
      </c>
      <c r="G17" s="44">
        <v>0.47149999999999997</v>
      </c>
      <c r="H17" s="23"/>
      <c r="I17" s="23"/>
      <c r="J17" s="23"/>
      <c r="K17" s="23"/>
      <c r="L17" s="23"/>
      <c r="M17" s="12"/>
      <c r="N17" s="12"/>
      <c r="O17" s="12"/>
      <c r="P17" s="12"/>
      <c r="Q17" s="23"/>
      <c r="R17" s="23"/>
      <c r="S17" s="23"/>
    </row>
    <row r="18" spans="1:19">
      <c r="A18" s="71" t="s">
        <v>90</v>
      </c>
      <c r="B18" s="44"/>
      <c r="C18" s="44"/>
      <c r="D18" s="44">
        <v>0.13650000000000001</v>
      </c>
      <c r="E18" s="44">
        <v>0.13600000000000001</v>
      </c>
      <c r="F18" s="44">
        <v>0.19600000000000001</v>
      </c>
      <c r="G18" s="44">
        <v>0.21550000000000002</v>
      </c>
      <c r="H18" s="23"/>
      <c r="I18" s="23"/>
      <c r="J18" s="23"/>
      <c r="K18" s="23"/>
      <c r="L18" s="23"/>
      <c r="M18" s="12"/>
      <c r="N18" s="12"/>
      <c r="O18" s="23"/>
      <c r="P18" s="23"/>
      <c r="Q18" s="23"/>
      <c r="R18" s="23"/>
      <c r="S18" s="23"/>
    </row>
    <row r="19" spans="1:19">
      <c r="A19" s="71" t="s">
        <v>91</v>
      </c>
      <c r="B19" s="44">
        <v>0.21600000000000003</v>
      </c>
      <c r="C19" s="44"/>
      <c r="D19" s="44">
        <v>0.22550000000000001</v>
      </c>
      <c r="E19" s="44">
        <v>0.15</v>
      </c>
      <c r="F19" s="44">
        <v>0.18</v>
      </c>
      <c r="G19" s="44">
        <v>0.22</v>
      </c>
      <c r="H19" s="21"/>
      <c r="I19" s="21"/>
      <c r="J19" s="21"/>
      <c r="K19" s="21"/>
      <c r="L19" s="21"/>
      <c r="M19" s="12"/>
      <c r="N19" s="12"/>
      <c r="O19" s="23"/>
      <c r="P19" s="23"/>
      <c r="Q19" s="23"/>
      <c r="R19" s="23"/>
      <c r="S19" s="23"/>
    </row>
    <row r="20" spans="1:19">
      <c r="A20" s="71" t="s">
        <v>96</v>
      </c>
      <c r="B20" s="45">
        <v>0.32350000000000001</v>
      </c>
      <c r="C20" s="44"/>
      <c r="D20" s="44">
        <v>0.219</v>
      </c>
      <c r="E20" s="44">
        <v>0.216</v>
      </c>
      <c r="F20" s="44">
        <v>0.16999999999999998</v>
      </c>
      <c r="G20" s="44">
        <v>0.4</v>
      </c>
      <c r="H20" s="23"/>
      <c r="I20" s="23"/>
      <c r="J20" s="23"/>
      <c r="K20" s="23"/>
      <c r="L20" s="23"/>
      <c r="M20" s="12"/>
      <c r="N20" s="12"/>
      <c r="O20" s="23"/>
      <c r="P20" s="23"/>
      <c r="Q20" s="23"/>
      <c r="R20" s="23"/>
      <c r="S20" s="23"/>
    </row>
    <row r="21" spans="1:19">
      <c r="A21" s="71" t="s">
        <v>97</v>
      </c>
      <c r="B21" s="45">
        <v>0.16400000000000001</v>
      </c>
      <c r="C21" s="44"/>
      <c r="D21" s="44">
        <v>0.17599999999999999</v>
      </c>
      <c r="E21" s="44">
        <v>8.5999999999999993E-2</v>
      </c>
      <c r="F21" s="44">
        <v>0.13900000000000001</v>
      </c>
      <c r="G21" s="44">
        <v>0.10199999999999999</v>
      </c>
    </row>
    <row r="22" spans="1:19">
      <c r="A22" s="71" t="s">
        <v>98</v>
      </c>
      <c r="B22" s="44"/>
      <c r="C22" s="44"/>
      <c r="D22" s="44"/>
      <c r="E22" s="44"/>
      <c r="F22" s="44"/>
      <c r="G22" s="44"/>
    </row>
    <row r="23" spans="1:19">
      <c r="A23" s="72" t="s">
        <v>99</v>
      </c>
      <c r="B23" s="21"/>
      <c r="C23" s="21"/>
      <c r="D23" s="21"/>
      <c r="E23" s="23"/>
      <c r="F23" s="21"/>
      <c r="G23" s="2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>
      <c r="A24" s="72"/>
      <c r="B24" s="21"/>
      <c r="C24" s="21"/>
      <c r="D24" s="21"/>
      <c r="E24" s="23"/>
      <c r="F24" s="21"/>
      <c r="G24" s="2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>
      <c r="A25" s="11"/>
      <c r="B25" s="4" t="s">
        <v>100</v>
      </c>
      <c r="C25" s="4"/>
      <c r="D25" s="4"/>
      <c r="E25" s="4"/>
      <c r="F25" s="4"/>
      <c r="G25" s="4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>
      <c r="A26" s="11"/>
      <c r="B26" s="4">
        <v>21</v>
      </c>
      <c r="C26" s="4">
        <v>22</v>
      </c>
      <c r="D26" s="4">
        <v>23</v>
      </c>
      <c r="E26" s="4">
        <v>25</v>
      </c>
      <c r="F26" s="4">
        <v>26</v>
      </c>
      <c r="G26" s="4">
        <v>28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>
      <c r="A27" s="71" t="s">
        <v>95</v>
      </c>
      <c r="B27" s="51"/>
      <c r="C27" s="51"/>
      <c r="D27" s="51"/>
      <c r="E27" s="51"/>
      <c r="F27" s="51">
        <v>5</v>
      </c>
      <c r="G27" s="5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>
      <c r="A28" s="71" t="s">
        <v>88</v>
      </c>
      <c r="B28" s="51"/>
      <c r="C28" s="51"/>
      <c r="D28" s="51">
        <v>8.75</v>
      </c>
      <c r="E28" s="51"/>
      <c r="F28" s="51">
        <v>5.4</v>
      </c>
      <c r="G28" s="49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>
      <c r="A29" s="71" t="s">
        <v>89</v>
      </c>
      <c r="B29" s="51"/>
      <c r="C29" s="51"/>
      <c r="D29" s="51">
        <v>14</v>
      </c>
      <c r="E29" s="51">
        <v>41.8</v>
      </c>
      <c r="F29" s="51">
        <v>51.2</v>
      </c>
      <c r="G29" s="51">
        <v>15.4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>
      <c r="A30" s="71" t="s">
        <v>90</v>
      </c>
      <c r="B30" s="51"/>
      <c r="C30" s="51"/>
      <c r="D30" s="51">
        <v>16.033333333333335</v>
      </c>
      <c r="E30" s="51">
        <v>11.85</v>
      </c>
      <c r="F30" s="51">
        <v>30.5</v>
      </c>
      <c r="G30" s="51">
        <v>24.3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>
      <c r="A31" s="71" t="s">
        <v>91</v>
      </c>
      <c r="B31" s="51">
        <v>18.450000000000003</v>
      </c>
      <c r="C31" s="51"/>
      <c r="D31" s="51">
        <v>20.350000000000001</v>
      </c>
      <c r="E31" s="96">
        <v>17.7</v>
      </c>
      <c r="F31" s="51">
        <v>27.9</v>
      </c>
      <c r="G31" s="51">
        <v>22.4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>
      <c r="A32" s="71" t="s">
        <v>96</v>
      </c>
      <c r="B32" s="52">
        <v>18</v>
      </c>
      <c r="C32" s="51"/>
      <c r="D32" s="51">
        <v>22</v>
      </c>
      <c r="E32" s="51">
        <v>18.7</v>
      </c>
      <c r="F32" s="51">
        <v>25.65</v>
      </c>
      <c r="G32" s="51">
        <v>14.7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>
      <c r="A33" s="71" t="s">
        <v>97</v>
      </c>
      <c r="B33" s="52">
        <v>24</v>
      </c>
      <c r="C33" s="51"/>
      <c r="D33" s="51">
        <v>19.399999999999999</v>
      </c>
      <c r="E33" s="51">
        <v>15.9</v>
      </c>
      <c r="F33" s="51">
        <v>33</v>
      </c>
      <c r="G33" s="51">
        <v>12.4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>
      <c r="A34" s="71" t="s">
        <v>98</v>
      </c>
      <c r="B34" s="52"/>
      <c r="C34" s="51"/>
      <c r="D34" s="51"/>
      <c r="E34" s="51"/>
      <c r="F34" s="51"/>
      <c r="G34" s="5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>
      <c r="A35" s="72" t="s">
        <v>99</v>
      </c>
      <c r="B35" s="21"/>
      <c r="C35" s="21"/>
      <c r="D35" s="21"/>
      <c r="E35" s="23"/>
      <c r="F35" s="21"/>
      <c r="G35" s="23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>
      <c r="A37" s="13"/>
      <c r="B37" s="4" t="s">
        <v>12</v>
      </c>
      <c r="C37" s="4"/>
      <c r="D37" s="4"/>
      <c r="E37" s="4"/>
      <c r="F37" s="4"/>
      <c r="G37" s="4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>
      <c r="A38" s="11"/>
      <c r="B38" s="4">
        <v>21</v>
      </c>
      <c r="C38" s="4">
        <v>22</v>
      </c>
      <c r="D38" s="4">
        <v>23</v>
      </c>
      <c r="E38" s="4">
        <v>25</v>
      </c>
      <c r="F38" s="4">
        <v>26</v>
      </c>
      <c r="G38" s="4">
        <v>28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>
      <c r="A39" s="71" t="s">
        <v>95</v>
      </c>
      <c r="B39" s="27"/>
      <c r="C39" s="27"/>
      <c r="D39" s="27"/>
      <c r="E39" s="27"/>
      <c r="F39" s="27">
        <v>6.95</v>
      </c>
      <c r="G39" s="27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>
      <c r="A40" s="71" t="s">
        <v>88</v>
      </c>
      <c r="B40" s="27"/>
      <c r="C40" s="27"/>
      <c r="D40" s="27">
        <v>6.5150000000000006</v>
      </c>
      <c r="E40" s="27"/>
      <c r="F40" s="27">
        <v>6.7799999999999994</v>
      </c>
      <c r="G40" s="3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>
      <c r="A41" s="71" t="s">
        <v>89</v>
      </c>
      <c r="B41" s="27"/>
      <c r="C41" s="27"/>
      <c r="D41" s="27">
        <v>5.9950000000000001</v>
      </c>
      <c r="E41" s="27">
        <v>5.82</v>
      </c>
      <c r="F41" s="27">
        <v>6.4</v>
      </c>
      <c r="G41" s="27">
        <v>5.7750000000000004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>
      <c r="A42" s="71" t="s">
        <v>90</v>
      </c>
      <c r="B42" s="27"/>
      <c r="C42" s="27"/>
      <c r="D42" s="27">
        <v>6.68</v>
      </c>
      <c r="E42" s="27">
        <v>6.5</v>
      </c>
      <c r="F42" s="27">
        <v>7.3900000000000006</v>
      </c>
      <c r="G42" s="27">
        <v>6.61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>
      <c r="A43" s="71" t="s">
        <v>91</v>
      </c>
      <c r="B43" s="27">
        <v>7.1199999999999992</v>
      </c>
      <c r="C43" s="27"/>
      <c r="D43" s="27">
        <v>6.76</v>
      </c>
      <c r="E43" s="27">
        <v>6.08</v>
      </c>
      <c r="F43" s="27">
        <v>8.09</v>
      </c>
      <c r="G43" s="27">
        <v>6.21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>
      <c r="A44" s="71" t="s">
        <v>96</v>
      </c>
      <c r="B44" s="40">
        <v>6.7350000000000003</v>
      </c>
      <c r="C44" s="27"/>
      <c r="D44" s="27">
        <v>6.4250000000000007</v>
      </c>
      <c r="E44" s="27">
        <v>6.02</v>
      </c>
      <c r="F44" s="27">
        <v>6.79</v>
      </c>
      <c r="G44" s="27">
        <v>5.92</v>
      </c>
    </row>
    <row r="45" spans="1:19">
      <c r="A45" s="71" t="s">
        <v>97</v>
      </c>
      <c r="B45" s="40">
        <v>6.92</v>
      </c>
      <c r="C45" s="27"/>
      <c r="D45" s="27">
        <v>6.36</v>
      </c>
      <c r="E45" s="27">
        <v>6.21</v>
      </c>
      <c r="F45" s="27">
        <v>7.08</v>
      </c>
      <c r="G45" s="27">
        <v>6.25</v>
      </c>
    </row>
    <row r="46" spans="1:19">
      <c r="A46" s="71" t="s">
        <v>98</v>
      </c>
      <c r="B46" s="27"/>
      <c r="C46" s="27"/>
      <c r="D46" s="27"/>
      <c r="E46" s="27"/>
      <c r="F46" s="27"/>
      <c r="G46" s="27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>
      <c r="A47" s="72" t="s">
        <v>99</v>
      </c>
      <c r="B47" s="21"/>
      <c r="C47" s="21"/>
      <c r="D47" s="21"/>
      <c r="E47" s="23"/>
      <c r="F47" s="21"/>
      <c r="G47" s="2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>
      <c r="A49" s="11"/>
      <c r="B49" s="4" t="s">
        <v>11</v>
      </c>
      <c r="C49" s="4"/>
      <c r="D49" s="4"/>
      <c r="E49" s="4"/>
      <c r="F49" s="4"/>
      <c r="G49" s="4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>
      <c r="A50" s="11"/>
      <c r="B50" s="4">
        <v>21</v>
      </c>
      <c r="C50" s="4">
        <v>22</v>
      </c>
      <c r="D50" s="4">
        <v>23</v>
      </c>
      <c r="E50" s="4">
        <v>25</v>
      </c>
      <c r="F50" s="4">
        <v>26</v>
      </c>
      <c r="G50" s="4">
        <v>28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>
      <c r="A51" s="71" t="s">
        <v>95</v>
      </c>
      <c r="B51" s="36"/>
      <c r="C51" s="36"/>
      <c r="D51" s="36"/>
      <c r="E51" s="36"/>
      <c r="F51" s="36">
        <v>0.09</v>
      </c>
      <c r="G51" s="36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>
      <c r="A52" s="71" t="s">
        <v>88</v>
      </c>
      <c r="B52" s="36"/>
      <c r="C52" s="36"/>
      <c r="D52" s="36">
        <v>0.35</v>
      </c>
      <c r="E52" s="36"/>
      <c r="F52" s="36">
        <v>0.11</v>
      </c>
      <c r="G52" s="35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>
      <c r="A53" s="71" t="s">
        <v>89</v>
      </c>
      <c r="B53" s="36"/>
      <c r="C53" s="36"/>
      <c r="D53" s="36">
        <v>1.43</v>
      </c>
      <c r="E53" s="36">
        <v>3.35</v>
      </c>
      <c r="F53" s="36">
        <v>0.15</v>
      </c>
      <c r="G53" s="36">
        <v>3.47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>
      <c r="A54" s="71" t="s">
        <v>90</v>
      </c>
      <c r="B54" s="36"/>
      <c r="C54" s="36"/>
      <c r="D54" s="36">
        <v>2.82</v>
      </c>
      <c r="E54" s="36">
        <v>7.71</v>
      </c>
      <c r="F54" s="36">
        <v>0.35</v>
      </c>
      <c r="G54" s="36">
        <v>6.89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>
      <c r="A55" s="71" t="s">
        <v>91</v>
      </c>
      <c r="B55" s="36">
        <v>1.67</v>
      </c>
      <c r="C55" s="36"/>
      <c r="D55" s="36">
        <v>5.82</v>
      </c>
      <c r="E55" s="36">
        <v>9.43</v>
      </c>
      <c r="F55" s="36">
        <v>0.95</v>
      </c>
      <c r="G55" s="36">
        <v>8.6199999999999992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>
      <c r="A56" s="71" t="s">
        <v>96</v>
      </c>
      <c r="B56" s="37">
        <v>2.04</v>
      </c>
      <c r="C56" s="36"/>
      <c r="D56" s="36">
        <v>6.76</v>
      </c>
      <c r="E56" s="36">
        <v>11.51</v>
      </c>
      <c r="F56" s="36">
        <v>1.48</v>
      </c>
      <c r="G56" s="36">
        <v>13.65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>
      <c r="A57" s="71" t="s">
        <v>97</v>
      </c>
      <c r="B57" s="36">
        <v>1.95</v>
      </c>
      <c r="C57" s="36"/>
      <c r="D57" s="36">
        <v>7.9</v>
      </c>
      <c r="E57" s="36">
        <v>13.33</v>
      </c>
      <c r="F57" s="36">
        <v>0.89</v>
      </c>
      <c r="G57" s="36">
        <v>15.58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>
      <c r="A58" s="71" t="s">
        <v>98</v>
      </c>
      <c r="B58" s="36"/>
      <c r="C58" s="36"/>
      <c r="D58" s="36"/>
      <c r="E58" s="36"/>
      <c r="F58" s="36"/>
      <c r="G58" s="36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>
      <c r="A59" s="72" t="s">
        <v>99</v>
      </c>
      <c r="B59" s="21"/>
      <c r="C59" s="21"/>
      <c r="D59" s="21"/>
      <c r="E59" s="23"/>
      <c r="F59" s="21"/>
      <c r="G59" s="23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>
      <c r="A60" s="13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>
      <c r="A61" s="13"/>
      <c r="B61" s="4" t="s">
        <v>101</v>
      </c>
      <c r="C61" s="4"/>
      <c r="D61" s="4"/>
      <c r="E61" s="4"/>
      <c r="F61" s="4"/>
      <c r="G61" s="4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>
      <c r="A62" s="11"/>
      <c r="B62" s="4">
        <v>21</v>
      </c>
      <c r="C62" s="4">
        <v>22</v>
      </c>
      <c r="D62" s="4">
        <v>23</v>
      </c>
      <c r="E62" s="4">
        <v>25</v>
      </c>
      <c r="F62" s="4">
        <v>26</v>
      </c>
      <c r="G62" s="4">
        <v>28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>
      <c r="A63" s="71" t="s">
        <v>95</v>
      </c>
      <c r="B63" s="12"/>
      <c r="C63" s="12"/>
      <c r="D63" s="12"/>
      <c r="E63" s="12"/>
      <c r="F63" s="12">
        <v>35</v>
      </c>
      <c r="G63" s="12"/>
      <c r="H63" s="12"/>
      <c r="I63" s="12"/>
      <c r="J63" s="12"/>
      <c r="K63" s="29"/>
      <c r="L63" s="12"/>
      <c r="M63" s="12"/>
      <c r="N63" s="12"/>
      <c r="O63" s="12"/>
      <c r="P63" s="12"/>
      <c r="Q63" s="12"/>
      <c r="R63" s="12"/>
      <c r="S63" s="12"/>
    </row>
    <row r="64" spans="1:19">
      <c r="A64" s="71" t="s">
        <v>88</v>
      </c>
      <c r="B64" s="12"/>
      <c r="C64" s="12"/>
      <c r="D64" s="12">
        <v>20</v>
      </c>
      <c r="F64" s="12">
        <v>32</v>
      </c>
      <c r="G64" s="12"/>
      <c r="H64" s="23"/>
      <c r="I64" s="23"/>
      <c r="J64" s="23"/>
      <c r="K64" s="23"/>
      <c r="L64" s="23"/>
      <c r="M64" s="12"/>
      <c r="N64" s="12"/>
      <c r="O64" s="12"/>
      <c r="P64" s="12"/>
      <c r="Q64" s="12"/>
      <c r="R64" s="12"/>
      <c r="S64" s="12"/>
    </row>
    <row r="65" spans="1:19">
      <c r="A65" s="71" t="s">
        <v>89</v>
      </c>
      <c r="B65" s="12"/>
      <c r="C65" s="12"/>
      <c r="D65" s="12">
        <v>17</v>
      </c>
      <c r="E65" s="12">
        <v>20</v>
      </c>
      <c r="F65" s="23">
        <v>18</v>
      </c>
      <c r="G65" s="23">
        <v>18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>
      <c r="A66" s="71" t="s">
        <v>90</v>
      </c>
      <c r="B66" s="12"/>
      <c r="C66" s="12"/>
      <c r="D66" s="23">
        <v>17</v>
      </c>
      <c r="E66" s="12">
        <v>40</v>
      </c>
      <c r="F66" s="23">
        <v>17</v>
      </c>
      <c r="G66" s="23">
        <v>30</v>
      </c>
    </row>
    <row r="67" spans="1:19">
      <c r="A67" s="71" t="s">
        <v>91</v>
      </c>
      <c r="B67" s="12">
        <v>17</v>
      </c>
      <c r="C67" s="12"/>
      <c r="D67" s="23">
        <v>16</v>
      </c>
      <c r="E67" s="12"/>
      <c r="F67" s="23">
        <v>20</v>
      </c>
    </row>
    <row r="68" spans="1:19">
      <c r="A68" s="71" t="s">
        <v>96</v>
      </c>
      <c r="B68" s="12">
        <v>17</v>
      </c>
      <c r="C68" s="12"/>
      <c r="D68" s="23">
        <v>20</v>
      </c>
      <c r="E68" s="12"/>
      <c r="F68" s="23">
        <v>18</v>
      </c>
      <c r="G68" s="23">
        <v>24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>
      <c r="A69" s="71" t="s">
        <v>97</v>
      </c>
      <c r="B69" s="23">
        <v>17</v>
      </c>
      <c r="C69" s="12"/>
      <c r="D69" s="23">
        <v>21</v>
      </c>
      <c r="E69" s="12">
        <v>24</v>
      </c>
      <c r="F69" s="81">
        <v>18</v>
      </c>
      <c r="G69" s="23">
        <v>27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>
      <c r="A70" s="71" t="s">
        <v>98</v>
      </c>
      <c r="B70" s="23"/>
      <c r="C70" s="12"/>
      <c r="D70" s="12"/>
      <c r="E70" s="12"/>
      <c r="F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>
      <c r="A71" s="72" t="s">
        <v>99</v>
      </c>
      <c r="B71" s="21"/>
      <c r="C71" s="21"/>
      <c r="D71" s="21"/>
      <c r="E71" s="23"/>
      <c r="F71" s="2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>
      <c r="A73" s="13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19">
      <c r="A74" s="13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>
      <c r="A75" s="13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>
      <c r="A76" s="13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1:19">
      <c r="A77" s="1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>
      <c r="A78" s="13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>
      <c r="A79" s="13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>
      <c r="A80" s="13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>
      <c r="A81" s="13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>
      <c r="A82" s="13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>
      <c r="A83" s="13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>
      <c r="A84" s="13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>
      <c r="A85" s="13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>
      <c r="A86" s="13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>
      <c r="A87" s="5"/>
    </row>
    <row r="88" spans="1:19">
      <c r="A88" s="5"/>
    </row>
    <row r="89" spans="1:19">
      <c r="A89" s="5"/>
    </row>
    <row r="90" spans="1:19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1:19">
      <c r="A98" s="13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>
      <c r="A99" s="13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>
      <c r="A100" s="13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>
      <c r="A101" s="13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>
      <c r="A102" s="13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>
      <c r="A103" s="13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1:19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1:19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9">
      <c r="A109" s="5"/>
    </row>
    <row r="110" spans="1:19">
      <c r="A110" s="5"/>
    </row>
    <row r="111" spans="1:19">
      <c r="A111" s="5"/>
    </row>
    <row r="112" spans="1:19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1:19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spans="1:19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>
      <c r="A126" s="13"/>
      <c r="B126" s="12"/>
      <c r="C126" s="12"/>
      <c r="D126" s="12"/>
      <c r="M126" s="12"/>
      <c r="N126" s="12"/>
      <c r="O126" s="12"/>
      <c r="P126" s="12"/>
      <c r="Q126" s="12"/>
      <c r="R126" s="12"/>
      <c r="S126" s="12"/>
    </row>
    <row r="127" spans="1:19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1:19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>
      <c r="A129" s="13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>
      <c r="A130" s="13"/>
      <c r="B130" s="12"/>
      <c r="C130" s="12"/>
      <c r="D130" s="12"/>
      <c r="E130" s="12"/>
      <c r="M130" s="12"/>
      <c r="N130" s="12"/>
      <c r="O130" s="12"/>
      <c r="P130" s="12"/>
      <c r="Q130" s="12"/>
      <c r="R130" s="12"/>
      <c r="S130" s="12"/>
    </row>
    <row r="131" spans="1:19">
      <c r="A131" s="13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>
      <c r="A132" s="5"/>
    </row>
    <row r="133" spans="1:19">
      <c r="A133" s="5"/>
    </row>
    <row r="134" spans="1:19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1:19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1:19">
      <c r="A140" s="13"/>
      <c r="B140" s="12"/>
      <c r="C140" s="12"/>
      <c r="D140" s="12"/>
      <c r="M140" s="12"/>
      <c r="N140" s="12"/>
      <c r="O140" s="12"/>
      <c r="P140" s="12"/>
      <c r="Q140" s="12"/>
      <c r="R140" s="12"/>
      <c r="S140" s="12"/>
    </row>
    <row r="141" spans="1:19">
      <c r="A141" s="13"/>
      <c r="B141" s="12"/>
      <c r="C141" s="12"/>
      <c r="D141" s="12"/>
      <c r="M141" s="12"/>
      <c r="N141" s="12"/>
      <c r="O141" s="12"/>
      <c r="P141" s="12"/>
      <c r="Q141" s="12"/>
      <c r="R141" s="12"/>
      <c r="S141" s="12"/>
    </row>
    <row r="142" spans="1:19">
      <c r="A142" s="13"/>
      <c r="B142" s="12"/>
      <c r="C142" s="12"/>
      <c r="D142" s="12"/>
      <c r="M142" s="12"/>
      <c r="N142" s="12"/>
      <c r="O142" s="12"/>
      <c r="P142" s="12"/>
      <c r="Q142" s="12"/>
      <c r="R142" s="12"/>
      <c r="S142" s="12"/>
    </row>
    <row r="143" spans="1:19">
      <c r="A143" s="13"/>
      <c r="B143" s="12"/>
      <c r="C143" s="12"/>
      <c r="D143" s="12"/>
      <c r="M143" s="12"/>
      <c r="N143" s="12"/>
      <c r="O143" s="12"/>
      <c r="P143" s="12"/>
      <c r="Q143" s="12"/>
      <c r="R143" s="12"/>
      <c r="S143" s="12"/>
    </row>
    <row r="144" spans="1:19">
      <c r="A144" s="13"/>
      <c r="B144" s="12"/>
      <c r="C144" s="12"/>
      <c r="D144" s="12"/>
      <c r="M144" s="12"/>
      <c r="N144" s="12"/>
      <c r="O144" s="12"/>
      <c r="P144" s="12"/>
      <c r="Q144" s="12"/>
      <c r="R144" s="12"/>
      <c r="S144" s="12"/>
    </row>
    <row r="145" spans="1:19">
      <c r="A145" s="13"/>
      <c r="B145" s="12"/>
      <c r="C145" s="12"/>
      <c r="D145" s="12"/>
      <c r="M145" s="12"/>
      <c r="N145" s="12"/>
      <c r="O145" s="12"/>
      <c r="P145" s="12"/>
      <c r="Q145" s="12"/>
      <c r="R145" s="12"/>
      <c r="S145" s="12"/>
    </row>
    <row r="146" spans="1:19">
      <c r="A146" s="13"/>
      <c r="B146" s="12"/>
      <c r="C146" s="12"/>
      <c r="D146" s="12"/>
      <c r="M146" s="12"/>
      <c r="N146" s="12"/>
      <c r="O146" s="12"/>
      <c r="P146" s="12"/>
      <c r="Q146" s="12"/>
      <c r="R146" s="12"/>
      <c r="S146" s="12"/>
    </row>
    <row r="147" spans="1:19">
      <c r="A147" s="13"/>
      <c r="B147" s="12"/>
      <c r="C147" s="12"/>
      <c r="D147" s="12"/>
      <c r="M147" s="12"/>
      <c r="N147" s="12"/>
      <c r="O147" s="12"/>
      <c r="P147" s="12"/>
      <c r="Q147" s="12"/>
      <c r="R147" s="12"/>
      <c r="S147" s="12"/>
    </row>
    <row r="148" spans="1:19">
      <c r="A148" s="13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1:19">
      <c r="A149" s="13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>
      <c r="A150" s="13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>
      <c r="A151" s="13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1:19">
      <c r="A152" s="13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>
      <c r="A153" s="1"/>
    </row>
    <row r="154" spans="1:19">
      <c r="A154" s="5"/>
    </row>
    <row r="155" spans="1:19">
      <c r="A155" s="5"/>
    </row>
    <row r="156" spans="1:19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1:19">
      <c r="A158" s="1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1:19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>
      <c r="A162" s="1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1:19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>
      <c r="A166" s="1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1:19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1:19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1:19" ht="12" customHeight="1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1:19">
      <c r="A173" s="1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1:19">
      <c r="A176" s="1"/>
    </row>
    <row r="177" spans="1:1">
      <c r="A177" s="1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1"/>
    </row>
    <row r="183" spans="1:1">
      <c r="A183" s="1"/>
    </row>
    <row r="184" spans="1:1">
      <c r="A184" s="3"/>
    </row>
    <row r="185" spans="1:1">
      <c r="A185" s="3"/>
    </row>
    <row r="186" spans="1:1">
      <c r="A186" s="1"/>
    </row>
    <row r="187" spans="1:1">
      <c r="A187" s="1"/>
    </row>
    <row r="188" spans="1:1">
      <c r="A188" s="1"/>
    </row>
    <row r="189" spans="1:1">
      <c r="A189" s="3"/>
    </row>
    <row r="190" spans="1:1">
      <c r="A190" s="8"/>
    </row>
    <row r="191" spans="1:1">
      <c r="A191" s="1"/>
    </row>
    <row r="192" spans="1:1">
      <c r="A192" s="1"/>
    </row>
    <row r="193" spans="1:1">
      <c r="A193" s="1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1"/>
    </row>
    <row r="199" spans="1:1">
      <c r="A199" s="1"/>
    </row>
    <row r="200" spans="1:1">
      <c r="A200" s="3"/>
    </row>
    <row r="201" spans="1:1">
      <c r="A201" s="3"/>
    </row>
    <row r="202" spans="1:1">
      <c r="A202" s="1"/>
    </row>
    <row r="203" spans="1:1">
      <c r="A203" s="1"/>
    </row>
    <row r="204" spans="1:1">
      <c r="A204" s="1"/>
    </row>
    <row r="205" spans="1:1">
      <c r="A205" s="3"/>
    </row>
    <row r="206" spans="1:1">
      <c r="A206" s="8"/>
    </row>
    <row r="207" spans="1:1">
      <c r="A207" s="1"/>
    </row>
    <row r="208" spans="1:1">
      <c r="A208" s="1"/>
    </row>
    <row r="209" spans="1:1">
      <c r="A209" s="1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1"/>
    </row>
    <row r="215" spans="1:1">
      <c r="A215" s="1"/>
    </row>
    <row r="216" spans="1:1">
      <c r="A216" s="3"/>
    </row>
    <row r="217" spans="1:1">
      <c r="A217" s="3"/>
    </row>
    <row r="218" spans="1:1">
      <c r="A218" s="1"/>
    </row>
    <row r="219" spans="1:1">
      <c r="A219" s="1"/>
    </row>
    <row r="220" spans="1:1">
      <c r="A220" s="1"/>
    </row>
    <row r="221" spans="1:1">
      <c r="A221" s="3"/>
    </row>
    <row r="222" spans="1:1">
      <c r="A222" s="8"/>
    </row>
    <row r="223" spans="1:1">
      <c r="A223" s="1"/>
    </row>
    <row r="224" spans="1:1">
      <c r="A224" s="1"/>
    </row>
    <row r="225" spans="1:1">
      <c r="A225" s="1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1"/>
    </row>
    <row r="231" spans="1:1">
      <c r="A231" s="1"/>
    </row>
    <row r="232" spans="1:1">
      <c r="A232" s="3"/>
    </row>
    <row r="233" spans="1:1">
      <c r="A233" s="3"/>
    </row>
    <row r="234" spans="1:1">
      <c r="A234" s="1"/>
    </row>
    <row r="235" spans="1:1">
      <c r="A235" s="1"/>
    </row>
    <row r="236" spans="1:1">
      <c r="A236" s="1"/>
    </row>
    <row r="237" spans="1:1">
      <c r="A237" s="3"/>
    </row>
    <row r="238" spans="1:1">
      <c r="A238" s="8"/>
    </row>
    <row r="239" spans="1:1">
      <c r="A239" s="1"/>
    </row>
    <row r="240" spans="1:1">
      <c r="A240" s="1"/>
    </row>
    <row r="241" spans="1:1">
      <c r="A241" s="1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1"/>
    </row>
    <row r="247" spans="1:1">
      <c r="A247" s="1"/>
    </row>
    <row r="248" spans="1:1">
      <c r="A248" s="3"/>
    </row>
    <row r="249" spans="1:1">
      <c r="A249" s="3"/>
    </row>
    <row r="250" spans="1:1">
      <c r="A250" s="1"/>
    </row>
    <row r="251" spans="1:1">
      <c r="A251" s="1"/>
    </row>
    <row r="252" spans="1:1">
      <c r="A252" s="1"/>
    </row>
    <row r="253" spans="1:1">
      <c r="A253" s="3"/>
    </row>
    <row r="254" spans="1:1">
      <c r="A254" s="8"/>
    </row>
    <row r="255" spans="1:1">
      <c r="A255" s="1"/>
    </row>
    <row r="256" spans="1:1">
      <c r="A256" s="1"/>
    </row>
    <row r="257" spans="1:1">
      <c r="A257" s="1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1"/>
    </row>
    <row r="263" spans="1:1">
      <c r="A263" s="1"/>
    </row>
    <row r="264" spans="1:1">
      <c r="A264" s="3"/>
    </row>
    <row r="265" spans="1:1">
      <c r="A265" s="3"/>
    </row>
    <row r="266" spans="1:1">
      <c r="A266" s="1"/>
    </row>
    <row r="267" spans="1:1">
      <c r="A267" s="1"/>
    </row>
    <row r="268" spans="1:1">
      <c r="A268" s="1"/>
    </row>
    <row r="269" spans="1:1">
      <c r="A269" s="3"/>
    </row>
    <row r="270" spans="1:1">
      <c r="A270" s="8"/>
    </row>
    <row r="271" spans="1:1">
      <c r="A271" s="1"/>
    </row>
    <row r="272" spans="1:1">
      <c r="A272" s="1"/>
    </row>
    <row r="273" spans="1:1">
      <c r="A273" s="1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1"/>
    </row>
    <row r="279" spans="1:1">
      <c r="A279" s="1"/>
    </row>
    <row r="280" spans="1:1">
      <c r="A280" s="3"/>
    </row>
    <row r="281" spans="1:1">
      <c r="A281" s="3"/>
    </row>
    <row r="282" spans="1:1">
      <c r="A282" s="1"/>
    </row>
    <row r="283" spans="1:1">
      <c r="A283" s="1"/>
    </row>
    <row r="284" spans="1:1">
      <c r="A284" s="1"/>
    </row>
    <row r="285" spans="1:1">
      <c r="A285" s="3"/>
    </row>
    <row r="286" spans="1:1">
      <c r="A286" s="8"/>
    </row>
    <row r="287" spans="1:1">
      <c r="A287" s="1"/>
    </row>
    <row r="288" spans="1:1">
      <c r="A288" s="1"/>
    </row>
    <row r="289" spans="1:1">
      <c r="A289" s="1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1"/>
    </row>
    <row r="295" spans="1:1">
      <c r="A295" s="1"/>
    </row>
    <row r="296" spans="1:1">
      <c r="A296" s="3"/>
    </row>
    <row r="297" spans="1:1">
      <c r="A297" s="3"/>
    </row>
    <row r="298" spans="1:1">
      <c r="A298" s="1"/>
    </row>
    <row r="299" spans="1:1">
      <c r="A299" s="1"/>
    </row>
    <row r="300" spans="1:1">
      <c r="A300" s="1"/>
    </row>
    <row r="301" spans="1:1">
      <c r="A301" s="3"/>
    </row>
    <row r="302" spans="1:1">
      <c r="A302" s="8"/>
    </row>
    <row r="303" spans="1:1">
      <c r="A303" s="1"/>
    </row>
    <row r="304" spans="1:1">
      <c r="A304" s="1"/>
    </row>
    <row r="305" spans="1:1">
      <c r="A305" s="1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1"/>
    </row>
    <row r="311" spans="1:1">
      <c r="A311" s="1"/>
    </row>
    <row r="312" spans="1:1">
      <c r="A312" s="3"/>
    </row>
    <row r="313" spans="1:1">
      <c r="A313" s="3"/>
    </row>
    <row r="314" spans="1:1">
      <c r="A314" s="1"/>
    </row>
    <row r="315" spans="1:1">
      <c r="A315" s="1"/>
    </row>
    <row r="316" spans="1:1">
      <c r="A316" s="1"/>
    </row>
    <row r="317" spans="1:1">
      <c r="A317" s="3"/>
    </row>
    <row r="318" spans="1:1">
      <c r="A318" s="8"/>
    </row>
    <row r="319" spans="1:1">
      <c r="A319" s="1"/>
    </row>
    <row r="320" spans="1:1">
      <c r="A320" s="1"/>
    </row>
    <row r="321" spans="1:1">
      <c r="A321" s="1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1"/>
    </row>
    <row r="327" spans="1:1">
      <c r="A327" s="1"/>
    </row>
    <row r="328" spans="1:1">
      <c r="A328" s="3"/>
    </row>
    <row r="329" spans="1:1">
      <c r="A329" s="3"/>
    </row>
    <row r="330" spans="1:1">
      <c r="A330" s="1"/>
    </row>
    <row r="331" spans="1:1">
      <c r="A331" s="1"/>
    </row>
    <row r="332" spans="1:1">
      <c r="A332" s="1"/>
    </row>
    <row r="333" spans="1:1">
      <c r="A333" s="3"/>
    </row>
    <row r="334" spans="1:1">
      <c r="A334" s="8"/>
    </row>
    <row r="335" spans="1:1">
      <c r="A335" s="1"/>
    </row>
    <row r="336" spans="1:1">
      <c r="A336" s="1"/>
    </row>
    <row r="337" spans="1:5">
      <c r="A337" s="1"/>
    </row>
    <row r="338" spans="1:5">
      <c r="A338" s="5"/>
    </row>
    <row r="339" spans="1:5">
      <c r="A339" s="5"/>
    </row>
    <row r="340" spans="1:5">
      <c r="A340" s="5"/>
    </row>
    <row r="341" spans="1:5">
      <c r="A341" s="5"/>
    </row>
    <row r="342" spans="1:5">
      <c r="A342" s="1"/>
    </row>
    <row r="343" spans="1:5">
      <c r="A343" s="1"/>
    </row>
    <row r="344" spans="1:5">
      <c r="A344" s="3"/>
    </row>
    <row r="345" spans="1:5">
      <c r="A345" s="3"/>
    </row>
    <row r="346" spans="1:5">
      <c r="A346" s="1"/>
    </row>
    <row r="347" spans="1:5">
      <c r="A347" s="1"/>
    </row>
    <row r="348" spans="1:5">
      <c r="A348" s="1"/>
    </row>
    <row r="349" spans="1:5">
      <c r="A349" s="3"/>
    </row>
    <row r="350" spans="1:5">
      <c r="A350" s="8"/>
    </row>
    <row r="351" spans="1:5">
      <c r="A351" s="1"/>
      <c r="E351" s="9"/>
    </row>
    <row r="352" spans="1:5">
      <c r="A352" s="1"/>
    </row>
    <row r="353" spans="1:1">
      <c r="A353" s="1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1"/>
    </row>
    <row r="359" spans="1:1">
      <c r="A359" s="1"/>
    </row>
    <row r="360" spans="1:1">
      <c r="A360" s="3"/>
    </row>
    <row r="361" spans="1:1">
      <c r="A361" s="3"/>
    </row>
    <row r="362" spans="1:1">
      <c r="A362" s="1"/>
    </row>
    <row r="363" spans="1:1">
      <c r="A363" s="1"/>
    </row>
    <row r="364" spans="1:1">
      <c r="A364" s="1"/>
    </row>
    <row r="365" spans="1:1">
      <c r="A365" s="3"/>
    </row>
    <row r="366" spans="1:1">
      <c r="A366" s="3"/>
    </row>
    <row r="367" spans="1:1">
      <c r="A367" s="1"/>
    </row>
    <row r="368" spans="1:1">
      <c r="A368" s="1"/>
    </row>
    <row r="369" spans="1:1">
      <c r="A369" s="1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1"/>
    </row>
    <row r="375" spans="1:1">
      <c r="A375" s="1"/>
    </row>
    <row r="376" spans="1:1">
      <c r="A376" s="3"/>
    </row>
    <row r="377" spans="1:1">
      <c r="A377" s="3"/>
    </row>
    <row r="378" spans="1:1">
      <c r="A378" s="1"/>
    </row>
    <row r="379" spans="1:1">
      <c r="A379" s="1"/>
    </row>
    <row r="380" spans="1:1">
      <c r="A380" s="1"/>
    </row>
    <row r="381" spans="1:1">
      <c r="A381" s="3"/>
    </row>
    <row r="382" spans="1:1">
      <c r="A382" s="8"/>
    </row>
    <row r="383" spans="1:1">
      <c r="A383" s="1"/>
    </row>
    <row r="384" spans="1:1">
      <c r="A384" s="1"/>
    </row>
    <row r="385" spans="1:1">
      <c r="A385" s="1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1"/>
    </row>
    <row r="391" spans="1:1">
      <c r="A391" s="1"/>
    </row>
    <row r="392" spans="1:1">
      <c r="A392" s="3"/>
    </row>
    <row r="393" spans="1:1">
      <c r="A393" s="3"/>
    </row>
    <row r="394" spans="1:1">
      <c r="A394" s="1"/>
    </row>
    <row r="395" spans="1:1">
      <c r="A395" s="1"/>
    </row>
    <row r="396" spans="1:1">
      <c r="A396" s="1"/>
    </row>
    <row r="397" spans="1:1">
      <c r="A397" s="3"/>
    </row>
    <row r="398" spans="1:1">
      <c r="A398" s="8"/>
    </row>
    <row r="399" spans="1:1">
      <c r="A399" s="1"/>
    </row>
    <row r="400" spans="1:1">
      <c r="A400" s="1"/>
    </row>
    <row r="401" spans="1:1">
      <c r="A401" s="1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1"/>
    </row>
    <row r="407" spans="1:1">
      <c r="A407" s="1"/>
    </row>
    <row r="408" spans="1:1">
      <c r="A408" s="3"/>
    </row>
    <row r="409" spans="1:1">
      <c r="A409" s="3"/>
    </row>
    <row r="410" spans="1:1">
      <c r="A410" s="1"/>
    </row>
    <row r="411" spans="1:1">
      <c r="A411" s="1"/>
    </row>
    <row r="412" spans="1:1">
      <c r="A412" s="1"/>
    </row>
    <row r="413" spans="1:1">
      <c r="A413" s="3"/>
    </row>
    <row r="414" spans="1:1">
      <c r="A414" s="8"/>
    </row>
    <row r="415" spans="1:1">
      <c r="A415" s="1"/>
    </row>
    <row r="416" spans="1:1">
      <c r="A416" s="1"/>
    </row>
    <row r="417" spans="1:1">
      <c r="A417" s="1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3"/>
    </row>
    <row r="427" spans="1:1">
      <c r="A427" s="3"/>
    </row>
    <row r="428" spans="1:1">
      <c r="A428" s="1"/>
    </row>
    <row r="429" spans="1:1">
      <c r="A429" s="1"/>
    </row>
    <row r="430" spans="1:1">
      <c r="A430" s="1"/>
    </row>
    <row r="431" spans="1:1">
      <c r="A431" s="3"/>
    </row>
    <row r="432" spans="1:1">
      <c r="A432" s="8"/>
    </row>
    <row r="433" spans="1:1">
      <c r="A433" s="1"/>
    </row>
    <row r="434" spans="1:1">
      <c r="A434" s="1"/>
    </row>
    <row r="435" spans="1:1">
      <c r="A435" s="1"/>
    </row>
    <row r="436" spans="1:1">
      <c r="A436" s="5"/>
    </row>
    <row r="437" spans="1:1">
      <c r="A437" s="5"/>
    </row>
    <row r="438" spans="1:1">
      <c r="A438" s="1"/>
    </row>
    <row r="439" spans="1:1">
      <c r="A439" s="1"/>
    </row>
    <row r="440" spans="1:1">
      <c r="A440" s="3"/>
    </row>
    <row r="441" spans="1:1">
      <c r="A441" s="3"/>
    </row>
    <row r="442" spans="1:1">
      <c r="A442" s="1"/>
    </row>
    <row r="443" spans="1:1">
      <c r="A443" s="1"/>
    </row>
    <row r="444" spans="1:1">
      <c r="A444" s="1"/>
    </row>
    <row r="445" spans="1:1">
      <c r="A445" s="8"/>
    </row>
    <row r="446" spans="1:1">
      <c r="A446" s="1"/>
    </row>
    <row r="447" spans="1:1">
      <c r="A447" s="1"/>
    </row>
    <row r="448" spans="1:1">
      <c r="A448" s="3"/>
    </row>
    <row r="449" spans="1:1">
      <c r="A449" s="1"/>
    </row>
    <row r="450" spans="1:1">
      <c r="A450" s="1"/>
    </row>
    <row r="451" spans="1:1">
      <c r="A451" s="1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10"/>
    </row>
    <row r="457" spans="1:1">
      <c r="A457" s="10"/>
    </row>
    <row r="458" spans="1:1">
      <c r="A458" s="10"/>
    </row>
    <row r="460" spans="1:1">
      <c r="A460" s="1"/>
    </row>
    <row r="461" spans="1:1">
      <c r="A461" s="10"/>
    </row>
    <row r="462" spans="1:1">
      <c r="A462" s="10"/>
    </row>
    <row r="463" spans="1:1">
      <c r="A463" s="10"/>
    </row>
    <row r="464" spans="1:1">
      <c r="A464" s="8"/>
    </row>
    <row r="465" spans="1:1">
      <c r="A465" s="8"/>
    </row>
    <row r="466" spans="1:1">
      <c r="A466" s="1"/>
    </row>
    <row r="467" spans="1:1">
      <c r="A467" s="8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388"/>
  <sheetViews>
    <sheetView topLeftCell="A19" zoomScale="75" workbookViewId="0">
      <selection activeCell="B63" sqref="B63:D69"/>
    </sheetView>
  </sheetViews>
  <sheetFormatPr baseColWidth="10" defaultColWidth="8.83203125" defaultRowHeight="13"/>
  <cols>
    <col min="1" max="1" width="10.6640625" customWidth="1"/>
    <col min="2" max="2" width="9" customWidth="1"/>
    <col min="3" max="3" width="11.83203125" customWidth="1"/>
    <col min="4" max="4" width="11" customWidth="1"/>
    <col min="5" max="5" width="5" customWidth="1"/>
    <col min="6" max="6" width="8" customWidth="1"/>
    <col min="7" max="7" width="8.6640625" customWidth="1"/>
    <col min="8" max="8" width="8.33203125" customWidth="1"/>
    <col min="9" max="9" width="6.6640625" customWidth="1"/>
    <col min="13" max="13" width="8" customWidth="1"/>
    <col min="16" max="16" width="5.33203125" customWidth="1"/>
    <col min="18" max="18" width="7.5" customWidth="1"/>
    <col min="19" max="19" width="7.33203125" customWidth="1"/>
    <col min="20" max="20" width="8.1640625" customWidth="1"/>
  </cols>
  <sheetData>
    <row r="1" spans="1:4">
      <c r="A1" s="1"/>
      <c r="B1" s="4" t="s">
        <v>13</v>
      </c>
      <c r="C1" s="4"/>
      <c r="D1" s="4"/>
    </row>
    <row r="2" spans="1:4">
      <c r="A2" s="5"/>
      <c r="B2" s="4">
        <v>16</v>
      </c>
      <c r="C2" s="4">
        <v>17</v>
      </c>
      <c r="D2" s="4">
        <v>18</v>
      </c>
    </row>
    <row r="3" spans="1:4">
      <c r="A3" s="76" t="s">
        <v>95</v>
      </c>
      <c r="B3" s="27">
        <v>1.05</v>
      </c>
      <c r="C3" s="27"/>
      <c r="D3" s="27">
        <v>2.76</v>
      </c>
    </row>
    <row r="4" spans="1:4">
      <c r="A4" s="76" t="s">
        <v>88</v>
      </c>
      <c r="B4" s="27">
        <v>0.91100000000000003</v>
      </c>
      <c r="C4" s="27">
        <v>3.06</v>
      </c>
      <c r="D4" s="27">
        <v>3.5949999999999998</v>
      </c>
    </row>
    <row r="5" spans="1:4">
      <c r="A5" s="76" t="s">
        <v>89</v>
      </c>
      <c r="B5" s="27">
        <v>0.44649999999999995</v>
      </c>
      <c r="C5" s="27">
        <v>3.3449999999999998</v>
      </c>
      <c r="D5" s="27">
        <v>2.7650000000000001</v>
      </c>
    </row>
    <row r="6" spans="1:4">
      <c r="A6" s="76" t="s">
        <v>90</v>
      </c>
      <c r="B6" s="27">
        <v>0.63</v>
      </c>
      <c r="C6" s="27">
        <v>4.7249999999999996</v>
      </c>
      <c r="D6" s="27">
        <v>6.5433333333333339</v>
      </c>
    </row>
    <row r="7" spans="1:4">
      <c r="A7" s="71" t="s">
        <v>91</v>
      </c>
      <c r="B7" s="27"/>
      <c r="C7" s="27">
        <v>7.3650000000000002</v>
      </c>
      <c r="D7" s="92">
        <v>9.31</v>
      </c>
    </row>
    <row r="8" spans="1:4">
      <c r="A8" s="71" t="s">
        <v>96</v>
      </c>
      <c r="B8" s="27">
        <v>0.79</v>
      </c>
      <c r="C8" s="27">
        <v>7.32</v>
      </c>
      <c r="D8" s="92"/>
    </row>
    <row r="9" spans="1:4">
      <c r="A9" s="71" t="s">
        <v>97</v>
      </c>
      <c r="B9" s="27">
        <v>0.60299999999999998</v>
      </c>
      <c r="C9" s="27">
        <v>7.71</v>
      </c>
      <c r="D9" s="27">
        <v>8.2899999999999991</v>
      </c>
    </row>
    <row r="10" spans="1:4">
      <c r="A10" s="71" t="s">
        <v>98</v>
      </c>
      <c r="B10" s="27"/>
      <c r="C10" s="27"/>
      <c r="D10" s="27"/>
    </row>
    <row r="11" spans="1:4">
      <c r="A11" s="71" t="s">
        <v>99</v>
      </c>
    </row>
    <row r="12" spans="1:4">
      <c r="A12" s="1"/>
    </row>
    <row r="13" spans="1:4">
      <c r="A13" s="1"/>
      <c r="B13" s="4" t="s">
        <v>14</v>
      </c>
      <c r="C13" s="4"/>
      <c r="D13" s="4"/>
    </row>
    <row r="14" spans="1:4">
      <c r="A14" s="5"/>
      <c r="B14" s="4">
        <v>16</v>
      </c>
      <c r="C14" s="4">
        <v>17</v>
      </c>
      <c r="D14" s="4">
        <v>18</v>
      </c>
    </row>
    <row r="15" spans="1:4">
      <c r="A15" s="76" t="s">
        <v>95</v>
      </c>
      <c r="B15" s="44">
        <v>0.27100000000000002</v>
      </c>
      <c r="C15" s="44"/>
      <c r="D15" s="44">
        <v>0.13600000000000001</v>
      </c>
    </row>
    <row r="16" spans="1:4">
      <c r="A16" s="76" t="s">
        <v>88</v>
      </c>
      <c r="B16" s="44">
        <v>0.34399999999999997</v>
      </c>
      <c r="C16" s="44">
        <v>0.185</v>
      </c>
      <c r="D16" s="44">
        <v>0.17399999999999999</v>
      </c>
    </row>
    <row r="17" spans="1:4">
      <c r="A17" s="76" t="s">
        <v>89</v>
      </c>
      <c r="B17" s="44">
        <v>0.29699999999999999</v>
      </c>
      <c r="C17" s="44">
        <v>0.2495</v>
      </c>
      <c r="D17" s="44">
        <v>0.27</v>
      </c>
    </row>
    <row r="18" spans="1:4">
      <c r="A18" s="76" t="s">
        <v>90</v>
      </c>
      <c r="B18" s="44">
        <v>0.28000000000000003</v>
      </c>
      <c r="C18" s="44">
        <v>0.14749999999999999</v>
      </c>
      <c r="D18" s="44">
        <v>0.16066666666666665</v>
      </c>
    </row>
    <row r="19" spans="1:4">
      <c r="A19" s="71" t="s">
        <v>91</v>
      </c>
      <c r="B19" s="44"/>
      <c r="C19" s="44">
        <v>0.19500000000000001</v>
      </c>
      <c r="D19" s="44">
        <v>0.20749999999999999</v>
      </c>
    </row>
    <row r="20" spans="1:4">
      <c r="A20" s="71" t="s">
        <v>96</v>
      </c>
      <c r="B20" s="44">
        <v>0.34499999999999997</v>
      </c>
      <c r="C20" s="44">
        <v>0.20350000000000001</v>
      </c>
      <c r="D20" s="44">
        <v>0.4395</v>
      </c>
    </row>
    <row r="21" spans="1:4">
      <c r="A21" s="71" t="s">
        <v>97</v>
      </c>
      <c r="B21" s="44">
        <v>0.17299999999999999</v>
      </c>
      <c r="C21" s="44">
        <v>0.154</v>
      </c>
      <c r="D21" s="44">
        <v>0.2135</v>
      </c>
    </row>
    <row r="22" spans="1:4">
      <c r="A22" s="71" t="s">
        <v>98</v>
      </c>
      <c r="B22" s="44"/>
      <c r="C22" s="44"/>
      <c r="D22" s="44"/>
    </row>
    <row r="23" spans="1:4">
      <c r="A23" s="71" t="s">
        <v>99</v>
      </c>
    </row>
    <row r="24" spans="1:4">
      <c r="A24" s="1"/>
    </row>
    <row r="25" spans="1:4">
      <c r="A25" s="3"/>
      <c r="B25" s="4" t="s">
        <v>100</v>
      </c>
      <c r="C25" s="4"/>
      <c r="D25" s="4"/>
    </row>
    <row r="26" spans="1:4">
      <c r="A26" s="5"/>
      <c r="B26" s="4">
        <v>16</v>
      </c>
      <c r="C26" s="4">
        <v>17</v>
      </c>
      <c r="D26" s="4">
        <v>18</v>
      </c>
    </row>
    <row r="27" spans="1:4">
      <c r="A27" s="76" t="s">
        <v>95</v>
      </c>
      <c r="B27" s="51">
        <v>4.8</v>
      </c>
      <c r="C27" s="51"/>
      <c r="D27" s="51">
        <v>6.6</v>
      </c>
    </row>
    <row r="28" spans="1:4">
      <c r="A28" s="76" t="s">
        <v>88</v>
      </c>
      <c r="B28" s="51">
        <v>13.7</v>
      </c>
      <c r="C28" s="51">
        <v>10.1</v>
      </c>
      <c r="D28" s="51">
        <v>11.649999999999999</v>
      </c>
    </row>
    <row r="29" spans="1:4">
      <c r="A29" s="76" t="s">
        <v>89</v>
      </c>
      <c r="B29" s="51">
        <v>13</v>
      </c>
      <c r="C29" s="51">
        <v>16.75</v>
      </c>
      <c r="D29" s="51">
        <v>17.649999999999999</v>
      </c>
    </row>
    <row r="30" spans="1:4">
      <c r="A30" s="76" t="s">
        <v>90</v>
      </c>
      <c r="B30" s="51">
        <v>21</v>
      </c>
      <c r="C30" s="51">
        <v>33.9</v>
      </c>
      <c r="D30" s="51">
        <v>44.833333333333336</v>
      </c>
    </row>
    <row r="31" spans="1:4">
      <c r="A31" s="71" t="s">
        <v>91</v>
      </c>
      <c r="B31" s="51"/>
      <c r="C31" s="51">
        <v>30.4</v>
      </c>
      <c r="D31" s="51">
        <v>21.6</v>
      </c>
    </row>
    <row r="32" spans="1:4">
      <c r="A32" s="71" t="s">
        <v>96</v>
      </c>
      <c r="B32" s="51">
        <v>12</v>
      </c>
      <c r="C32" s="51">
        <v>28.65</v>
      </c>
      <c r="D32" s="51">
        <v>22.85</v>
      </c>
    </row>
    <row r="33" spans="1:13">
      <c r="A33" s="71" t="s">
        <v>97</v>
      </c>
      <c r="B33" s="51">
        <v>6.1</v>
      </c>
      <c r="C33" s="51">
        <v>26.1</v>
      </c>
      <c r="D33" s="51">
        <v>19.100000000000001</v>
      </c>
    </row>
    <row r="34" spans="1:13">
      <c r="A34" s="71" t="s">
        <v>98</v>
      </c>
      <c r="B34" s="51"/>
      <c r="C34" s="51"/>
      <c r="D34" s="51"/>
    </row>
    <row r="35" spans="1:13">
      <c r="A35" s="71" t="s">
        <v>99</v>
      </c>
    </row>
    <row r="36" spans="1:13">
      <c r="A36" s="5"/>
    </row>
    <row r="37" spans="1:13">
      <c r="A37" s="5"/>
      <c r="B37" s="4" t="s">
        <v>12</v>
      </c>
      <c r="C37" s="4"/>
      <c r="D37" s="4"/>
    </row>
    <row r="38" spans="1:13">
      <c r="A38" s="5"/>
      <c r="B38" s="4">
        <v>16</v>
      </c>
      <c r="C38" s="4">
        <v>17</v>
      </c>
      <c r="D38" s="4">
        <v>18</v>
      </c>
    </row>
    <row r="39" spans="1:13">
      <c r="A39" s="76" t="s">
        <v>95</v>
      </c>
      <c r="B39" s="27">
        <v>7.04</v>
      </c>
      <c r="C39" s="27"/>
      <c r="D39" s="27">
        <v>6.59</v>
      </c>
      <c r="M39" s="6"/>
    </row>
    <row r="40" spans="1:13">
      <c r="A40" s="76" t="s">
        <v>88</v>
      </c>
      <c r="B40" s="27">
        <v>6.76</v>
      </c>
      <c r="C40" s="27">
        <v>6.36</v>
      </c>
      <c r="D40" s="27">
        <v>6.4399999999999995</v>
      </c>
    </row>
    <row r="41" spans="1:13">
      <c r="A41" s="76" t="s">
        <v>89</v>
      </c>
      <c r="B41" s="27">
        <v>6.625</v>
      </c>
      <c r="C41" s="27">
        <v>5.93</v>
      </c>
      <c r="D41" s="27">
        <v>5.86</v>
      </c>
    </row>
    <row r="42" spans="1:13">
      <c r="A42" s="76" t="s">
        <v>90</v>
      </c>
      <c r="B42" s="27">
        <v>7.47</v>
      </c>
      <c r="C42" s="27">
        <v>6.3949999999999996</v>
      </c>
      <c r="D42" s="27">
        <v>6.5066666666666668</v>
      </c>
    </row>
    <row r="43" spans="1:13">
      <c r="A43" s="71" t="s">
        <v>91</v>
      </c>
      <c r="B43" s="27"/>
      <c r="C43" s="27">
        <v>6.49</v>
      </c>
      <c r="D43" s="27">
        <v>6.4</v>
      </c>
    </row>
    <row r="44" spans="1:13">
      <c r="A44" s="71" t="s">
        <v>96</v>
      </c>
      <c r="B44" s="27">
        <v>7.61</v>
      </c>
      <c r="C44" s="27">
        <v>6.3599999999999994</v>
      </c>
      <c r="D44" s="27">
        <v>6.2799999999999994</v>
      </c>
    </row>
    <row r="45" spans="1:13">
      <c r="A45" s="71" t="s">
        <v>97</v>
      </c>
      <c r="B45" s="27">
        <v>7.23</v>
      </c>
      <c r="C45" s="27">
        <v>6.48</v>
      </c>
      <c r="D45" s="27">
        <v>6.18</v>
      </c>
    </row>
    <row r="46" spans="1:13">
      <c r="A46" s="71" t="s">
        <v>98</v>
      </c>
      <c r="B46" s="27"/>
      <c r="C46" s="27"/>
      <c r="D46" s="27"/>
    </row>
    <row r="47" spans="1:13">
      <c r="A47" s="71" t="s">
        <v>99</v>
      </c>
    </row>
    <row r="48" spans="1:13">
      <c r="A48" s="1"/>
    </row>
    <row r="49" spans="1:4">
      <c r="A49" s="1"/>
      <c r="B49" s="4" t="s">
        <v>11</v>
      </c>
      <c r="C49" s="4"/>
      <c r="D49" s="4"/>
    </row>
    <row r="50" spans="1:4">
      <c r="A50" s="5"/>
      <c r="B50" s="4">
        <v>16</v>
      </c>
      <c r="C50" s="4">
        <v>17</v>
      </c>
      <c r="D50" s="4">
        <v>18</v>
      </c>
    </row>
    <row r="51" spans="1:4">
      <c r="A51" s="76" t="s">
        <v>95</v>
      </c>
      <c r="B51" s="37">
        <v>0.02</v>
      </c>
      <c r="C51" s="36"/>
      <c r="D51" s="36">
        <v>0.89</v>
      </c>
    </row>
    <row r="52" spans="1:4">
      <c r="A52" s="76" t="s">
        <v>88</v>
      </c>
      <c r="B52" s="36">
        <v>0.05</v>
      </c>
      <c r="C52" s="36">
        <v>0.65</v>
      </c>
      <c r="D52" s="36">
        <v>0.6</v>
      </c>
    </row>
    <row r="53" spans="1:4">
      <c r="A53" s="76" t="s">
        <v>89</v>
      </c>
      <c r="B53" s="36">
        <v>7.0000000000000007E-2</v>
      </c>
      <c r="C53" s="36">
        <v>1.87</v>
      </c>
      <c r="D53" s="36">
        <v>2</v>
      </c>
    </row>
    <row r="54" spans="1:4">
      <c r="A54" s="76" t="s">
        <v>90</v>
      </c>
      <c r="B54" s="36"/>
      <c r="C54" s="36">
        <v>3.29</v>
      </c>
      <c r="D54" s="36">
        <v>4.1399999999999997</v>
      </c>
    </row>
    <row r="55" spans="1:4">
      <c r="A55" s="71" t="s">
        <v>91</v>
      </c>
      <c r="B55" s="36"/>
      <c r="C55" s="36">
        <v>5.38</v>
      </c>
      <c r="D55" s="36">
        <v>6.48</v>
      </c>
    </row>
    <row r="56" spans="1:4">
      <c r="A56" s="71" t="s">
        <v>96</v>
      </c>
      <c r="B56" s="36">
        <v>0.12</v>
      </c>
      <c r="C56" s="36">
        <v>6.17</v>
      </c>
      <c r="D56" s="36">
        <v>7.54</v>
      </c>
    </row>
    <row r="57" spans="1:4">
      <c r="A57" s="71" t="s">
        <v>97</v>
      </c>
      <c r="B57" s="36">
        <v>0.04</v>
      </c>
      <c r="C57" s="36">
        <v>3.05</v>
      </c>
      <c r="D57" s="36">
        <v>2.34</v>
      </c>
    </row>
    <row r="58" spans="1:4">
      <c r="A58" s="71" t="s">
        <v>98</v>
      </c>
      <c r="B58" s="36"/>
      <c r="C58" s="36"/>
      <c r="D58" s="36"/>
    </row>
    <row r="59" spans="1:4">
      <c r="A59" s="71" t="s">
        <v>99</v>
      </c>
    </row>
    <row r="60" spans="1:4">
      <c r="A60" s="1"/>
    </row>
    <row r="61" spans="1:4">
      <c r="A61" s="1"/>
      <c r="B61" s="4" t="s">
        <v>101</v>
      </c>
      <c r="C61" s="4"/>
      <c r="D61" s="4"/>
    </row>
    <row r="62" spans="1:4">
      <c r="A62" s="5"/>
      <c r="B62" s="4">
        <v>16</v>
      </c>
      <c r="C62" s="4">
        <v>17</v>
      </c>
      <c r="D62" s="4">
        <v>18</v>
      </c>
    </row>
    <row r="63" spans="1:4">
      <c r="A63" s="76" t="s">
        <v>95</v>
      </c>
      <c r="C63" s="12"/>
      <c r="D63" s="12">
        <v>15</v>
      </c>
    </row>
    <row r="64" spans="1:4">
      <c r="A64" s="76" t="s">
        <v>88</v>
      </c>
      <c r="C64" s="12">
        <v>15</v>
      </c>
      <c r="D64" s="12">
        <v>21</v>
      </c>
    </row>
    <row r="65" spans="1:4">
      <c r="A65" s="76" t="s">
        <v>89</v>
      </c>
      <c r="C65" s="12">
        <v>15</v>
      </c>
      <c r="D65" s="23">
        <v>17</v>
      </c>
    </row>
    <row r="66" spans="1:4">
      <c r="A66" s="76" t="s">
        <v>90</v>
      </c>
      <c r="C66" s="23">
        <v>12</v>
      </c>
      <c r="D66" s="23">
        <v>15</v>
      </c>
    </row>
    <row r="67" spans="1:4">
      <c r="A67" s="71" t="s">
        <v>91</v>
      </c>
      <c r="C67" s="23">
        <v>12</v>
      </c>
      <c r="D67" s="23">
        <v>15</v>
      </c>
    </row>
    <row r="68" spans="1:4">
      <c r="A68" s="71" t="s">
        <v>96</v>
      </c>
      <c r="C68" s="23">
        <v>12</v>
      </c>
      <c r="D68" s="23">
        <v>15</v>
      </c>
    </row>
    <row r="69" spans="1:4">
      <c r="A69" s="71" t="s">
        <v>97</v>
      </c>
      <c r="C69" s="23">
        <v>18</v>
      </c>
      <c r="D69" s="23">
        <v>17</v>
      </c>
    </row>
    <row r="70" spans="1:4">
      <c r="A70" s="71" t="s">
        <v>98</v>
      </c>
      <c r="C70" s="12"/>
      <c r="D70" s="12"/>
    </row>
    <row r="71" spans="1:4">
      <c r="A71" s="71" t="s">
        <v>99</v>
      </c>
    </row>
    <row r="72" spans="1:4">
      <c r="A72" s="1"/>
    </row>
    <row r="73" spans="1:4">
      <c r="A73" s="3"/>
    </row>
    <row r="74" spans="1:4">
      <c r="A74" s="3"/>
    </row>
    <row r="75" spans="1:4">
      <c r="A75" s="1"/>
    </row>
    <row r="76" spans="1:4">
      <c r="A76" s="1"/>
    </row>
    <row r="77" spans="1:4">
      <c r="A77" s="1"/>
    </row>
    <row r="78" spans="1:4">
      <c r="A78" s="3"/>
    </row>
    <row r="79" spans="1:4">
      <c r="A79" s="8"/>
    </row>
    <row r="80" spans="1:4">
      <c r="A80" s="1"/>
    </row>
    <row r="81" spans="1:1">
      <c r="A81" s="1"/>
    </row>
    <row r="82" spans="1:1">
      <c r="A82" s="1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1"/>
    </row>
    <row r="88" spans="1:1">
      <c r="A88" s="1"/>
    </row>
    <row r="89" spans="1:1">
      <c r="A89" s="3"/>
    </row>
    <row r="90" spans="1:1">
      <c r="A90" s="3"/>
    </row>
    <row r="91" spans="1:1">
      <c r="A91" s="1"/>
    </row>
    <row r="92" spans="1:1">
      <c r="A92" s="1"/>
    </row>
    <row r="93" spans="1:1">
      <c r="A93" s="1"/>
    </row>
    <row r="94" spans="1:1">
      <c r="A94" s="3"/>
    </row>
    <row r="95" spans="1:1">
      <c r="A95" s="8"/>
    </row>
    <row r="96" spans="1:1">
      <c r="A96" s="1"/>
    </row>
    <row r="97" spans="1:1">
      <c r="A97" s="1"/>
    </row>
    <row r="98" spans="1:1">
      <c r="A98" s="1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1"/>
    </row>
    <row r="104" spans="1:1">
      <c r="A104" s="1"/>
    </row>
    <row r="105" spans="1:1">
      <c r="A105" s="3"/>
    </row>
    <row r="106" spans="1:1">
      <c r="A106" s="3"/>
    </row>
    <row r="107" spans="1:1">
      <c r="A107" s="1"/>
    </row>
    <row r="108" spans="1:1">
      <c r="A108" s="1"/>
    </row>
    <row r="109" spans="1:1">
      <c r="A109" s="1"/>
    </row>
    <row r="110" spans="1:1">
      <c r="A110" s="3"/>
    </row>
    <row r="111" spans="1:1">
      <c r="A111" s="8"/>
    </row>
    <row r="112" spans="1:1">
      <c r="A112" s="1"/>
    </row>
    <row r="113" spans="1:1">
      <c r="A113" s="1"/>
    </row>
    <row r="114" spans="1:1">
      <c r="A114" s="1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1"/>
    </row>
    <row r="120" spans="1:1">
      <c r="A120" s="1"/>
    </row>
    <row r="121" spans="1:1">
      <c r="A121" s="3"/>
    </row>
    <row r="122" spans="1:1">
      <c r="A122" s="3"/>
    </row>
    <row r="123" spans="1:1">
      <c r="A123" s="1"/>
    </row>
    <row r="124" spans="1:1">
      <c r="A124" s="1"/>
    </row>
    <row r="125" spans="1:1">
      <c r="A125" s="1"/>
    </row>
    <row r="126" spans="1:1">
      <c r="A126" s="3"/>
    </row>
    <row r="127" spans="1:1">
      <c r="A127" s="8"/>
    </row>
    <row r="128" spans="1:1">
      <c r="A128" s="1"/>
    </row>
    <row r="129" spans="1:1">
      <c r="A129" s="1"/>
    </row>
    <row r="130" spans="1:1">
      <c r="A130" s="1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1"/>
    </row>
    <row r="136" spans="1:1">
      <c r="A136" s="1"/>
    </row>
    <row r="137" spans="1:1">
      <c r="A137" s="3"/>
    </row>
    <row r="138" spans="1:1">
      <c r="A138" s="3"/>
    </row>
    <row r="139" spans="1:1">
      <c r="A139" s="1"/>
    </row>
    <row r="140" spans="1:1">
      <c r="A140" s="1"/>
    </row>
    <row r="141" spans="1:1">
      <c r="A141" s="1"/>
    </row>
    <row r="142" spans="1:1">
      <c r="A142" s="3"/>
    </row>
    <row r="143" spans="1:1">
      <c r="A143" s="8"/>
    </row>
    <row r="144" spans="1:1">
      <c r="A144" s="1"/>
    </row>
    <row r="145" spans="1:1">
      <c r="A145" s="1"/>
    </row>
    <row r="146" spans="1:1">
      <c r="A146" s="1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1"/>
    </row>
    <row r="152" spans="1:1">
      <c r="A152" s="1"/>
    </row>
    <row r="153" spans="1:1">
      <c r="A153" s="3"/>
    </row>
    <row r="154" spans="1:1">
      <c r="A154" s="3"/>
    </row>
    <row r="155" spans="1:1">
      <c r="A155" s="1"/>
    </row>
    <row r="156" spans="1:1">
      <c r="A156" s="1"/>
    </row>
    <row r="157" spans="1:1">
      <c r="A157" s="1"/>
    </row>
    <row r="158" spans="1:1">
      <c r="A158" s="3"/>
    </row>
    <row r="159" spans="1:1">
      <c r="A159" s="8"/>
    </row>
    <row r="160" spans="1:1">
      <c r="A160" s="1"/>
    </row>
    <row r="161" spans="1:1">
      <c r="A161" s="1"/>
    </row>
    <row r="162" spans="1:1">
      <c r="A162" s="1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1"/>
    </row>
    <row r="168" spans="1:1">
      <c r="A168" s="1"/>
    </row>
    <row r="169" spans="1:1">
      <c r="A169" s="3"/>
    </row>
    <row r="170" spans="1:1">
      <c r="A170" s="3"/>
    </row>
    <row r="171" spans="1:1">
      <c r="A171" s="1"/>
    </row>
    <row r="172" spans="1:1">
      <c r="A172" s="1"/>
    </row>
    <row r="173" spans="1:1">
      <c r="A173" s="1"/>
    </row>
    <row r="174" spans="1:1">
      <c r="A174" s="3"/>
    </row>
    <row r="175" spans="1:1">
      <c r="A175" s="8"/>
    </row>
    <row r="176" spans="1:1">
      <c r="A176" s="1"/>
    </row>
    <row r="177" spans="1:8">
      <c r="A177" s="1"/>
    </row>
    <row r="178" spans="1:8">
      <c r="A178" s="1"/>
    </row>
    <row r="179" spans="1:8">
      <c r="A179" s="5"/>
    </row>
    <row r="180" spans="1:8">
      <c r="A180" s="5"/>
    </row>
    <row r="181" spans="1:8">
      <c r="A181" s="5"/>
    </row>
    <row r="182" spans="1:8">
      <c r="A182" s="5"/>
    </row>
    <row r="183" spans="1:8">
      <c r="A183" s="1"/>
      <c r="H183" s="7"/>
    </row>
    <row r="184" spans="1:8">
      <c r="A184" s="1"/>
    </row>
    <row r="185" spans="1:8">
      <c r="A185" s="3"/>
    </row>
    <row r="186" spans="1:8">
      <c r="A186" s="3"/>
    </row>
    <row r="187" spans="1:8">
      <c r="A187" s="1"/>
    </row>
    <row r="188" spans="1:8">
      <c r="A188" s="1"/>
    </row>
    <row r="189" spans="1:8">
      <c r="A189" s="1"/>
    </row>
    <row r="190" spans="1:8">
      <c r="A190" s="3"/>
    </row>
    <row r="191" spans="1:8">
      <c r="A191" s="8"/>
    </row>
    <row r="192" spans="1:8">
      <c r="A192" s="1"/>
    </row>
    <row r="193" spans="1:1">
      <c r="A193" s="1"/>
    </row>
    <row r="194" spans="1:1">
      <c r="A194" s="1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1"/>
    </row>
    <row r="200" spans="1:1">
      <c r="A200" s="1"/>
    </row>
    <row r="201" spans="1:1">
      <c r="A201" s="3"/>
    </row>
    <row r="202" spans="1:1">
      <c r="A202" s="3"/>
    </row>
    <row r="203" spans="1:1">
      <c r="A203" s="1"/>
    </row>
    <row r="204" spans="1:1">
      <c r="A204" s="1"/>
    </row>
    <row r="205" spans="1:1">
      <c r="A205" s="1"/>
    </row>
    <row r="206" spans="1:1">
      <c r="A206" s="3"/>
    </row>
    <row r="207" spans="1:1">
      <c r="A207" s="8"/>
    </row>
    <row r="208" spans="1:1">
      <c r="A208" s="1"/>
    </row>
    <row r="209" spans="1:1">
      <c r="A209" s="1"/>
    </row>
    <row r="210" spans="1:1">
      <c r="A210" s="1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1"/>
    </row>
    <row r="216" spans="1:1">
      <c r="A216" s="1"/>
    </row>
    <row r="217" spans="1:1">
      <c r="A217" s="3"/>
    </row>
    <row r="218" spans="1:1">
      <c r="A218" s="3"/>
    </row>
    <row r="219" spans="1:1">
      <c r="A219" s="1"/>
    </row>
    <row r="220" spans="1:1">
      <c r="A220" s="1"/>
    </row>
    <row r="221" spans="1:1">
      <c r="A221" s="1"/>
    </row>
    <row r="222" spans="1:1">
      <c r="A222" s="3"/>
    </row>
    <row r="223" spans="1:1">
      <c r="A223" s="8"/>
    </row>
    <row r="224" spans="1:1">
      <c r="A224" s="1"/>
    </row>
    <row r="225" spans="1:1">
      <c r="A225" s="1"/>
    </row>
    <row r="226" spans="1:1">
      <c r="A226" s="1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1"/>
    </row>
    <row r="232" spans="1:1">
      <c r="A232" s="1"/>
    </row>
    <row r="233" spans="1:1">
      <c r="A233" s="3"/>
    </row>
    <row r="234" spans="1:1">
      <c r="A234" s="3"/>
    </row>
    <row r="235" spans="1:1">
      <c r="A235" s="1"/>
    </row>
    <row r="236" spans="1:1">
      <c r="A236" s="1"/>
    </row>
    <row r="237" spans="1:1">
      <c r="A237" s="1"/>
    </row>
    <row r="238" spans="1:1">
      <c r="A238" s="3"/>
    </row>
    <row r="239" spans="1:1">
      <c r="A239" s="8"/>
    </row>
    <row r="240" spans="1:1">
      <c r="A240" s="1"/>
    </row>
    <row r="241" spans="1:1">
      <c r="A241" s="1"/>
    </row>
    <row r="242" spans="1:1">
      <c r="A242" s="1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1"/>
    </row>
    <row r="248" spans="1:1">
      <c r="A248" s="1"/>
    </row>
    <row r="249" spans="1:1">
      <c r="A249" s="3"/>
    </row>
    <row r="250" spans="1:1">
      <c r="A250" s="3"/>
    </row>
    <row r="251" spans="1:1">
      <c r="A251" s="1"/>
    </row>
    <row r="252" spans="1:1">
      <c r="A252" s="1"/>
    </row>
    <row r="253" spans="1:1">
      <c r="A253" s="1"/>
    </row>
    <row r="254" spans="1:1">
      <c r="A254" s="3"/>
    </row>
    <row r="255" spans="1:1">
      <c r="A255" s="8"/>
    </row>
    <row r="256" spans="1:1">
      <c r="A256" s="1"/>
    </row>
    <row r="257" spans="1:6">
      <c r="A257" s="1"/>
    </row>
    <row r="258" spans="1:6">
      <c r="A258" s="1"/>
    </row>
    <row r="259" spans="1:6">
      <c r="A259" s="5"/>
    </row>
    <row r="260" spans="1:6">
      <c r="A260" s="5"/>
    </row>
    <row r="261" spans="1:6">
      <c r="A261" s="5"/>
    </row>
    <row r="262" spans="1:6">
      <c r="A262" s="5"/>
    </row>
    <row r="263" spans="1:6">
      <c r="A263" s="1"/>
    </row>
    <row r="264" spans="1:6">
      <c r="A264" s="1"/>
    </row>
    <row r="265" spans="1:6">
      <c r="A265" s="3"/>
    </row>
    <row r="266" spans="1:6">
      <c r="A266" s="3"/>
    </row>
    <row r="267" spans="1:6">
      <c r="A267" s="1"/>
    </row>
    <row r="268" spans="1:6">
      <c r="A268" s="1"/>
    </row>
    <row r="269" spans="1:6">
      <c r="A269" s="1"/>
    </row>
    <row r="270" spans="1:6">
      <c r="A270" s="3"/>
    </row>
    <row r="271" spans="1:6">
      <c r="A271" s="8"/>
    </row>
    <row r="272" spans="1:6">
      <c r="A272" s="1"/>
      <c r="F272" s="9"/>
    </row>
    <row r="273" spans="1:1">
      <c r="A273" s="1"/>
    </row>
    <row r="274" spans="1:1">
      <c r="A274" s="1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1"/>
    </row>
    <row r="280" spans="1:1">
      <c r="A280" s="1"/>
    </row>
    <row r="281" spans="1:1">
      <c r="A281" s="3"/>
    </row>
    <row r="282" spans="1:1">
      <c r="A282" s="3"/>
    </row>
    <row r="283" spans="1:1">
      <c r="A283" s="1"/>
    </row>
    <row r="284" spans="1:1">
      <c r="A284" s="1"/>
    </row>
    <row r="285" spans="1:1">
      <c r="A285" s="1"/>
    </row>
    <row r="286" spans="1:1">
      <c r="A286" s="3"/>
    </row>
    <row r="287" spans="1:1">
      <c r="A287" s="3"/>
    </row>
    <row r="288" spans="1:1">
      <c r="A288" s="1"/>
    </row>
    <row r="289" spans="1:1">
      <c r="A289" s="1"/>
    </row>
    <row r="290" spans="1:1">
      <c r="A290" s="1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1"/>
    </row>
    <row r="296" spans="1:1">
      <c r="A296" s="1"/>
    </row>
    <row r="297" spans="1:1">
      <c r="A297" s="3"/>
    </row>
    <row r="298" spans="1:1">
      <c r="A298" s="3"/>
    </row>
    <row r="299" spans="1:1">
      <c r="A299" s="1"/>
    </row>
    <row r="300" spans="1:1">
      <c r="A300" s="1"/>
    </row>
    <row r="301" spans="1:1">
      <c r="A301" s="1"/>
    </row>
    <row r="302" spans="1:1">
      <c r="A302" s="3"/>
    </row>
    <row r="303" spans="1:1">
      <c r="A303" s="8"/>
    </row>
    <row r="304" spans="1:1">
      <c r="A304" s="1"/>
    </row>
    <row r="305" spans="1:1">
      <c r="A305" s="1"/>
    </row>
    <row r="306" spans="1:1">
      <c r="A306" s="1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1"/>
    </row>
    <row r="312" spans="1:1">
      <c r="A312" s="1"/>
    </row>
    <row r="313" spans="1:1">
      <c r="A313" s="3"/>
    </row>
    <row r="314" spans="1:1">
      <c r="A314" s="3"/>
    </row>
    <row r="315" spans="1:1">
      <c r="A315" s="1"/>
    </row>
    <row r="316" spans="1:1">
      <c r="A316" s="1"/>
    </row>
    <row r="317" spans="1:1">
      <c r="A317" s="1"/>
    </row>
    <row r="318" spans="1:1">
      <c r="A318" s="3"/>
    </row>
    <row r="319" spans="1:1">
      <c r="A319" s="8"/>
    </row>
    <row r="320" spans="1:1">
      <c r="A320" s="1"/>
    </row>
    <row r="321" spans="1:1">
      <c r="A321" s="1"/>
    </row>
    <row r="322" spans="1:1">
      <c r="A322" s="1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1"/>
    </row>
    <row r="328" spans="1:1">
      <c r="A328" s="1"/>
    </row>
    <row r="329" spans="1:1">
      <c r="A329" s="3"/>
    </row>
    <row r="330" spans="1:1">
      <c r="A330" s="3"/>
    </row>
    <row r="331" spans="1:1">
      <c r="A331" s="1"/>
    </row>
    <row r="332" spans="1:1">
      <c r="A332" s="1"/>
    </row>
    <row r="333" spans="1:1">
      <c r="A333" s="1"/>
    </row>
    <row r="334" spans="1:1">
      <c r="A334" s="3"/>
    </row>
    <row r="335" spans="1:1">
      <c r="A335" s="8"/>
    </row>
    <row r="336" spans="1:1">
      <c r="A336" s="1"/>
    </row>
    <row r="337" spans="1:1">
      <c r="A337" s="1"/>
    </row>
    <row r="338" spans="1:1">
      <c r="A338" s="1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3"/>
    </row>
    <row r="348" spans="1:1">
      <c r="A348" s="3"/>
    </row>
    <row r="349" spans="1:1">
      <c r="A349" s="1"/>
    </row>
    <row r="350" spans="1:1">
      <c r="A350" s="1"/>
    </row>
    <row r="351" spans="1:1">
      <c r="A351" s="1"/>
    </row>
    <row r="352" spans="1:1">
      <c r="A352" s="3"/>
    </row>
    <row r="353" spans="1:1">
      <c r="A353" s="8"/>
    </row>
    <row r="354" spans="1:1">
      <c r="A354" s="1"/>
    </row>
    <row r="355" spans="1:1">
      <c r="A355" s="1"/>
    </row>
    <row r="356" spans="1:1">
      <c r="A356" s="1"/>
    </row>
    <row r="357" spans="1:1">
      <c r="A357" s="5"/>
    </row>
    <row r="358" spans="1:1">
      <c r="A358" s="5"/>
    </row>
    <row r="359" spans="1:1">
      <c r="A359" s="1"/>
    </row>
    <row r="360" spans="1:1">
      <c r="A360" s="1"/>
    </row>
    <row r="361" spans="1:1">
      <c r="A361" s="3"/>
    </row>
    <row r="362" spans="1:1">
      <c r="A362" s="3"/>
    </row>
    <row r="363" spans="1:1">
      <c r="A363" s="1"/>
    </row>
    <row r="364" spans="1:1">
      <c r="A364" s="1"/>
    </row>
    <row r="365" spans="1:1">
      <c r="A365" s="1"/>
    </row>
    <row r="366" spans="1:1">
      <c r="A366" s="8"/>
    </row>
    <row r="367" spans="1:1">
      <c r="A367" s="1"/>
    </row>
    <row r="368" spans="1:1">
      <c r="A368" s="1"/>
    </row>
    <row r="369" spans="1:1">
      <c r="A369" s="3"/>
    </row>
    <row r="370" spans="1:1">
      <c r="A370" s="1"/>
    </row>
    <row r="371" spans="1:1">
      <c r="A371" s="1"/>
    </row>
    <row r="372" spans="1:1">
      <c r="A372" s="1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10"/>
    </row>
    <row r="378" spans="1:1">
      <c r="A378" s="10"/>
    </row>
    <row r="379" spans="1:1">
      <c r="A379" s="10"/>
    </row>
    <row r="381" spans="1:1">
      <c r="A381" s="1"/>
    </row>
    <row r="382" spans="1:1">
      <c r="A382" s="10"/>
    </row>
    <row r="383" spans="1:1">
      <c r="A383" s="10"/>
    </row>
    <row r="384" spans="1:1">
      <c r="A384" s="10"/>
    </row>
    <row r="385" spans="1:1">
      <c r="A385" s="8"/>
    </row>
    <row r="386" spans="1:1">
      <c r="A386" s="8"/>
    </row>
    <row r="387" spans="1:1">
      <c r="A387" s="1"/>
    </row>
    <row r="388" spans="1:1">
      <c r="A388" s="8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34"/>
  <sheetViews>
    <sheetView workbookViewId="0">
      <pane ySplit="1" topLeftCell="A411" activePane="bottomLeft" state="frozen"/>
      <selection pane="bottomLeft" activeCell="D2" sqref="D2:G434"/>
    </sheetView>
  </sheetViews>
  <sheetFormatPr baseColWidth="10" defaultColWidth="8.83203125" defaultRowHeight="13"/>
  <cols>
    <col min="3" max="3" width="17.1640625" customWidth="1"/>
    <col min="12" max="12" width="17" customWidth="1"/>
  </cols>
  <sheetData>
    <row r="1" spans="1:14">
      <c r="A1" s="104"/>
      <c r="B1" s="3" t="s">
        <v>145</v>
      </c>
      <c r="C1" s="105" t="s">
        <v>124</v>
      </c>
      <c r="D1" s="4" t="s">
        <v>125</v>
      </c>
      <c r="E1" s="30" t="s">
        <v>126</v>
      </c>
      <c r="F1" s="30" t="s">
        <v>127</v>
      </c>
      <c r="G1" s="30" t="s">
        <v>128</v>
      </c>
      <c r="K1" s="30" t="s">
        <v>129</v>
      </c>
      <c r="M1" s="4" t="s">
        <v>126</v>
      </c>
      <c r="N1" s="4" t="s">
        <v>128</v>
      </c>
    </row>
    <row r="2" spans="1:14">
      <c r="A2" s="106">
        <v>40260</v>
      </c>
      <c r="B2" s="107">
        <v>1</v>
      </c>
      <c r="C2" s="108" t="s">
        <v>17</v>
      </c>
      <c r="E2" s="33"/>
      <c r="G2" s="33"/>
      <c r="J2" s="109" t="s">
        <v>87</v>
      </c>
      <c r="K2" s="110" t="s">
        <v>15</v>
      </c>
      <c r="L2" s="111" t="s">
        <v>17</v>
      </c>
      <c r="M2" s="112"/>
      <c r="N2" s="112"/>
    </row>
    <row r="3" spans="1:14">
      <c r="A3" s="106">
        <v>40274</v>
      </c>
      <c r="B3" s="107">
        <v>1</v>
      </c>
      <c r="E3" s="33"/>
      <c r="G3" s="33"/>
      <c r="J3" s="109" t="s">
        <v>88</v>
      </c>
      <c r="K3" s="113"/>
      <c r="L3" s="114"/>
      <c r="M3" s="112">
        <v>0.65</v>
      </c>
      <c r="N3" s="112">
        <v>0.06</v>
      </c>
    </row>
    <row r="4" spans="1:14">
      <c r="A4" s="104">
        <v>40288</v>
      </c>
      <c r="B4" s="107">
        <v>1</v>
      </c>
      <c r="D4">
        <v>46.3</v>
      </c>
      <c r="E4" s="33">
        <f>(D4*14.007)*(0.001)</f>
        <v>0.64852409999999994</v>
      </c>
      <c r="F4" s="33">
        <v>1.95</v>
      </c>
      <c r="G4" s="33">
        <f>(F4*30.97)*(0.001)</f>
        <v>6.0391499999999994E-2</v>
      </c>
      <c r="J4" s="109" t="s">
        <v>89</v>
      </c>
      <c r="K4" s="113"/>
      <c r="L4" s="114"/>
      <c r="M4" s="112">
        <v>4.16</v>
      </c>
      <c r="N4" s="112">
        <v>0.06</v>
      </c>
    </row>
    <row r="5" spans="1:14">
      <c r="A5" s="104">
        <v>40302</v>
      </c>
      <c r="B5" s="107">
        <v>1</v>
      </c>
      <c r="E5" s="33"/>
      <c r="G5" s="33"/>
      <c r="J5" s="109" t="s">
        <v>90</v>
      </c>
      <c r="K5" s="113"/>
      <c r="L5" s="114"/>
      <c r="M5" s="112"/>
      <c r="N5" s="112"/>
    </row>
    <row r="6" spans="1:14">
      <c r="A6" s="104">
        <v>40316</v>
      </c>
      <c r="B6" s="107">
        <v>1</v>
      </c>
      <c r="D6">
        <v>297</v>
      </c>
      <c r="E6" s="33">
        <f t="shared" ref="E6:E18" si="0">(D6*14.007)*(0.001)</f>
        <v>4.1600789999999996</v>
      </c>
      <c r="F6" s="33">
        <v>1.88</v>
      </c>
      <c r="G6" s="33">
        <f t="shared" ref="G6:G18" si="1">(F6*30.97)*(0.001)</f>
        <v>5.82236E-2</v>
      </c>
      <c r="J6" s="109" t="s">
        <v>91</v>
      </c>
      <c r="K6" s="113"/>
      <c r="L6" s="114"/>
      <c r="M6" s="112"/>
      <c r="N6" s="112"/>
    </row>
    <row r="7" spans="1:14">
      <c r="A7" s="104">
        <v>40330</v>
      </c>
      <c r="B7" s="107">
        <v>1</v>
      </c>
      <c r="E7" s="33"/>
      <c r="G7" s="33"/>
      <c r="J7" s="109" t="s">
        <v>92</v>
      </c>
      <c r="K7" s="113"/>
      <c r="L7" s="114"/>
      <c r="M7" s="112"/>
      <c r="N7" s="112"/>
    </row>
    <row r="8" spans="1:14">
      <c r="A8" s="104">
        <v>40344</v>
      </c>
      <c r="B8" s="107">
        <v>1</v>
      </c>
      <c r="E8" s="33"/>
      <c r="F8" s="33"/>
      <c r="G8" s="33"/>
      <c r="J8" s="109" t="s">
        <v>93</v>
      </c>
      <c r="K8" s="113"/>
      <c r="L8" s="114"/>
      <c r="M8" s="112">
        <v>2.68</v>
      </c>
      <c r="N8" s="112">
        <v>0.1</v>
      </c>
    </row>
    <row r="9" spans="1:14">
      <c r="A9" s="104">
        <v>40358</v>
      </c>
      <c r="B9" s="107">
        <v>1</v>
      </c>
      <c r="E9" s="33"/>
      <c r="G9" s="33"/>
      <c r="J9" s="109" t="s">
        <v>94</v>
      </c>
      <c r="K9" s="113"/>
      <c r="L9" s="114"/>
      <c r="M9" s="112">
        <v>1.71</v>
      </c>
      <c r="N9" s="112">
        <v>7.0000000000000007E-2</v>
      </c>
    </row>
    <row r="10" spans="1:14">
      <c r="A10" s="104">
        <v>40372</v>
      </c>
      <c r="B10" s="107">
        <v>1</v>
      </c>
      <c r="E10" s="33"/>
      <c r="G10" s="33"/>
      <c r="J10" s="109" t="s">
        <v>105</v>
      </c>
      <c r="K10" s="113"/>
      <c r="L10" s="114"/>
      <c r="M10" s="112">
        <v>3.11</v>
      </c>
      <c r="N10" s="112">
        <v>0.04</v>
      </c>
    </row>
    <row r="11" spans="1:14">
      <c r="A11" s="104">
        <v>40386</v>
      </c>
      <c r="B11" s="107">
        <v>1</v>
      </c>
      <c r="E11" s="33"/>
      <c r="G11" s="33"/>
      <c r="J11" s="109"/>
      <c r="K11" s="113"/>
      <c r="L11" s="114"/>
      <c r="M11" s="112"/>
      <c r="N11" s="112"/>
    </row>
    <row r="12" spans="1:14">
      <c r="A12" s="104">
        <v>40400</v>
      </c>
      <c r="B12" s="107">
        <v>1</v>
      </c>
      <c r="E12" s="33"/>
      <c r="G12" s="33"/>
      <c r="J12" s="109"/>
      <c r="K12" s="113"/>
      <c r="L12" s="114"/>
      <c r="M12" s="112"/>
      <c r="N12" s="112"/>
    </row>
    <row r="13" spans="1:14">
      <c r="A13" s="104">
        <v>40414</v>
      </c>
      <c r="B13" s="107">
        <v>1</v>
      </c>
      <c r="E13" s="33"/>
      <c r="G13" s="33"/>
      <c r="J13" s="109"/>
      <c r="K13" s="113"/>
      <c r="L13" s="115"/>
      <c r="M13" s="116"/>
      <c r="N13" s="116"/>
    </row>
    <row r="14" spans="1:14">
      <c r="A14" s="104">
        <v>40428</v>
      </c>
      <c r="B14" s="107">
        <v>1</v>
      </c>
      <c r="D14">
        <v>191</v>
      </c>
      <c r="E14" s="33">
        <f t="shared" si="0"/>
        <v>2.6753369999999999</v>
      </c>
      <c r="F14">
        <v>3.25</v>
      </c>
      <c r="G14" s="33">
        <f t="shared" si="1"/>
        <v>0.10065250000000001</v>
      </c>
      <c r="J14" s="109"/>
      <c r="K14" s="113"/>
      <c r="L14" s="114"/>
      <c r="M14" s="112"/>
      <c r="N14" s="112"/>
    </row>
    <row r="15" spans="1:14">
      <c r="A15" s="104">
        <v>40442</v>
      </c>
      <c r="B15" s="107">
        <v>1</v>
      </c>
      <c r="E15" s="33"/>
      <c r="G15" s="33"/>
      <c r="J15" s="109"/>
      <c r="K15" s="113"/>
      <c r="L15" s="114"/>
      <c r="M15" s="112"/>
      <c r="N15" s="112"/>
    </row>
    <row r="16" spans="1:14">
      <c r="A16" s="104">
        <v>40456</v>
      </c>
      <c r="B16" s="107">
        <v>1</v>
      </c>
      <c r="C16" s="104" t="s">
        <v>130</v>
      </c>
      <c r="D16">
        <v>122</v>
      </c>
      <c r="E16" s="33">
        <f t="shared" si="0"/>
        <v>1.7088540000000001</v>
      </c>
      <c r="F16">
        <v>2.2200000000000002</v>
      </c>
      <c r="G16" s="33">
        <f t="shared" si="1"/>
        <v>6.8753400000000006E-2</v>
      </c>
      <c r="J16" s="109"/>
      <c r="K16" s="113"/>
      <c r="L16" s="114"/>
      <c r="M16" s="112"/>
      <c r="N16" s="112"/>
    </row>
    <row r="17" spans="1:14">
      <c r="A17" s="104">
        <v>40470</v>
      </c>
      <c r="B17" s="107">
        <v>1</v>
      </c>
      <c r="E17" s="33"/>
      <c r="G17" s="33"/>
      <c r="J17" s="109" t="s">
        <v>87</v>
      </c>
      <c r="K17" s="111" t="s">
        <v>20</v>
      </c>
      <c r="L17" s="111" t="s">
        <v>21</v>
      </c>
      <c r="M17" s="112">
        <v>4.3099999999999996</v>
      </c>
      <c r="N17" s="112">
        <v>0.03</v>
      </c>
    </row>
    <row r="18" spans="1:14">
      <c r="A18" s="104">
        <v>40484</v>
      </c>
      <c r="B18" s="107">
        <v>1</v>
      </c>
      <c r="D18">
        <v>222</v>
      </c>
      <c r="E18" s="33">
        <f t="shared" si="0"/>
        <v>3.1095540000000002</v>
      </c>
      <c r="F18">
        <v>1.37</v>
      </c>
      <c r="G18" s="33">
        <f t="shared" si="1"/>
        <v>4.2428899999999999E-2</v>
      </c>
      <c r="J18" s="109" t="s">
        <v>88</v>
      </c>
      <c r="K18" s="114"/>
      <c r="L18" s="114"/>
      <c r="M18" s="112">
        <v>4.5</v>
      </c>
      <c r="N18" s="112">
        <v>0.05</v>
      </c>
    </row>
    <row r="19" spans="1:14">
      <c r="A19" s="104">
        <v>40498</v>
      </c>
      <c r="B19" s="107">
        <v>1</v>
      </c>
      <c r="E19" s="33"/>
      <c r="G19" s="33"/>
      <c r="J19" s="109" t="s">
        <v>89</v>
      </c>
      <c r="K19" s="114"/>
      <c r="L19" s="114"/>
      <c r="M19" s="112">
        <v>3.96</v>
      </c>
      <c r="N19" s="112">
        <v>0.05</v>
      </c>
    </row>
    <row r="20" spans="1:14">
      <c r="A20" s="104"/>
      <c r="B20" s="104"/>
      <c r="E20" s="33"/>
      <c r="G20" s="33"/>
      <c r="J20" s="109" t="s">
        <v>90</v>
      </c>
      <c r="K20" s="114"/>
      <c r="L20" s="114"/>
      <c r="M20" s="112"/>
      <c r="N20" s="112"/>
    </row>
    <row r="21" spans="1:14">
      <c r="A21" s="104"/>
      <c r="B21" s="104"/>
      <c r="E21" s="33"/>
      <c r="G21" s="33"/>
      <c r="J21" s="109" t="s">
        <v>91</v>
      </c>
      <c r="K21" s="114"/>
      <c r="L21" s="114"/>
      <c r="M21" s="112">
        <v>2.72</v>
      </c>
      <c r="N21" s="112">
        <v>0.05</v>
      </c>
    </row>
    <row r="22" spans="1:14">
      <c r="A22" s="104"/>
      <c r="B22" s="104"/>
      <c r="E22" s="33"/>
      <c r="G22" s="33"/>
      <c r="J22" s="109" t="s">
        <v>92</v>
      </c>
      <c r="K22" s="114"/>
      <c r="L22" s="114"/>
      <c r="M22" s="112">
        <v>2.21</v>
      </c>
      <c r="N22" s="112">
        <v>0.08</v>
      </c>
    </row>
    <row r="23" spans="1:14">
      <c r="A23" s="107"/>
      <c r="B23" s="107"/>
      <c r="E23" s="33"/>
      <c r="G23" s="33"/>
      <c r="J23" s="109" t="s">
        <v>93</v>
      </c>
      <c r="K23" s="114"/>
      <c r="L23" s="114"/>
      <c r="M23" s="112"/>
      <c r="N23" s="112"/>
    </row>
    <row r="24" spans="1:14">
      <c r="E24" s="33"/>
      <c r="G24" s="33"/>
      <c r="J24" s="109" t="s">
        <v>94</v>
      </c>
      <c r="K24" s="114"/>
      <c r="L24" s="114"/>
      <c r="M24" s="112">
        <v>2.91</v>
      </c>
      <c r="N24" s="112">
        <v>0.06</v>
      </c>
    </row>
    <row r="25" spans="1:14">
      <c r="A25" s="106">
        <v>40260</v>
      </c>
      <c r="B25" s="117">
        <v>3</v>
      </c>
      <c r="C25" s="108" t="s">
        <v>21</v>
      </c>
      <c r="D25">
        <v>307.5</v>
      </c>
      <c r="E25" s="33">
        <f>(D25*14.007)*(0.001)</f>
        <v>4.3071524999999999</v>
      </c>
      <c r="F25" s="33">
        <v>0.89</v>
      </c>
      <c r="G25" s="33">
        <f>(F25*30.97)*(0.001)</f>
        <v>2.7563299999999999E-2</v>
      </c>
      <c r="J25" s="109" t="s">
        <v>105</v>
      </c>
      <c r="K25" s="114"/>
      <c r="L25" s="114"/>
      <c r="M25" s="112">
        <v>3.19</v>
      </c>
      <c r="N25" s="112">
        <v>0.05</v>
      </c>
    </row>
    <row r="26" spans="1:14">
      <c r="A26" s="106">
        <v>40274</v>
      </c>
      <c r="B26" s="117">
        <v>3</v>
      </c>
      <c r="E26" s="33"/>
      <c r="F26" s="33"/>
      <c r="G26" s="33"/>
      <c r="J26" s="109"/>
      <c r="K26" s="114"/>
      <c r="L26" s="114"/>
      <c r="M26" s="112"/>
      <c r="N26" s="112"/>
    </row>
    <row r="27" spans="1:14">
      <c r="A27" s="104">
        <v>40288</v>
      </c>
      <c r="B27" s="117">
        <v>3</v>
      </c>
      <c r="D27">
        <v>321</v>
      </c>
      <c r="E27" s="33">
        <f t="shared" ref="E27:E41" si="2">(D27*14.007)*(0.001)</f>
        <v>4.4962470000000003</v>
      </c>
      <c r="F27" s="33">
        <v>1.57</v>
      </c>
      <c r="G27" s="33">
        <f t="shared" ref="G27:G41" si="3">(F27*30.97)*(0.001)</f>
        <v>4.8622900000000004E-2</v>
      </c>
      <c r="J27" s="109"/>
      <c r="K27" s="114"/>
      <c r="L27" s="114"/>
      <c r="M27" s="112"/>
      <c r="N27" s="112"/>
    </row>
    <row r="28" spans="1:14">
      <c r="A28" s="104">
        <v>40302</v>
      </c>
      <c r="B28" s="117">
        <v>3</v>
      </c>
      <c r="E28" s="33"/>
      <c r="G28" s="33"/>
      <c r="J28" s="109"/>
      <c r="K28" s="114"/>
      <c r="L28" s="114"/>
      <c r="M28" s="112"/>
      <c r="N28" s="112"/>
    </row>
    <row r="29" spans="1:14">
      <c r="A29" s="104">
        <v>40316</v>
      </c>
      <c r="B29" s="117">
        <v>3</v>
      </c>
      <c r="D29">
        <v>283</v>
      </c>
      <c r="E29" s="33">
        <f t="shared" si="2"/>
        <v>3.963981</v>
      </c>
      <c r="F29" s="33">
        <v>1.77</v>
      </c>
      <c r="G29" s="33">
        <f t="shared" si="3"/>
        <v>5.4816899999999995E-2</v>
      </c>
      <c r="J29" s="109"/>
      <c r="K29" s="114"/>
      <c r="L29" s="114"/>
      <c r="M29" s="112"/>
      <c r="N29" s="112"/>
    </row>
    <row r="30" spans="1:14">
      <c r="A30" s="104">
        <v>40330</v>
      </c>
      <c r="B30" s="117">
        <v>3</v>
      </c>
      <c r="E30" s="33"/>
      <c r="G30" s="33"/>
      <c r="J30" s="114"/>
      <c r="K30" s="114"/>
      <c r="L30" s="114"/>
      <c r="M30" s="112"/>
      <c r="N30" s="112"/>
    </row>
    <row r="31" spans="1:14">
      <c r="A31" s="104">
        <v>40344</v>
      </c>
      <c r="B31" s="117">
        <v>3</v>
      </c>
      <c r="E31" s="33"/>
      <c r="G31" s="33"/>
      <c r="J31" s="109" t="s">
        <v>87</v>
      </c>
      <c r="K31" s="111" t="s">
        <v>22</v>
      </c>
      <c r="L31" s="111" t="s">
        <v>23</v>
      </c>
      <c r="M31" s="112"/>
      <c r="N31" s="112"/>
    </row>
    <row r="32" spans="1:14">
      <c r="A32" s="104">
        <v>40358</v>
      </c>
      <c r="B32" s="117">
        <v>3</v>
      </c>
      <c r="E32" s="33"/>
      <c r="G32" s="33"/>
      <c r="J32" s="109" t="s">
        <v>88</v>
      </c>
      <c r="K32" s="114"/>
      <c r="L32" s="114"/>
      <c r="M32" s="112">
        <f>AVERAGE(E47:E48)</f>
        <v>3.6068024999999997</v>
      </c>
      <c r="N32" s="112">
        <f>AVERAGE(G47:G48)</f>
        <v>4.3048299999999998E-2</v>
      </c>
    </row>
    <row r="33" spans="1:14">
      <c r="A33" s="104">
        <v>40372</v>
      </c>
      <c r="B33" s="117">
        <v>3</v>
      </c>
      <c r="D33">
        <v>194</v>
      </c>
      <c r="E33" s="33">
        <f t="shared" si="2"/>
        <v>2.7173579999999999</v>
      </c>
      <c r="F33">
        <v>1.72</v>
      </c>
      <c r="G33" s="33">
        <f t="shared" si="3"/>
        <v>5.32684E-2</v>
      </c>
      <c r="J33" s="109" t="s">
        <v>89</v>
      </c>
      <c r="K33" s="114"/>
      <c r="L33" s="114"/>
      <c r="M33" s="112">
        <f>AVERAGE(E49:E50)</f>
        <v>4.1110544999999998</v>
      </c>
      <c r="N33" s="112">
        <f>AVERAGE(G49:G50)</f>
        <v>9.5387599999999989E-2</v>
      </c>
    </row>
    <row r="34" spans="1:14">
      <c r="A34" s="104">
        <v>40386</v>
      </c>
      <c r="B34" s="117">
        <v>3</v>
      </c>
      <c r="E34" s="33"/>
      <c r="G34" s="33"/>
      <c r="J34" s="109" t="s">
        <v>90</v>
      </c>
      <c r="K34" s="114"/>
      <c r="L34" s="114"/>
      <c r="M34" s="112">
        <v>2.69</v>
      </c>
      <c r="N34" s="112">
        <v>0.12</v>
      </c>
    </row>
    <row r="35" spans="1:14">
      <c r="A35" s="104">
        <v>40400</v>
      </c>
      <c r="B35" s="117">
        <v>3</v>
      </c>
      <c r="D35">
        <v>158</v>
      </c>
      <c r="E35" s="33">
        <f t="shared" si="2"/>
        <v>2.2131059999999998</v>
      </c>
      <c r="F35">
        <v>2.73</v>
      </c>
      <c r="G35" s="33">
        <f t="shared" si="3"/>
        <v>8.4548099999999987E-2</v>
      </c>
      <c r="J35" s="109" t="s">
        <v>91</v>
      </c>
      <c r="K35" s="114"/>
      <c r="L35" s="114"/>
      <c r="M35" s="112">
        <v>3.15</v>
      </c>
      <c r="N35" s="112">
        <v>0.14000000000000001</v>
      </c>
    </row>
    <row r="36" spans="1:14">
      <c r="A36" s="104">
        <v>40414</v>
      </c>
      <c r="B36" s="117">
        <v>3</v>
      </c>
      <c r="E36" s="33"/>
      <c r="G36" s="33"/>
      <c r="J36" s="109" t="s">
        <v>92</v>
      </c>
      <c r="K36" s="114"/>
      <c r="L36" s="114"/>
      <c r="M36" s="112">
        <v>2.06</v>
      </c>
      <c r="N36" s="112">
        <v>0.08</v>
      </c>
    </row>
    <row r="37" spans="1:14">
      <c r="A37" s="104">
        <v>40428</v>
      </c>
      <c r="B37" s="117">
        <v>3</v>
      </c>
      <c r="E37" s="33"/>
      <c r="G37" s="33"/>
      <c r="J37" s="109" t="s">
        <v>93</v>
      </c>
      <c r="K37" s="114"/>
      <c r="L37" s="114"/>
      <c r="M37" s="112">
        <f>AVERAGE(E58:E59)</f>
        <v>2.9344665000000001</v>
      </c>
      <c r="N37" s="112">
        <f>AVERAGE(G58:G59)</f>
        <v>9.7710350000000001E-2</v>
      </c>
    </row>
    <row r="38" spans="1:14">
      <c r="A38" s="104">
        <v>40442</v>
      </c>
      <c r="B38" s="117">
        <v>3</v>
      </c>
      <c r="E38" s="33"/>
      <c r="G38" s="33"/>
      <c r="J38" s="109" t="s">
        <v>94</v>
      </c>
      <c r="K38" s="114"/>
      <c r="L38" s="114"/>
      <c r="M38" s="112">
        <f>AVERAGE(E60:E61)</f>
        <v>2.5212599999999998</v>
      </c>
      <c r="N38" s="112">
        <f>AVERAGE(G60:G61)</f>
        <v>5.8068750000000002E-2</v>
      </c>
    </row>
    <row r="39" spans="1:14">
      <c r="A39" s="104">
        <v>40456</v>
      </c>
      <c r="B39" s="117">
        <v>3</v>
      </c>
      <c r="E39" s="33"/>
      <c r="G39" s="33"/>
      <c r="J39" s="109" t="s">
        <v>105</v>
      </c>
      <c r="K39" s="114"/>
      <c r="L39" s="114"/>
      <c r="M39" s="112">
        <f>AVERAGE(E62:E63)</f>
        <v>3.1935959999999999</v>
      </c>
      <c r="N39" s="112">
        <f>AVERAGE(G62:G63)</f>
        <v>4.3667700000000004E-2</v>
      </c>
    </row>
    <row r="40" spans="1:14">
      <c r="A40" s="104">
        <v>40470</v>
      </c>
      <c r="B40" s="117">
        <v>3</v>
      </c>
      <c r="D40">
        <v>208</v>
      </c>
      <c r="E40" s="33">
        <f t="shared" si="2"/>
        <v>2.913456</v>
      </c>
      <c r="F40">
        <v>1.97</v>
      </c>
      <c r="G40" s="33">
        <f t="shared" si="3"/>
        <v>6.10109E-2</v>
      </c>
      <c r="J40" s="109"/>
      <c r="K40" s="114"/>
      <c r="L40" s="114"/>
      <c r="M40" s="112"/>
      <c r="N40" s="112"/>
    </row>
    <row r="41" spans="1:14">
      <c r="A41" s="104">
        <v>40484</v>
      </c>
      <c r="B41" s="117">
        <v>3</v>
      </c>
      <c r="D41">
        <v>228</v>
      </c>
      <c r="E41" s="33">
        <f t="shared" si="2"/>
        <v>3.1935959999999999</v>
      </c>
      <c r="F41" s="33">
        <v>1.5</v>
      </c>
      <c r="G41" s="33">
        <f t="shared" si="3"/>
        <v>4.6454999999999996E-2</v>
      </c>
      <c r="J41" s="109"/>
      <c r="K41" s="114"/>
      <c r="L41" s="114"/>
      <c r="M41" s="112"/>
      <c r="N41" s="112"/>
    </row>
    <row r="42" spans="1:14">
      <c r="A42" s="104">
        <v>40498</v>
      </c>
      <c r="B42" s="117">
        <v>3</v>
      </c>
      <c r="E42" s="33"/>
      <c r="G42" s="33"/>
      <c r="J42" s="109"/>
      <c r="K42" s="114"/>
      <c r="L42" s="114"/>
      <c r="M42" s="112"/>
      <c r="N42" s="112"/>
    </row>
    <row r="43" spans="1:14">
      <c r="A43" s="106"/>
      <c r="E43" s="33"/>
      <c r="G43" s="33"/>
      <c r="J43" s="109"/>
      <c r="K43" s="114"/>
      <c r="L43" s="114"/>
      <c r="M43" s="112"/>
      <c r="N43" s="112"/>
    </row>
    <row r="44" spans="1:14">
      <c r="A44" s="106"/>
      <c r="E44" s="33"/>
      <c r="G44" s="33"/>
      <c r="J44" s="114"/>
      <c r="K44" s="114"/>
      <c r="L44" s="114"/>
      <c r="M44" s="112"/>
      <c r="N44" s="112"/>
    </row>
    <row r="45" spans="1:14">
      <c r="E45" s="33"/>
      <c r="G45" s="33"/>
      <c r="J45" s="109" t="s">
        <v>87</v>
      </c>
      <c r="K45" s="111" t="s">
        <v>24</v>
      </c>
      <c r="L45" s="111" t="s">
        <v>25</v>
      </c>
      <c r="M45" s="112">
        <v>3.75</v>
      </c>
      <c r="N45" s="112">
        <v>0.06</v>
      </c>
    </row>
    <row r="46" spans="1:14">
      <c r="A46" s="106">
        <v>40260</v>
      </c>
      <c r="B46" s="117">
        <v>4</v>
      </c>
      <c r="C46" s="108" t="s">
        <v>23</v>
      </c>
      <c r="E46" s="33"/>
      <c r="G46" s="33"/>
      <c r="J46" s="109" t="s">
        <v>88</v>
      </c>
      <c r="K46" s="114"/>
      <c r="L46" s="114"/>
      <c r="M46" s="112">
        <v>3.61</v>
      </c>
      <c r="N46" s="112">
        <v>0.03</v>
      </c>
    </row>
    <row r="47" spans="1:14">
      <c r="A47" s="106">
        <v>40274</v>
      </c>
      <c r="B47" s="117">
        <v>4</v>
      </c>
      <c r="D47">
        <v>224</v>
      </c>
      <c r="E47" s="33">
        <f>(D47*14.007)*(0.001)</f>
        <v>3.1375679999999999</v>
      </c>
      <c r="F47" s="33">
        <v>1.1599999999999999</v>
      </c>
      <c r="G47" s="33">
        <f>(F47*30.97)*(0.001)</f>
        <v>3.5925199999999997E-2</v>
      </c>
      <c r="J47" s="109" t="s">
        <v>89</v>
      </c>
      <c r="K47" s="114"/>
      <c r="L47" s="114"/>
      <c r="M47" s="112">
        <v>4.17</v>
      </c>
      <c r="N47" s="112">
        <v>0.04</v>
      </c>
    </row>
    <row r="48" spans="1:14">
      <c r="A48" s="104">
        <v>40288</v>
      </c>
      <c r="B48" s="117">
        <v>4</v>
      </c>
      <c r="D48">
        <v>291</v>
      </c>
      <c r="E48" s="33">
        <f t="shared" ref="E48:E111" si="4">(D48*14.007)*(0.001)</f>
        <v>4.0760369999999995</v>
      </c>
      <c r="F48" s="33">
        <v>1.62</v>
      </c>
      <c r="G48" s="33">
        <f t="shared" ref="G48:G111" si="5">(F48*30.97)*(0.001)</f>
        <v>5.0171399999999998E-2</v>
      </c>
      <c r="J48" s="109" t="s">
        <v>90</v>
      </c>
      <c r="K48" s="114"/>
      <c r="L48" s="114"/>
      <c r="M48" s="112">
        <v>0.78</v>
      </c>
      <c r="N48" s="112">
        <v>0.09</v>
      </c>
    </row>
    <row r="49" spans="1:14">
      <c r="A49" s="104">
        <v>40302</v>
      </c>
      <c r="B49" s="117">
        <v>4</v>
      </c>
      <c r="D49">
        <v>312</v>
      </c>
      <c r="E49" s="33">
        <f t="shared" si="4"/>
        <v>4.3701840000000001</v>
      </c>
      <c r="F49" s="33">
        <v>2.2599999999999998</v>
      </c>
      <c r="G49" s="33">
        <f t="shared" si="5"/>
        <v>6.9992200000000004E-2</v>
      </c>
      <c r="J49" s="109" t="s">
        <v>91</v>
      </c>
      <c r="K49" s="114"/>
      <c r="L49" s="114"/>
      <c r="M49" s="112">
        <v>0.51</v>
      </c>
      <c r="N49" s="112">
        <v>0.1</v>
      </c>
    </row>
    <row r="50" spans="1:14">
      <c r="A50" s="104">
        <v>40316</v>
      </c>
      <c r="B50" s="117">
        <v>4</v>
      </c>
      <c r="D50">
        <v>275</v>
      </c>
      <c r="E50" s="33">
        <f t="shared" si="4"/>
        <v>3.8519249999999996</v>
      </c>
      <c r="F50" s="33">
        <v>3.9</v>
      </c>
      <c r="G50" s="33">
        <f t="shared" si="5"/>
        <v>0.12078299999999999</v>
      </c>
      <c r="J50" s="109" t="s">
        <v>92</v>
      </c>
      <c r="K50" s="114"/>
      <c r="L50" s="114"/>
      <c r="M50" s="112">
        <v>0.56000000000000005</v>
      </c>
      <c r="N50" s="112">
        <v>7.0000000000000007E-2</v>
      </c>
    </row>
    <row r="51" spans="1:14">
      <c r="A51" s="104">
        <v>40330</v>
      </c>
      <c r="B51" s="117">
        <v>4</v>
      </c>
      <c r="E51" s="33"/>
      <c r="G51" s="33"/>
      <c r="J51" s="109" t="s">
        <v>93</v>
      </c>
      <c r="K51" s="114"/>
      <c r="L51" s="114"/>
      <c r="M51" s="112">
        <v>0.46</v>
      </c>
      <c r="N51" s="112">
        <v>0.04</v>
      </c>
    </row>
    <row r="52" spans="1:14">
      <c r="A52" s="104">
        <v>40344</v>
      </c>
      <c r="B52" s="117">
        <v>4</v>
      </c>
      <c r="E52" s="33"/>
      <c r="F52" s="33"/>
      <c r="G52" s="33"/>
      <c r="J52" s="109" t="s">
        <v>94</v>
      </c>
      <c r="K52" s="114"/>
      <c r="L52" s="114"/>
      <c r="M52" s="112">
        <v>1.0900000000000001</v>
      </c>
      <c r="N52" s="112">
        <v>0.03</v>
      </c>
    </row>
    <row r="53" spans="1:14">
      <c r="A53" s="104">
        <v>40358</v>
      </c>
      <c r="B53" s="117">
        <v>4</v>
      </c>
      <c r="D53">
        <v>192</v>
      </c>
      <c r="E53" s="33">
        <f t="shared" si="4"/>
        <v>2.6893440000000002</v>
      </c>
      <c r="F53" s="33">
        <v>3.92</v>
      </c>
      <c r="G53" s="33">
        <f t="shared" si="5"/>
        <v>0.12140240000000001</v>
      </c>
      <c r="J53" s="109" t="s">
        <v>105</v>
      </c>
      <c r="K53" s="114"/>
      <c r="L53" s="114"/>
      <c r="M53" s="112">
        <v>1.57</v>
      </c>
      <c r="N53" s="112">
        <v>0.03</v>
      </c>
    </row>
    <row r="54" spans="1:14">
      <c r="A54" s="104">
        <v>40372</v>
      </c>
      <c r="B54" s="117">
        <v>4</v>
      </c>
      <c r="D54">
        <v>225</v>
      </c>
      <c r="E54" s="33">
        <f t="shared" si="4"/>
        <v>3.1515749999999998</v>
      </c>
      <c r="F54" s="33">
        <v>4.43</v>
      </c>
      <c r="G54" s="33">
        <f t="shared" si="5"/>
        <v>0.13719709999999999</v>
      </c>
      <c r="J54" s="109"/>
      <c r="K54" s="114"/>
      <c r="L54" s="114"/>
      <c r="M54" s="112"/>
      <c r="N54" s="112"/>
    </row>
    <row r="55" spans="1:14">
      <c r="A55" s="104">
        <v>40386</v>
      </c>
      <c r="B55" s="117">
        <v>4</v>
      </c>
      <c r="E55" s="33"/>
      <c r="G55" s="33"/>
      <c r="J55" s="109"/>
      <c r="K55" s="114"/>
      <c r="L55" s="114"/>
      <c r="M55" s="112"/>
      <c r="N55" s="112"/>
    </row>
    <row r="56" spans="1:14">
      <c r="A56" s="104">
        <v>40400</v>
      </c>
      <c r="B56" s="117">
        <v>4</v>
      </c>
      <c r="E56" s="33"/>
      <c r="G56" s="33"/>
      <c r="J56" s="109" t="s">
        <v>87</v>
      </c>
      <c r="K56" s="111" t="s">
        <v>27</v>
      </c>
      <c r="L56" s="111" t="s">
        <v>131</v>
      </c>
      <c r="M56" s="112"/>
      <c r="N56" s="112"/>
    </row>
    <row r="57" spans="1:14">
      <c r="A57" s="104">
        <v>40414</v>
      </c>
      <c r="B57" s="117">
        <v>4</v>
      </c>
      <c r="D57">
        <v>147</v>
      </c>
      <c r="E57" s="33">
        <f t="shared" si="4"/>
        <v>2.0590290000000002</v>
      </c>
      <c r="F57">
        <v>2.73</v>
      </c>
      <c r="G57" s="33">
        <f t="shared" si="5"/>
        <v>8.4548099999999987E-2</v>
      </c>
      <c r="J57" s="109" t="s">
        <v>88</v>
      </c>
      <c r="K57" s="114"/>
      <c r="L57" s="114"/>
      <c r="M57" s="112"/>
      <c r="N57" s="112"/>
    </row>
    <row r="58" spans="1:14">
      <c r="A58" s="104">
        <v>40428</v>
      </c>
      <c r="B58" s="117">
        <v>4</v>
      </c>
      <c r="D58">
        <v>212</v>
      </c>
      <c r="E58" s="33">
        <f t="shared" si="4"/>
        <v>2.969484</v>
      </c>
      <c r="F58">
        <v>3.71</v>
      </c>
      <c r="G58" s="33">
        <f t="shared" si="5"/>
        <v>0.11489869999999999</v>
      </c>
      <c r="J58" s="109" t="s">
        <v>89</v>
      </c>
      <c r="K58" s="114"/>
      <c r="L58" s="114"/>
      <c r="M58" s="112"/>
      <c r="N58" s="112"/>
    </row>
    <row r="59" spans="1:14">
      <c r="A59" s="104">
        <v>40442</v>
      </c>
      <c r="B59" s="117">
        <v>4</v>
      </c>
      <c r="D59">
        <v>207</v>
      </c>
      <c r="E59" s="33">
        <f t="shared" si="4"/>
        <v>2.8994490000000002</v>
      </c>
      <c r="F59">
        <v>2.6</v>
      </c>
      <c r="G59" s="33">
        <f t="shared" si="5"/>
        <v>8.052200000000001E-2</v>
      </c>
      <c r="J59" s="109" t="s">
        <v>90</v>
      </c>
      <c r="K59" s="114"/>
      <c r="L59" s="114"/>
      <c r="M59" s="112">
        <v>1.48</v>
      </c>
      <c r="N59" s="112">
        <v>0.11</v>
      </c>
    </row>
    <row r="60" spans="1:14">
      <c r="A60" s="104">
        <v>40456</v>
      </c>
      <c r="B60" s="117">
        <v>4</v>
      </c>
      <c r="D60">
        <v>143</v>
      </c>
      <c r="E60" s="33">
        <f t="shared" si="4"/>
        <v>2.0030009999999998</v>
      </c>
      <c r="F60">
        <v>1.81</v>
      </c>
      <c r="G60" s="33">
        <f t="shared" si="5"/>
        <v>5.60557E-2</v>
      </c>
      <c r="J60" s="109" t="s">
        <v>91</v>
      </c>
      <c r="K60" s="114"/>
      <c r="L60" s="114"/>
      <c r="M60" s="112">
        <v>0.92</v>
      </c>
      <c r="N60" s="112">
        <v>0.03</v>
      </c>
    </row>
    <row r="61" spans="1:14">
      <c r="A61" s="104">
        <v>40470</v>
      </c>
      <c r="B61" s="117">
        <v>4</v>
      </c>
      <c r="D61">
        <v>217</v>
      </c>
      <c r="E61" s="33">
        <f t="shared" si="4"/>
        <v>3.0395189999999999</v>
      </c>
      <c r="F61">
        <v>1.94</v>
      </c>
      <c r="G61" s="33">
        <f t="shared" si="5"/>
        <v>6.0081799999999998E-2</v>
      </c>
      <c r="J61" s="109" t="s">
        <v>92</v>
      </c>
      <c r="K61" s="114"/>
      <c r="L61" s="114"/>
      <c r="M61" s="112">
        <v>1.21</v>
      </c>
      <c r="N61" s="112">
        <v>0.03</v>
      </c>
    </row>
    <row r="62" spans="1:14">
      <c r="A62" s="104">
        <v>40484</v>
      </c>
      <c r="B62" s="117">
        <v>4</v>
      </c>
      <c r="D62">
        <v>210</v>
      </c>
      <c r="E62" s="33">
        <f t="shared" si="4"/>
        <v>2.9414699999999998</v>
      </c>
      <c r="F62">
        <v>1.58</v>
      </c>
      <c r="G62" s="33">
        <f>(F62*30.97)*(0.001)</f>
        <v>4.89326E-2</v>
      </c>
      <c r="J62" s="109" t="s">
        <v>93</v>
      </c>
      <c r="K62" s="114"/>
      <c r="L62" s="114"/>
      <c r="M62" s="112">
        <v>1.48</v>
      </c>
      <c r="N62" s="112">
        <v>0.06</v>
      </c>
    </row>
    <row r="63" spans="1:14">
      <c r="A63" s="104">
        <v>40498</v>
      </c>
      <c r="B63" s="117">
        <v>4</v>
      </c>
      <c r="D63">
        <v>246</v>
      </c>
      <c r="E63" s="33">
        <f t="shared" si="4"/>
        <v>3.445722</v>
      </c>
      <c r="F63">
        <v>1.24</v>
      </c>
      <c r="G63" s="33">
        <f>(F63*30.97)*(0.001)</f>
        <v>3.8402800000000001E-2</v>
      </c>
      <c r="J63" s="109" t="s">
        <v>94</v>
      </c>
      <c r="K63" s="114"/>
      <c r="L63" s="114"/>
      <c r="M63" s="112">
        <v>1.38</v>
      </c>
      <c r="N63" s="112">
        <v>0.03</v>
      </c>
    </row>
    <row r="64" spans="1:14">
      <c r="A64" s="106"/>
      <c r="E64" s="33"/>
      <c r="G64" s="33"/>
      <c r="J64" s="109" t="s">
        <v>105</v>
      </c>
      <c r="K64" s="114"/>
      <c r="L64" s="114"/>
      <c r="M64" s="112">
        <v>1.1599999999999999</v>
      </c>
      <c r="N64" s="112">
        <v>0.04</v>
      </c>
    </row>
    <row r="65" spans="1:14">
      <c r="A65" s="106"/>
      <c r="E65" s="33"/>
      <c r="G65" s="33"/>
      <c r="J65" s="109"/>
      <c r="K65" s="114"/>
      <c r="L65" s="114"/>
      <c r="M65" s="112"/>
      <c r="N65" s="112"/>
    </row>
    <row r="66" spans="1:14">
      <c r="A66" s="106"/>
      <c r="E66" s="33"/>
      <c r="G66" s="33"/>
      <c r="J66" s="109"/>
      <c r="K66" s="114"/>
      <c r="L66" s="114"/>
      <c r="M66" s="112"/>
      <c r="N66" s="112"/>
    </row>
    <row r="67" spans="1:14">
      <c r="E67" s="33"/>
      <c r="G67" s="33"/>
      <c r="J67" s="109"/>
      <c r="K67" s="114"/>
      <c r="L67" s="114"/>
      <c r="M67" s="112"/>
      <c r="N67" s="112"/>
    </row>
    <row r="68" spans="1:14">
      <c r="A68" s="106">
        <v>40260</v>
      </c>
      <c r="B68" s="117">
        <v>5</v>
      </c>
      <c r="C68" s="108" t="s">
        <v>25</v>
      </c>
      <c r="D68">
        <v>268</v>
      </c>
      <c r="E68" s="33">
        <f t="shared" si="4"/>
        <v>3.753876</v>
      </c>
      <c r="F68">
        <v>1.89</v>
      </c>
      <c r="G68" s="33">
        <f t="shared" si="5"/>
        <v>5.8533299999999996E-2</v>
      </c>
      <c r="J68" s="109"/>
      <c r="K68" s="114"/>
      <c r="L68" s="114"/>
      <c r="M68" s="112"/>
      <c r="N68" s="112"/>
    </row>
    <row r="69" spans="1:14">
      <c r="A69" s="106">
        <v>40274</v>
      </c>
      <c r="B69" s="117">
        <v>5</v>
      </c>
      <c r="E69" s="33"/>
      <c r="G69" s="33"/>
      <c r="J69" s="109"/>
      <c r="K69" s="114"/>
      <c r="L69" s="114"/>
      <c r="M69" s="112"/>
      <c r="N69" s="112"/>
    </row>
    <row r="70" spans="1:14">
      <c r="A70" s="104">
        <v>40288</v>
      </c>
      <c r="B70" s="117">
        <v>5</v>
      </c>
      <c r="D70">
        <v>258</v>
      </c>
      <c r="E70" s="33">
        <f t="shared" si="4"/>
        <v>3.6138060000000003</v>
      </c>
      <c r="F70" s="33">
        <v>1.03</v>
      </c>
      <c r="G70" s="33">
        <f t="shared" si="5"/>
        <v>3.18991E-2</v>
      </c>
      <c r="J70" s="109"/>
      <c r="K70" s="114"/>
      <c r="L70" s="114"/>
      <c r="M70" s="112"/>
      <c r="N70" s="112"/>
    </row>
    <row r="71" spans="1:14">
      <c r="A71" s="104">
        <v>40302</v>
      </c>
      <c r="B71" s="117">
        <v>5</v>
      </c>
      <c r="E71" s="33"/>
      <c r="G71" s="33"/>
      <c r="J71" s="109"/>
      <c r="K71" s="114"/>
      <c r="L71" s="114"/>
      <c r="M71" s="112"/>
      <c r="N71" s="112"/>
    </row>
    <row r="72" spans="1:14">
      <c r="A72" s="104">
        <v>40316</v>
      </c>
      <c r="B72" s="117">
        <v>5</v>
      </c>
      <c r="D72">
        <v>298</v>
      </c>
      <c r="E72" s="33">
        <f t="shared" si="4"/>
        <v>4.174086</v>
      </c>
      <c r="F72" s="33">
        <v>1.4</v>
      </c>
      <c r="G72" s="33">
        <f t="shared" si="5"/>
        <v>4.3358000000000001E-2</v>
      </c>
      <c r="J72" s="114"/>
      <c r="K72" s="114"/>
      <c r="L72" s="114"/>
      <c r="M72" s="112"/>
      <c r="N72" s="112"/>
    </row>
    <row r="73" spans="1:14">
      <c r="A73" s="104">
        <v>40330</v>
      </c>
      <c r="B73" s="117">
        <v>5</v>
      </c>
      <c r="E73" s="33"/>
      <c r="G73" s="33"/>
      <c r="J73" s="109" t="s">
        <v>87</v>
      </c>
      <c r="K73" s="111" t="s">
        <v>29</v>
      </c>
      <c r="L73" s="111" t="s">
        <v>28</v>
      </c>
      <c r="M73" s="33">
        <v>3.64</v>
      </c>
      <c r="N73" s="112">
        <v>0.05</v>
      </c>
    </row>
    <row r="74" spans="1:14">
      <c r="A74" s="104">
        <v>40344</v>
      </c>
      <c r="B74" s="117">
        <v>5</v>
      </c>
      <c r="D74">
        <v>55.9</v>
      </c>
      <c r="E74" s="33">
        <f t="shared" si="4"/>
        <v>0.78299129999999995</v>
      </c>
      <c r="F74">
        <v>3.04</v>
      </c>
      <c r="G74" s="33">
        <f t="shared" si="5"/>
        <v>9.4148799999999991E-2</v>
      </c>
      <c r="J74" s="109" t="s">
        <v>88</v>
      </c>
      <c r="K74" s="114"/>
      <c r="L74" s="114"/>
      <c r="M74" s="112">
        <v>3.39</v>
      </c>
      <c r="N74" s="112">
        <v>0.04</v>
      </c>
    </row>
    <row r="75" spans="1:14">
      <c r="A75" s="104">
        <v>40358</v>
      </c>
      <c r="B75" s="117">
        <v>5</v>
      </c>
      <c r="E75" s="33"/>
      <c r="G75" s="33"/>
      <c r="J75" s="109" t="s">
        <v>89</v>
      </c>
      <c r="K75" s="114"/>
      <c r="L75" s="114"/>
      <c r="M75" s="112">
        <v>2.7</v>
      </c>
      <c r="N75" s="112">
        <v>0.03</v>
      </c>
    </row>
    <row r="76" spans="1:14">
      <c r="A76" s="104">
        <v>40372</v>
      </c>
      <c r="B76" s="117">
        <v>5</v>
      </c>
      <c r="D76">
        <v>36.4</v>
      </c>
      <c r="E76" s="33">
        <f t="shared" si="4"/>
        <v>0.50985479999999994</v>
      </c>
      <c r="F76">
        <v>3.08</v>
      </c>
      <c r="G76" s="33">
        <f t="shared" si="5"/>
        <v>9.5387599999999989E-2</v>
      </c>
      <c r="J76" s="109" t="s">
        <v>90</v>
      </c>
      <c r="K76" s="114"/>
      <c r="L76" s="114"/>
      <c r="M76" s="112"/>
      <c r="N76" s="112"/>
    </row>
    <row r="77" spans="1:14">
      <c r="A77" s="104">
        <v>40386</v>
      </c>
      <c r="B77" s="117">
        <v>5</v>
      </c>
      <c r="E77" s="33"/>
      <c r="G77" s="33"/>
      <c r="J77" s="109" t="s">
        <v>91</v>
      </c>
      <c r="K77" s="114"/>
      <c r="L77" s="114"/>
      <c r="M77" s="112"/>
      <c r="N77" s="112"/>
    </row>
    <row r="78" spans="1:14">
      <c r="A78" s="104">
        <v>40400</v>
      </c>
      <c r="B78" s="117">
        <v>5</v>
      </c>
      <c r="D78">
        <v>40.200000000000003</v>
      </c>
      <c r="E78" s="33">
        <f t="shared" si="4"/>
        <v>0.56308140000000007</v>
      </c>
      <c r="F78">
        <v>2.36</v>
      </c>
      <c r="G78" s="33">
        <f t="shared" si="5"/>
        <v>7.3089199999999993E-2</v>
      </c>
      <c r="J78" s="109" t="s">
        <v>92</v>
      </c>
      <c r="K78" s="114"/>
      <c r="L78" s="114"/>
      <c r="M78" s="112">
        <v>0.56999999999999995</v>
      </c>
      <c r="N78" s="112">
        <v>0.03</v>
      </c>
    </row>
    <row r="79" spans="1:14">
      <c r="A79" s="104">
        <v>40414</v>
      </c>
      <c r="B79" s="117">
        <v>5</v>
      </c>
      <c r="E79" s="33"/>
      <c r="G79" s="33"/>
      <c r="J79" s="109" t="s">
        <v>93</v>
      </c>
      <c r="K79" s="114"/>
      <c r="L79" s="114"/>
      <c r="M79" s="112">
        <v>0.68</v>
      </c>
      <c r="N79" s="112">
        <v>0.03</v>
      </c>
    </row>
    <row r="80" spans="1:14">
      <c r="A80" s="104">
        <v>40428</v>
      </c>
      <c r="B80" s="117">
        <v>5</v>
      </c>
      <c r="D80">
        <v>32.6</v>
      </c>
      <c r="E80" s="33">
        <f t="shared" si="4"/>
        <v>0.45662819999999998</v>
      </c>
      <c r="F80">
        <v>1.1599999999999999</v>
      </c>
      <c r="G80" s="33">
        <f t="shared" si="5"/>
        <v>3.5925199999999997E-2</v>
      </c>
      <c r="J80" s="109" t="s">
        <v>94</v>
      </c>
      <c r="K80" s="114"/>
      <c r="L80" s="114"/>
      <c r="M80" s="112">
        <v>0.98</v>
      </c>
      <c r="N80" s="112">
        <v>0.03</v>
      </c>
    </row>
    <row r="81" spans="1:14">
      <c r="A81" s="104">
        <v>40442</v>
      </c>
      <c r="B81" s="117">
        <v>5</v>
      </c>
      <c r="E81" s="33"/>
      <c r="G81" s="33"/>
      <c r="J81" s="109" t="s">
        <v>105</v>
      </c>
      <c r="K81" s="114"/>
      <c r="L81" s="114"/>
      <c r="M81" s="112">
        <v>1.17</v>
      </c>
      <c r="N81" s="112">
        <v>0.04</v>
      </c>
    </row>
    <row r="82" spans="1:14">
      <c r="A82" s="104">
        <v>40456</v>
      </c>
      <c r="B82" s="117">
        <v>5</v>
      </c>
      <c r="D82">
        <v>77.900000000000006</v>
      </c>
      <c r="E82" s="33">
        <f t="shared" si="4"/>
        <v>1.0911453000000002</v>
      </c>
      <c r="F82">
        <v>0.83</v>
      </c>
      <c r="G82" s="33">
        <f t="shared" si="5"/>
        <v>2.5705099999999998E-2</v>
      </c>
      <c r="J82" s="109"/>
      <c r="K82" s="114"/>
      <c r="L82" s="114"/>
      <c r="M82" s="112"/>
      <c r="N82" s="112"/>
    </row>
    <row r="83" spans="1:14">
      <c r="A83" s="104">
        <v>40470</v>
      </c>
      <c r="B83" s="117">
        <v>5</v>
      </c>
      <c r="E83" s="33"/>
      <c r="G83" s="33"/>
      <c r="J83" s="109"/>
      <c r="K83" s="114"/>
      <c r="L83" s="114"/>
      <c r="M83" s="112"/>
      <c r="N83" s="112"/>
    </row>
    <row r="84" spans="1:14">
      <c r="A84" s="104">
        <v>40484</v>
      </c>
      <c r="B84" s="117">
        <v>5</v>
      </c>
      <c r="D84">
        <v>112</v>
      </c>
      <c r="E84" s="33">
        <f t="shared" si="4"/>
        <v>1.568784</v>
      </c>
      <c r="F84">
        <v>1.01</v>
      </c>
      <c r="G84" s="33">
        <f t="shared" si="5"/>
        <v>3.1279700000000001E-2</v>
      </c>
      <c r="J84" s="109"/>
      <c r="K84" s="114"/>
      <c r="L84" s="114"/>
      <c r="M84" s="112"/>
      <c r="N84" s="112"/>
    </row>
    <row r="85" spans="1:14">
      <c r="A85" s="104">
        <v>40498</v>
      </c>
      <c r="B85" s="117">
        <v>5</v>
      </c>
      <c r="E85" s="33"/>
      <c r="G85" s="33"/>
      <c r="J85" s="109"/>
      <c r="K85" s="114"/>
      <c r="L85" s="114"/>
      <c r="M85" s="112"/>
      <c r="N85" s="112"/>
    </row>
    <row r="86" spans="1:14">
      <c r="A86" s="106"/>
      <c r="E86" s="33"/>
      <c r="G86" s="33"/>
      <c r="J86" s="109"/>
      <c r="K86" s="114"/>
      <c r="L86" s="114"/>
      <c r="M86" s="112"/>
      <c r="N86" s="112"/>
    </row>
    <row r="87" spans="1:14">
      <c r="A87" s="106"/>
      <c r="E87" s="33"/>
      <c r="G87" s="33"/>
      <c r="J87" s="109" t="s">
        <v>87</v>
      </c>
      <c r="K87" s="111" t="s">
        <v>30</v>
      </c>
      <c r="L87" s="111" t="s">
        <v>31</v>
      </c>
      <c r="M87" s="112">
        <v>3.66</v>
      </c>
      <c r="N87" s="112">
        <v>0.04</v>
      </c>
    </row>
    <row r="88" spans="1:14">
      <c r="A88" s="106">
        <v>40260</v>
      </c>
      <c r="B88">
        <v>6</v>
      </c>
      <c r="C88" s="108" t="s">
        <v>131</v>
      </c>
      <c r="E88" s="33"/>
      <c r="G88" s="33"/>
      <c r="J88" s="109" t="s">
        <v>88</v>
      </c>
      <c r="K88" s="114"/>
      <c r="L88" s="114"/>
      <c r="M88" s="112">
        <f>AVERAGE(E131:E132)</f>
        <v>3.6068024999999997</v>
      </c>
      <c r="N88" s="112">
        <f>AVERAGE(G131:G132)</f>
        <v>3.9951299999999995E-2</v>
      </c>
    </row>
    <row r="89" spans="1:14">
      <c r="A89" s="106">
        <v>40274</v>
      </c>
      <c r="B89">
        <v>6</v>
      </c>
      <c r="E89" s="33"/>
      <c r="G89" s="33"/>
      <c r="J89" s="109" t="s">
        <v>89</v>
      </c>
      <c r="K89" s="114"/>
      <c r="L89" s="114"/>
      <c r="M89" s="112">
        <f>AVERAGE(E133:E134)</f>
        <v>3.6488234999999998</v>
      </c>
      <c r="N89" s="112">
        <f>AVERAGE(G133:G134)</f>
        <v>3.7783399999999995E-2</v>
      </c>
    </row>
    <row r="90" spans="1:14">
      <c r="A90" s="104">
        <v>40288</v>
      </c>
      <c r="B90">
        <v>6</v>
      </c>
      <c r="C90" s="108"/>
      <c r="E90" s="33"/>
      <c r="G90" s="33"/>
      <c r="J90" s="109" t="s">
        <v>90</v>
      </c>
      <c r="K90" s="114"/>
      <c r="L90" s="114"/>
      <c r="M90" s="112">
        <f>AVERAGE(E135:E137)</f>
        <v>3.0955469999999998</v>
      </c>
      <c r="N90" s="112">
        <f>AVERAGE(G135:G137)</f>
        <v>3.515095E-2</v>
      </c>
    </row>
    <row r="91" spans="1:14">
      <c r="A91" s="104">
        <v>40302</v>
      </c>
      <c r="B91">
        <v>6</v>
      </c>
      <c r="E91" s="33"/>
      <c r="G91" s="33"/>
      <c r="J91" s="109" t="s">
        <v>91</v>
      </c>
      <c r="K91" s="114"/>
      <c r="L91" s="114"/>
      <c r="M91" s="112">
        <f>AVERAGE(E138:E139)</f>
        <v>3.1095540000000002</v>
      </c>
      <c r="N91" s="112">
        <f>AVERAGE(G138:G139)</f>
        <v>3.0970000000000001E-2</v>
      </c>
    </row>
    <row r="92" spans="1:14">
      <c r="A92" s="104">
        <v>40316</v>
      </c>
      <c r="B92">
        <v>6</v>
      </c>
      <c r="E92" s="33"/>
      <c r="G92" s="33"/>
      <c r="J92" s="109" t="s">
        <v>92</v>
      </c>
      <c r="K92" s="114"/>
      <c r="L92" s="114"/>
      <c r="M92" s="112">
        <f>AVERAGE(E140:E141)</f>
        <v>3.9149564999999997</v>
      </c>
      <c r="N92" s="112">
        <f>AVERAGE(G140:G141)</f>
        <v>3.0970000000000001E-2</v>
      </c>
    </row>
    <row r="93" spans="1:14">
      <c r="A93" s="104">
        <v>40330</v>
      </c>
      <c r="B93">
        <v>6</v>
      </c>
      <c r="E93" s="33"/>
      <c r="G93" s="33"/>
      <c r="J93" s="109" t="s">
        <v>93</v>
      </c>
      <c r="K93" s="114"/>
      <c r="L93" s="114"/>
      <c r="M93" s="112">
        <f>AVERAGE(E142:E143)</f>
        <v>4.2441209999999998</v>
      </c>
      <c r="N93" s="112">
        <f>AVERAGE(G142:G143)</f>
        <v>2.44663E-2</v>
      </c>
    </row>
    <row r="94" spans="1:14">
      <c r="A94" s="104">
        <v>40344</v>
      </c>
      <c r="B94">
        <v>6</v>
      </c>
      <c r="D94">
        <v>106</v>
      </c>
      <c r="E94" s="33">
        <f t="shared" si="4"/>
        <v>1.484742</v>
      </c>
      <c r="F94">
        <v>3.43</v>
      </c>
      <c r="G94" s="33">
        <f t="shared" si="5"/>
        <v>0.1062271</v>
      </c>
      <c r="J94" s="109" t="s">
        <v>94</v>
      </c>
      <c r="K94" s="114"/>
      <c r="L94" s="114"/>
      <c r="M94" s="112">
        <f>AVERAGE(E144:E145)</f>
        <v>2.9834909999999999</v>
      </c>
      <c r="N94" s="112">
        <f>AVERAGE(G144:G145)</f>
        <v>3.18991E-2</v>
      </c>
    </row>
    <row r="95" spans="1:14">
      <c r="A95" s="104">
        <v>40358</v>
      </c>
      <c r="B95">
        <v>6</v>
      </c>
      <c r="E95" s="33"/>
      <c r="G95" s="33"/>
      <c r="J95" s="109" t="s">
        <v>105</v>
      </c>
      <c r="K95" s="114"/>
      <c r="L95" s="114"/>
      <c r="M95" s="112">
        <f>AVERAGE(E146:E147)</f>
        <v>3.3616800000000002</v>
      </c>
      <c r="N95" s="112">
        <f>AVERAGE(G146:G147)</f>
        <v>2.6324500000000001E-2</v>
      </c>
    </row>
    <row r="96" spans="1:14">
      <c r="A96" s="104">
        <v>40372</v>
      </c>
      <c r="B96">
        <v>6</v>
      </c>
      <c r="D96">
        <v>65.900000000000006</v>
      </c>
      <c r="E96" s="33">
        <f t="shared" si="4"/>
        <v>0.92306130000000008</v>
      </c>
      <c r="F96">
        <v>0.89</v>
      </c>
      <c r="G96" s="33">
        <f t="shared" si="5"/>
        <v>2.7563299999999999E-2</v>
      </c>
      <c r="J96" s="109"/>
      <c r="K96" s="114"/>
      <c r="L96" s="114"/>
      <c r="M96" s="112"/>
      <c r="N96" s="112"/>
    </row>
    <row r="97" spans="1:14">
      <c r="A97" s="104">
        <v>40386</v>
      </c>
      <c r="B97">
        <v>6</v>
      </c>
      <c r="E97" s="33"/>
      <c r="F97" s="33"/>
      <c r="G97" s="33"/>
      <c r="J97" s="109"/>
      <c r="K97" s="114"/>
      <c r="L97" s="114"/>
      <c r="M97" s="112"/>
      <c r="N97" s="112"/>
    </row>
    <row r="98" spans="1:14">
      <c r="A98" s="104">
        <v>40400</v>
      </c>
      <c r="B98">
        <v>6</v>
      </c>
      <c r="D98">
        <v>86.3</v>
      </c>
      <c r="E98" s="33">
        <f t="shared" si="4"/>
        <v>1.2088040999999998</v>
      </c>
      <c r="F98">
        <v>0.84</v>
      </c>
      <c r="G98" s="33">
        <f t="shared" si="5"/>
        <v>2.6014799999999998E-2</v>
      </c>
      <c r="J98" s="109"/>
      <c r="K98" s="114"/>
      <c r="L98" s="114"/>
      <c r="M98" s="112"/>
      <c r="N98" s="112"/>
    </row>
    <row r="99" spans="1:14">
      <c r="A99" s="104">
        <v>40414</v>
      </c>
      <c r="B99">
        <v>6</v>
      </c>
      <c r="E99" s="33"/>
      <c r="G99" s="33"/>
      <c r="J99" s="109"/>
      <c r="K99" s="114"/>
      <c r="L99" s="114"/>
      <c r="M99" s="112"/>
      <c r="N99" s="112"/>
    </row>
    <row r="100" spans="1:14">
      <c r="A100" s="104">
        <v>40428</v>
      </c>
      <c r="B100">
        <v>6</v>
      </c>
      <c r="D100">
        <v>106</v>
      </c>
      <c r="E100" s="33">
        <f t="shared" si="4"/>
        <v>1.484742</v>
      </c>
      <c r="F100">
        <v>1.82</v>
      </c>
      <c r="G100" s="33">
        <f t="shared" si="5"/>
        <v>5.6365400000000003E-2</v>
      </c>
      <c r="J100" s="109"/>
      <c r="K100" s="114"/>
      <c r="L100" s="114"/>
      <c r="M100" s="112"/>
      <c r="N100" s="112"/>
    </row>
    <row r="101" spans="1:14">
      <c r="A101" s="104">
        <v>40442</v>
      </c>
      <c r="B101">
        <v>6</v>
      </c>
      <c r="E101" s="33"/>
      <c r="G101" s="33"/>
      <c r="J101" s="109" t="s">
        <v>87</v>
      </c>
      <c r="K101" s="111" t="s">
        <v>32</v>
      </c>
      <c r="L101" s="111" t="s">
        <v>33</v>
      </c>
      <c r="M101" s="112">
        <v>3.74</v>
      </c>
      <c r="N101" s="112">
        <v>0.03</v>
      </c>
    </row>
    <row r="102" spans="1:14">
      <c r="A102" s="104">
        <v>40456</v>
      </c>
      <c r="B102">
        <v>6</v>
      </c>
      <c r="D102">
        <v>98.8</v>
      </c>
      <c r="E102" s="33">
        <f t="shared" si="4"/>
        <v>1.3838915999999999</v>
      </c>
      <c r="F102">
        <v>1.04</v>
      </c>
      <c r="G102" s="33">
        <f t="shared" si="5"/>
        <v>3.2208799999999996E-2</v>
      </c>
      <c r="J102" s="109" t="s">
        <v>88</v>
      </c>
      <c r="K102" s="114"/>
      <c r="L102" s="114"/>
      <c r="M102" s="112">
        <v>3.98</v>
      </c>
      <c r="N102" s="112">
        <v>0.01</v>
      </c>
    </row>
    <row r="103" spans="1:14">
      <c r="A103" s="104">
        <v>40470</v>
      </c>
      <c r="B103">
        <v>6</v>
      </c>
      <c r="E103" s="33"/>
      <c r="G103" s="33"/>
      <c r="J103" s="109" t="s">
        <v>89</v>
      </c>
      <c r="K103" s="114"/>
      <c r="L103" s="114"/>
      <c r="M103" s="112">
        <v>3.92</v>
      </c>
      <c r="N103" s="112">
        <v>0.04</v>
      </c>
    </row>
    <row r="104" spans="1:14">
      <c r="A104" s="104">
        <v>40484</v>
      </c>
      <c r="B104">
        <v>6</v>
      </c>
      <c r="D104">
        <v>82.7</v>
      </c>
      <c r="E104" s="33">
        <f t="shared" si="4"/>
        <v>1.1583789</v>
      </c>
      <c r="F104">
        <v>1.39</v>
      </c>
      <c r="G104" s="33">
        <f t="shared" si="5"/>
        <v>4.3048299999999998E-2</v>
      </c>
      <c r="J104" s="109" t="s">
        <v>90</v>
      </c>
      <c r="K104" s="114"/>
      <c r="L104" s="114"/>
      <c r="M104" s="112">
        <v>3.04</v>
      </c>
      <c r="N104" s="112">
        <v>0.02</v>
      </c>
    </row>
    <row r="105" spans="1:14">
      <c r="A105" s="104">
        <v>40498</v>
      </c>
      <c r="B105">
        <v>6</v>
      </c>
      <c r="E105" s="33"/>
      <c r="G105" s="33"/>
      <c r="J105" s="109" t="s">
        <v>91</v>
      </c>
      <c r="K105" s="114"/>
      <c r="L105" s="114"/>
      <c r="M105" s="112">
        <v>2.16</v>
      </c>
      <c r="N105" s="112">
        <v>0.03</v>
      </c>
    </row>
    <row r="106" spans="1:14">
      <c r="A106" s="104"/>
      <c r="E106" s="33"/>
      <c r="G106" s="33"/>
      <c r="J106" s="109" t="s">
        <v>92</v>
      </c>
      <c r="K106" s="114"/>
      <c r="L106" s="114"/>
      <c r="M106" s="112">
        <v>0.69</v>
      </c>
      <c r="N106" s="112">
        <v>0.05</v>
      </c>
    </row>
    <row r="107" spans="1:14">
      <c r="A107" s="3">
        <v>40260</v>
      </c>
      <c r="B107" s="108">
        <v>7</v>
      </c>
      <c r="C107" s="108" t="s">
        <v>28</v>
      </c>
      <c r="D107" s="12">
        <v>260</v>
      </c>
      <c r="E107" s="33">
        <f t="shared" si="4"/>
        <v>3.6418199999999996</v>
      </c>
      <c r="F107">
        <v>1.53</v>
      </c>
      <c r="G107" s="33">
        <f t="shared" si="5"/>
        <v>4.7384099999999998E-2</v>
      </c>
      <c r="J107" s="109" t="s">
        <v>93</v>
      </c>
      <c r="K107" s="114"/>
      <c r="L107" s="114"/>
      <c r="M107" s="112">
        <v>0.53</v>
      </c>
      <c r="N107" s="112">
        <v>0.03</v>
      </c>
    </row>
    <row r="108" spans="1:14">
      <c r="A108" s="3">
        <v>40274</v>
      </c>
      <c r="B108" s="108">
        <v>7</v>
      </c>
      <c r="C108" s="108"/>
      <c r="D108" s="108"/>
      <c r="E108" s="33"/>
      <c r="G108" s="33"/>
      <c r="J108" s="109" t="s">
        <v>94</v>
      </c>
      <c r="K108" s="114"/>
      <c r="L108" s="114"/>
      <c r="M108" s="112">
        <v>1.99</v>
      </c>
      <c r="N108" s="112">
        <v>0.02</v>
      </c>
    </row>
    <row r="109" spans="1:14">
      <c r="A109" s="3">
        <v>40288</v>
      </c>
      <c r="B109" s="108">
        <v>7</v>
      </c>
      <c r="C109" s="108"/>
      <c r="D109" s="12">
        <v>242</v>
      </c>
      <c r="E109" s="33">
        <f t="shared" si="4"/>
        <v>3.389694</v>
      </c>
      <c r="F109">
        <v>1.42</v>
      </c>
      <c r="G109" s="33">
        <f t="shared" si="5"/>
        <v>4.39774E-2</v>
      </c>
      <c r="J109" s="109" t="s">
        <v>105</v>
      </c>
      <c r="K109" s="114"/>
      <c r="L109" s="114"/>
      <c r="M109" s="112">
        <v>2.16</v>
      </c>
      <c r="N109" s="112">
        <v>0.02</v>
      </c>
    </row>
    <row r="110" spans="1:14">
      <c r="A110" s="3">
        <v>40302</v>
      </c>
      <c r="B110" s="108">
        <v>7</v>
      </c>
      <c r="C110" s="108"/>
      <c r="D110" s="108"/>
      <c r="E110" s="33"/>
      <c r="G110" s="33"/>
      <c r="J110" s="109"/>
      <c r="K110" s="114"/>
      <c r="L110" s="114"/>
      <c r="M110" s="112"/>
      <c r="N110" s="112"/>
    </row>
    <row r="111" spans="1:14">
      <c r="A111" s="3">
        <v>40316</v>
      </c>
      <c r="B111" s="108">
        <v>7</v>
      </c>
      <c r="C111" s="108"/>
      <c r="D111" s="12">
        <v>193</v>
      </c>
      <c r="E111" s="33">
        <f t="shared" si="4"/>
        <v>2.7033510000000001</v>
      </c>
      <c r="F111">
        <v>1.07</v>
      </c>
      <c r="G111" s="33">
        <f t="shared" si="5"/>
        <v>3.3137900000000005E-2</v>
      </c>
      <c r="J111" s="109"/>
      <c r="K111" s="114"/>
      <c r="L111" s="114"/>
      <c r="M111" s="112"/>
      <c r="N111" s="112"/>
    </row>
    <row r="112" spans="1:14">
      <c r="A112" s="3">
        <v>40330</v>
      </c>
      <c r="B112" s="108">
        <v>7</v>
      </c>
      <c r="C112" s="108"/>
      <c r="D112" s="108"/>
      <c r="E112" s="33"/>
      <c r="G112" s="33"/>
      <c r="J112" s="109"/>
      <c r="K112" s="114"/>
      <c r="L112" s="114"/>
      <c r="M112" s="112"/>
      <c r="N112" s="112"/>
    </row>
    <row r="113" spans="1:14">
      <c r="A113" s="3">
        <v>40344</v>
      </c>
      <c r="B113" s="108">
        <v>7</v>
      </c>
      <c r="C113" s="108"/>
      <c r="D113" s="12"/>
      <c r="E113" s="33"/>
      <c r="F113" s="33"/>
      <c r="G113" s="33"/>
      <c r="J113" s="109"/>
      <c r="K113" s="114"/>
      <c r="L113" s="114"/>
      <c r="M113" s="112"/>
      <c r="N113" s="112"/>
    </row>
    <row r="114" spans="1:14">
      <c r="A114" s="3">
        <v>40358</v>
      </c>
      <c r="B114" s="108">
        <v>7</v>
      </c>
      <c r="C114" s="108"/>
      <c r="D114" s="108"/>
      <c r="E114" s="33"/>
      <c r="F114" s="33"/>
      <c r="G114" s="33"/>
      <c r="J114" s="109"/>
      <c r="K114" s="114"/>
      <c r="L114" s="114"/>
      <c r="M114" s="112"/>
      <c r="N114" s="112"/>
    </row>
    <row r="115" spans="1:14">
      <c r="A115" s="3">
        <v>40372</v>
      </c>
      <c r="B115" s="108">
        <v>7</v>
      </c>
      <c r="C115" s="108"/>
      <c r="D115" s="108"/>
      <c r="E115" s="33"/>
      <c r="F115" s="33"/>
      <c r="G115" s="33"/>
      <c r="J115" s="109" t="s">
        <v>87</v>
      </c>
      <c r="K115" s="111" t="s">
        <v>34</v>
      </c>
      <c r="L115" s="111" t="s">
        <v>35</v>
      </c>
      <c r="M115" s="112">
        <v>5.01</v>
      </c>
      <c r="N115" s="112">
        <v>0.03</v>
      </c>
    </row>
    <row r="116" spans="1:14">
      <c r="A116" s="3">
        <v>40386</v>
      </c>
      <c r="B116" s="108">
        <v>7</v>
      </c>
      <c r="C116" s="108"/>
      <c r="D116" s="108"/>
      <c r="E116" s="33"/>
      <c r="F116" s="33"/>
      <c r="G116" s="33"/>
      <c r="J116" s="109" t="s">
        <v>88</v>
      </c>
      <c r="K116" s="114"/>
      <c r="L116" s="114"/>
      <c r="M116" s="112">
        <f>AVERAGE(E176:E177)</f>
        <v>4.4752364999999994</v>
      </c>
      <c r="N116" s="112">
        <f>AVERAGE(G176:G177)</f>
        <v>3.8867349999999995E-2</v>
      </c>
    </row>
    <row r="117" spans="1:14">
      <c r="A117" s="3">
        <v>40400</v>
      </c>
      <c r="B117" s="108">
        <v>7</v>
      </c>
      <c r="C117" s="108"/>
      <c r="D117" s="12">
        <v>40.799999999999997</v>
      </c>
      <c r="E117" s="33">
        <f t="shared" ref="E117:E134" si="6">(D117*14.007)*(0.001)</f>
        <v>0.57148560000000004</v>
      </c>
      <c r="F117" s="33">
        <v>0.91</v>
      </c>
      <c r="G117" s="33">
        <f t="shared" ref="G117:G134" si="7">(F117*30.97)*(0.001)</f>
        <v>2.8182700000000002E-2</v>
      </c>
      <c r="J117" s="109" t="s">
        <v>89</v>
      </c>
      <c r="K117" s="114"/>
      <c r="L117" s="114"/>
      <c r="M117" s="112">
        <v>2.69</v>
      </c>
      <c r="N117" s="112">
        <v>0.12</v>
      </c>
    </row>
    <row r="118" spans="1:14">
      <c r="A118" s="3">
        <v>40414</v>
      </c>
      <c r="B118" s="108">
        <v>7</v>
      </c>
      <c r="C118" s="108"/>
      <c r="D118" s="108"/>
      <c r="E118" s="33"/>
      <c r="F118" s="33"/>
      <c r="G118" s="33"/>
      <c r="J118" s="109" t="s">
        <v>90</v>
      </c>
      <c r="K118" s="114"/>
      <c r="L118" s="114"/>
      <c r="M118" s="112">
        <f>AVERAGE(E180:E182)</f>
        <v>5.1312309999999997</v>
      </c>
      <c r="N118" s="112">
        <f>AVERAGE(G180:G182)</f>
        <v>5.5539533333333335E-2</v>
      </c>
    </row>
    <row r="119" spans="1:14">
      <c r="A119" s="3">
        <v>40428</v>
      </c>
      <c r="B119" s="108">
        <v>7</v>
      </c>
      <c r="C119" s="108"/>
      <c r="D119" s="12">
        <v>48.4</v>
      </c>
      <c r="E119" s="33">
        <f t="shared" si="6"/>
        <v>0.67793880000000006</v>
      </c>
      <c r="F119" s="33">
        <v>1.03</v>
      </c>
      <c r="G119" s="33">
        <f t="shared" si="7"/>
        <v>3.18991E-2</v>
      </c>
      <c r="J119" s="118" t="s">
        <v>91</v>
      </c>
      <c r="K119" s="114"/>
      <c r="L119" s="114"/>
      <c r="M119" s="112"/>
      <c r="N119" s="112"/>
    </row>
    <row r="120" spans="1:14">
      <c r="A120" s="3">
        <v>40442</v>
      </c>
      <c r="B120" s="108">
        <v>7</v>
      </c>
      <c r="C120" s="108"/>
      <c r="D120" s="108"/>
      <c r="E120" s="33"/>
      <c r="F120" s="33"/>
      <c r="G120" s="33"/>
      <c r="J120" s="109" t="s">
        <v>92</v>
      </c>
      <c r="K120" s="114"/>
      <c r="L120" s="114"/>
      <c r="M120" s="112">
        <v>4.59</v>
      </c>
      <c r="N120" s="112">
        <v>7.0000000000000007E-2</v>
      </c>
    </row>
    <row r="121" spans="1:14">
      <c r="A121" s="3">
        <v>40456</v>
      </c>
      <c r="B121" s="108">
        <v>7</v>
      </c>
      <c r="C121" s="108"/>
      <c r="D121" s="12">
        <v>70.2</v>
      </c>
      <c r="E121" s="33">
        <f t="shared" si="6"/>
        <v>0.98329140000000004</v>
      </c>
      <c r="F121" s="33">
        <v>1.01</v>
      </c>
      <c r="G121" s="33">
        <f t="shared" si="7"/>
        <v>3.1279700000000001E-2</v>
      </c>
      <c r="J121" s="109" t="s">
        <v>93</v>
      </c>
      <c r="K121" s="114"/>
      <c r="L121" s="114"/>
      <c r="M121" s="112">
        <f>AVERAGE(E187:E188)</f>
        <v>4.48224</v>
      </c>
      <c r="N121" s="112">
        <f>AVERAGE(G187:G188)</f>
        <v>4.1654650000000001E-2</v>
      </c>
    </row>
    <row r="122" spans="1:14">
      <c r="A122" s="3">
        <v>40470</v>
      </c>
      <c r="B122" s="108">
        <v>7</v>
      </c>
      <c r="C122" s="108"/>
      <c r="D122" s="108"/>
      <c r="E122" s="33"/>
      <c r="F122" s="33"/>
      <c r="G122" s="33"/>
      <c r="J122" s="109" t="s">
        <v>94</v>
      </c>
      <c r="K122" s="114"/>
      <c r="L122" s="114"/>
      <c r="M122" s="112">
        <f>AVERAGE(E189:E190)</f>
        <v>3.8659319999999999</v>
      </c>
      <c r="N122" s="112">
        <f>AVERAGE(G189:G190)</f>
        <v>6.0546349999999999E-2</v>
      </c>
    </row>
    <row r="123" spans="1:14">
      <c r="A123" s="119">
        <v>40484</v>
      </c>
      <c r="B123" s="108">
        <v>7</v>
      </c>
      <c r="C123" s="108"/>
      <c r="D123" s="12">
        <v>83.8</v>
      </c>
      <c r="E123" s="33">
        <f t="shared" si="6"/>
        <v>1.1737865999999999</v>
      </c>
      <c r="F123" s="33">
        <v>1.39</v>
      </c>
      <c r="G123" s="33">
        <f t="shared" si="7"/>
        <v>4.3048299999999998E-2</v>
      </c>
      <c r="J123" s="109" t="s">
        <v>105</v>
      </c>
      <c r="K123" s="114"/>
      <c r="L123" s="114"/>
      <c r="M123" s="112">
        <f>AVERAGE(E191:E192)</f>
        <v>3.8729355000000001</v>
      </c>
      <c r="N123" s="112">
        <f>AVERAGE(G191:G192)</f>
        <v>4.1809499999999999E-2</v>
      </c>
    </row>
    <row r="124" spans="1:14">
      <c r="A124" s="119">
        <v>40498</v>
      </c>
      <c r="B124" s="108">
        <v>7</v>
      </c>
      <c r="C124" s="108"/>
      <c r="D124" s="108"/>
      <c r="E124" s="33"/>
      <c r="F124" s="33"/>
      <c r="G124" s="33"/>
      <c r="J124" s="109"/>
      <c r="K124" s="114"/>
      <c r="L124" s="114"/>
      <c r="M124" s="112"/>
      <c r="N124" s="112"/>
    </row>
    <row r="125" spans="1:14">
      <c r="A125" s="104"/>
      <c r="E125" s="33"/>
      <c r="F125" s="33"/>
      <c r="G125" s="33"/>
      <c r="J125" s="109"/>
      <c r="K125" s="114"/>
      <c r="L125" s="114"/>
      <c r="M125" s="112"/>
      <c r="N125" s="112"/>
    </row>
    <row r="126" spans="1:14">
      <c r="A126" s="106"/>
      <c r="E126" s="33"/>
      <c r="G126" s="33"/>
      <c r="J126" s="109"/>
      <c r="K126" s="114"/>
      <c r="L126" s="114"/>
      <c r="M126" s="112"/>
      <c r="N126" s="112"/>
    </row>
    <row r="127" spans="1:14">
      <c r="A127" s="106"/>
      <c r="E127" s="33"/>
      <c r="G127" s="33"/>
      <c r="J127" s="109"/>
      <c r="K127" s="114"/>
      <c r="L127" s="114"/>
      <c r="M127" s="112"/>
      <c r="N127" s="112"/>
    </row>
    <row r="128" spans="1:14">
      <c r="A128" s="106"/>
      <c r="E128" s="33"/>
      <c r="G128" s="33"/>
      <c r="J128" s="109"/>
      <c r="K128" s="114"/>
      <c r="L128" s="114"/>
      <c r="M128" s="112"/>
      <c r="N128" s="112"/>
    </row>
    <row r="129" spans="1:14">
      <c r="A129" s="106"/>
      <c r="E129" s="33"/>
      <c r="G129" s="33"/>
      <c r="J129" s="109" t="s">
        <v>87</v>
      </c>
      <c r="K129" s="111" t="s">
        <v>36</v>
      </c>
      <c r="L129" s="111" t="s">
        <v>37</v>
      </c>
      <c r="M129" s="112"/>
      <c r="N129" s="112"/>
    </row>
    <row r="130" spans="1:14">
      <c r="A130" s="106">
        <v>40260</v>
      </c>
      <c r="B130" s="117">
        <v>8</v>
      </c>
      <c r="C130" s="108" t="s">
        <v>31</v>
      </c>
      <c r="D130">
        <v>261</v>
      </c>
      <c r="E130" s="33">
        <f t="shared" si="6"/>
        <v>3.6558269999999999</v>
      </c>
      <c r="F130">
        <v>1.31</v>
      </c>
      <c r="G130" s="33">
        <f t="shared" si="7"/>
        <v>4.0570700000000001E-2</v>
      </c>
      <c r="J130" s="109" t="s">
        <v>88</v>
      </c>
      <c r="K130" s="114"/>
      <c r="L130" s="114"/>
      <c r="M130" s="112"/>
      <c r="N130" s="112"/>
    </row>
    <row r="131" spans="1:14">
      <c r="A131" s="106">
        <v>40274</v>
      </c>
      <c r="B131" s="117">
        <v>8</v>
      </c>
      <c r="D131">
        <v>240</v>
      </c>
      <c r="E131" s="33">
        <f t="shared" si="6"/>
        <v>3.3616799999999998</v>
      </c>
      <c r="F131">
        <v>1.69</v>
      </c>
      <c r="G131" s="33">
        <f t="shared" si="7"/>
        <v>5.2339299999999998E-2</v>
      </c>
      <c r="J131" s="109" t="s">
        <v>89</v>
      </c>
      <c r="K131" s="114"/>
      <c r="L131" s="114"/>
      <c r="M131" s="112"/>
      <c r="N131" s="112"/>
    </row>
    <row r="132" spans="1:14">
      <c r="A132" s="104">
        <v>40288</v>
      </c>
      <c r="B132" s="117">
        <v>8</v>
      </c>
      <c r="D132">
        <v>275</v>
      </c>
      <c r="E132" s="33">
        <f t="shared" si="6"/>
        <v>3.8519249999999996</v>
      </c>
      <c r="F132">
        <v>0.89</v>
      </c>
      <c r="G132" s="33">
        <f t="shared" si="7"/>
        <v>2.7563299999999999E-2</v>
      </c>
      <c r="J132" s="109" t="s">
        <v>90</v>
      </c>
      <c r="K132" s="114"/>
      <c r="L132" s="114"/>
      <c r="M132" s="112">
        <f>AVERAGE(E202:E204)</f>
        <v>0.8539601</v>
      </c>
      <c r="N132" s="112">
        <f>AVERAGE(G202:G204)</f>
        <v>5.254576666666666E-2</v>
      </c>
    </row>
    <row r="133" spans="1:14">
      <c r="A133" s="104">
        <v>40302</v>
      </c>
      <c r="B133" s="117">
        <v>8</v>
      </c>
      <c r="D133">
        <v>313</v>
      </c>
      <c r="E133" s="33">
        <f t="shared" si="6"/>
        <v>4.3841909999999995</v>
      </c>
      <c r="F133">
        <v>1.19</v>
      </c>
      <c r="G133" s="33">
        <f t="shared" si="7"/>
        <v>3.6854299999999993E-2</v>
      </c>
      <c r="J133" s="109" t="s">
        <v>91</v>
      </c>
      <c r="K133" s="114"/>
      <c r="L133" s="114"/>
      <c r="M133" s="112">
        <v>0.77</v>
      </c>
      <c r="N133" s="112">
        <v>0.15</v>
      </c>
    </row>
    <row r="134" spans="1:14">
      <c r="A134" s="104">
        <v>40316</v>
      </c>
      <c r="B134" s="117">
        <v>8</v>
      </c>
      <c r="D134">
        <v>208</v>
      </c>
      <c r="E134" s="33">
        <f t="shared" si="6"/>
        <v>2.913456</v>
      </c>
      <c r="F134">
        <v>1.25</v>
      </c>
      <c r="G134" s="33">
        <f t="shared" si="7"/>
        <v>3.8712499999999997E-2</v>
      </c>
      <c r="J134" s="109" t="s">
        <v>92</v>
      </c>
      <c r="K134" s="114"/>
      <c r="L134" s="114"/>
      <c r="M134" s="112">
        <f>AVERAGE(E207:E208)</f>
        <v>0.60720345000000009</v>
      </c>
      <c r="N134" s="112">
        <f>AVERAGE(G207:G208)</f>
        <v>8.5941750000000011E-2</v>
      </c>
    </row>
    <row r="135" spans="1:14">
      <c r="A135" s="104">
        <v>40330</v>
      </c>
      <c r="B135" s="117">
        <v>8</v>
      </c>
      <c r="D135">
        <v>276</v>
      </c>
      <c r="E135" s="33">
        <f>(D135*14.007)*(0.001)</f>
        <v>3.8659319999999999</v>
      </c>
      <c r="F135" s="33">
        <v>1.0900000000000001</v>
      </c>
      <c r="G135" s="33">
        <f>(F135*30.97)*(0.001)</f>
        <v>3.3757300000000004E-2</v>
      </c>
      <c r="J135" s="109" t="s">
        <v>93</v>
      </c>
      <c r="K135" s="114"/>
      <c r="L135" s="114"/>
      <c r="M135" s="112">
        <f>AVERAGE(E209:E210)</f>
        <v>0.37328654999999999</v>
      </c>
      <c r="N135" s="112">
        <f>AVERAGE(G209:G210)</f>
        <v>4.8777750000000002E-2</v>
      </c>
    </row>
    <row r="136" spans="1:14">
      <c r="A136" s="104">
        <v>40344</v>
      </c>
      <c r="B136" s="117">
        <v>8</v>
      </c>
      <c r="E136" s="33"/>
      <c r="G136" s="33"/>
      <c r="J136" s="109" t="s">
        <v>94</v>
      </c>
      <c r="K136" s="114"/>
      <c r="L136" s="114"/>
      <c r="M136" s="112">
        <f>AVERAGE(E211:E212)</f>
        <v>0.96788370000000001</v>
      </c>
      <c r="N136" s="112">
        <f>AVERAGE(G211:G212)</f>
        <v>3.1589400000000004E-2</v>
      </c>
    </row>
    <row r="137" spans="1:14">
      <c r="A137" s="104">
        <v>40358</v>
      </c>
      <c r="B137" s="117">
        <v>8</v>
      </c>
      <c r="D137">
        <v>166</v>
      </c>
      <c r="E137" s="33">
        <f t="shared" ref="E137:E159" si="8">(D137*14.007)*(0.001)</f>
        <v>2.3251619999999997</v>
      </c>
      <c r="F137" s="33">
        <v>1.18</v>
      </c>
      <c r="G137" s="33">
        <f t="shared" ref="G137:G159" si="9">(F137*30.97)*(0.001)</f>
        <v>3.6544599999999997E-2</v>
      </c>
      <c r="J137" s="109" t="s">
        <v>105</v>
      </c>
      <c r="K137" s="114"/>
      <c r="L137" s="114"/>
      <c r="M137" s="112">
        <v>1.41</v>
      </c>
      <c r="N137" s="112">
        <v>0.02</v>
      </c>
    </row>
    <row r="138" spans="1:14">
      <c r="A138" s="104">
        <v>40372</v>
      </c>
      <c r="B138" s="117">
        <v>8</v>
      </c>
      <c r="D138">
        <v>206</v>
      </c>
      <c r="E138" s="33">
        <f t="shared" si="8"/>
        <v>2.8854420000000003</v>
      </c>
      <c r="F138">
        <v>1.22</v>
      </c>
      <c r="G138" s="33">
        <f t="shared" si="9"/>
        <v>3.7783400000000002E-2</v>
      </c>
      <c r="J138" s="109"/>
      <c r="K138" s="114"/>
      <c r="L138" s="114"/>
      <c r="M138" s="112"/>
      <c r="N138" s="112"/>
    </row>
    <row r="139" spans="1:14">
      <c r="A139" s="104">
        <v>40386</v>
      </c>
      <c r="B139" s="117">
        <v>8</v>
      </c>
      <c r="D139">
        <v>238</v>
      </c>
      <c r="E139" s="33">
        <f t="shared" si="8"/>
        <v>3.3336659999999996</v>
      </c>
      <c r="F139" s="33">
        <v>0.78</v>
      </c>
      <c r="G139" s="33">
        <f t="shared" si="9"/>
        <v>2.41566E-2</v>
      </c>
      <c r="J139" s="109"/>
      <c r="K139" s="114"/>
      <c r="L139" s="114"/>
      <c r="M139" s="112"/>
      <c r="N139" s="112"/>
    </row>
    <row r="140" spans="1:14">
      <c r="A140" s="104">
        <v>40400</v>
      </c>
      <c r="B140" s="117">
        <v>8</v>
      </c>
      <c r="D140">
        <v>306</v>
      </c>
      <c r="E140" s="33">
        <f t="shared" si="8"/>
        <v>4.2861419999999999</v>
      </c>
      <c r="F140">
        <v>0.92</v>
      </c>
      <c r="G140" s="33">
        <f t="shared" si="9"/>
        <v>2.8492400000000001E-2</v>
      </c>
      <c r="J140" s="109"/>
      <c r="K140" s="114"/>
      <c r="L140" s="114"/>
      <c r="M140" s="112"/>
      <c r="N140" s="112"/>
    </row>
    <row r="141" spans="1:14">
      <c r="A141" s="104">
        <v>40414</v>
      </c>
      <c r="B141" s="117">
        <v>8</v>
      </c>
      <c r="D141">
        <v>253</v>
      </c>
      <c r="E141" s="33">
        <f t="shared" si="8"/>
        <v>3.543771</v>
      </c>
      <c r="F141" s="33">
        <v>1.08</v>
      </c>
      <c r="G141" s="33">
        <f t="shared" si="9"/>
        <v>3.3447600000000001E-2</v>
      </c>
      <c r="J141" s="109"/>
      <c r="K141" s="114"/>
      <c r="L141" s="114"/>
      <c r="M141" s="112"/>
      <c r="N141" s="112"/>
    </row>
    <row r="142" spans="1:14">
      <c r="A142" s="104">
        <v>40428</v>
      </c>
      <c r="B142" s="117">
        <v>8</v>
      </c>
      <c r="D142">
        <v>271</v>
      </c>
      <c r="E142" s="33">
        <f t="shared" si="8"/>
        <v>3.7958970000000001</v>
      </c>
      <c r="F142">
        <v>0.72</v>
      </c>
      <c r="G142" s="33">
        <f t="shared" si="9"/>
        <v>2.2298399999999999E-2</v>
      </c>
      <c r="J142" s="109"/>
      <c r="K142" s="114"/>
      <c r="L142" s="114"/>
      <c r="M142" s="112"/>
      <c r="N142" s="112"/>
    </row>
    <row r="143" spans="1:14">
      <c r="A143" s="104">
        <v>40442</v>
      </c>
      <c r="B143" s="117">
        <v>8</v>
      </c>
      <c r="D143">
        <v>335</v>
      </c>
      <c r="E143" s="33">
        <f t="shared" si="8"/>
        <v>4.6923450000000004</v>
      </c>
      <c r="F143" s="33">
        <v>0.86</v>
      </c>
      <c r="G143" s="33">
        <f t="shared" si="9"/>
        <v>2.66342E-2</v>
      </c>
      <c r="J143" s="109" t="s">
        <v>87</v>
      </c>
      <c r="K143" s="111" t="s">
        <v>38</v>
      </c>
      <c r="L143" s="111" t="s">
        <v>39</v>
      </c>
      <c r="M143" s="112">
        <v>1.85</v>
      </c>
      <c r="N143" s="112">
        <v>0.09</v>
      </c>
    </row>
    <row r="144" spans="1:14">
      <c r="A144" s="104">
        <v>40456</v>
      </c>
      <c r="B144" s="117">
        <v>8</v>
      </c>
      <c r="D144">
        <v>141</v>
      </c>
      <c r="E144" s="33">
        <f t="shared" si="8"/>
        <v>1.9749869999999998</v>
      </c>
      <c r="F144">
        <v>1.17</v>
      </c>
      <c r="G144" s="33">
        <f t="shared" si="9"/>
        <v>3.6234899999999994E-2</v>
      </c>
      <c r="J144" s="109" t="s">
        <v>88</v>
      </c>
      <c r="K144" s="114"/>
      <c r="L144" s="114"/>
      <c r="M144" s="112">
        <v>0.98</v>
      </c>
      <c r="N144" s="112">
        <v>0.06</v>
      </c>
    </row>
    <row r="145" spans="1:14">
      <c r="A145" s="104">
        <v>40470</v>
      </c>
      <c r="B145" s="117">
        <v>8</v>
      </c>
      <c r="D145">
        <v>285</v>
      </c>
      <c r="E145" s="33">
        <f t="shared" si="8"/>
        <v>3.9919950000000002</v>
      </c>
      <c r="F145" s="33">
        <v>0.89</v>
      </c>
      <c r="G145" s="33">
        <f t="shared" si="9"/>
        <v>2.7563299999999999E-2</v>
      </c>
      <c r="J145" s="109" t="s">
        <v>89</v>
      </c>
      <c r="K145" s="114"/>
      <c r="L145" s="114"/>
      <c r="M145" s="112">
        <v>0.47</v>
      </c>
      <c r="N145" s="112">
        <v>0.04</v>
      </c>
    </row>
    <row r="146" spans="1:14">
      <c r="A146" s="104">
        <v>40484</v>
      </c>
      <c r="B146" s="117">
        <v>8</v>
      </c>
      <c r="D146">
        <v>184</v>
      </c>
      <c r="E146" s="33">
        <f t="shared" si="8"/>
        <v>2.5772880000000002</v>
      </c>
      <c r="F146">
        <v>1.1100000000000001</v>
      </c>
      <c r="G146" s="33">
        <f t="shared" si="9"/>
        <v>3.4376700000000003E-2</v>
      </c>
      <c r="J146" s="109" t="s">
        <v>90</v>
      </c>
      <c r="K146" s="114"/>
      <c r="L146" s="114"/>
      <c r="M146" s="112"/>
      <c r="N146" s="112"/>
    </row>
    <row r="147" spans="1:14">
      <c r="A147" s="104">
        <v>40498</v>
      </c>
      <c r="B147" s="117">
        <v>8</v>
      </c>
      <c r="D147">
        <v>296</v>
      </c>
      <c r="E147" s="33">
        <f t="shared" si="8"/>
        <v>4.1460720000000002</v>
      </c>
      <c r="F147" s="33">
        <v>0.59</v>
      </c>
      <c r="G147" s="33">
        <f t="shared" si="9"/>
        <v>1.8272299999999998E-2</v>
      </c>
      <c r="J147" s="109" t="s">
        <v>91</v>
      </c>
      <c r="K147" s="114"/>
      <c r="L147" s="114"/>
      <c r="M147" s="112"/>
      <c r="N147" s="112"/>
    </row>
    <row r="148" spans="1:14">
      <c r="A148" s="104"/>
      <c r="E148" s="33"/>
      <c r="G148" s="33"/>
      <c r="J148" s="109" t="s">
        <v>92</v>
      </c>
      <c r="K148" s="114"/>
      <c r="L148" s="114"/>
      <c r="M148" s="112">
        <v>0.65</v>
      </c>
      <c r="N148" s="112">
        <v>0.04</v>
      </c>
    </row>
    <row r="149" spans="1:14">
      <c r="A149" s="106"/>
      <c r="E149" s="33"/>
      <c r="G149" s="33"/>
      <c r="J149" s="109" t="s">
        <v>93</v>
      </c>
      <c r="K149" s="114"/>
      <c r="L149" s="114"/>
      <c r="M149" s="112"/>
      <c r="N149" s="112"/>
    </row>
    <row r="150" spans="1:14">
      <c r="A150" s="106"/>
      <c r="E150" s="33"/>
      <c r="G150" s="33"/>
      <c r="J150" s="109" t="s">
        <v>94</v>
      </c>
      <c r="K150" s="114"/>
      <c r="L150" s="114"/>
      <c r="M150" s="112"/>
      <c r="N150" s="112"/>
    </row>
    <row r="151" spans="1:14">
      <c r="A151" s="106"/>
      <c r="E151" s="33"/>
      <c r="G151" s="33"/>
      <c r="J151" s="109" t="s">
        <v>105</v>
      </c>
      <c r="K151" s="114"/>
      <c r="L151" s="114"/>
      <c r="M151" s="112"/>
      <c r="N151" s="112"/>
    </row>
    <row r="152" spans="1:14">
      <c r="A152" s="106"/>
      <c r="E152" s="33"/>
      <c r="G152" s="33"/>
      <c r="J152" s="109"/>
      <c r="K152" s="114"/>
      <c r="L152" s="114"/>
      <c r="M152" s="112"/>
      <c r="N152" s="112"/>
    </row>
    <row r="153" spans="1:14">
      <c r="A153" s="106">
        <v>40260</v>
      </c>
      <c r="B153" s="117">
        <v>12</v>
      </c>
      <c r="C153" s="108" t="s">
        <v>33</v>
      </c>
      <c r="D153">
        <v>267</v>
      </c>
      <c r="E153" s="33">
        <f t="shared" si="8"/>
        <v>3.7398689999999997</v>
      </c>
      <c r="F153">
        <v>0.88</v>
      </c>
      <c r="G153" s="33">
        <f t="shared" si="9"/>
        <v>2.7253599999999999E-2</v>
      </c>
      <c r="J153" s="109"/>
      <c r="K153" s="114"/>
      <c r="L153" s="114"/>
      <c r="M153" s="112"/>
      <c r="N153" s="112"/>
    </row>
    <row r="154" spans="1:14">
      <c r="A154" s="106">
        <v>40274</v>
      </c>
      <c r="B154" s="117">
        <v>12</v>
      </c>
      <c r="E154" s="33"/>
      <c r="G154" s="33"/>
      <c r="J154" s="109"/>
      <c r="K154" s="114"/>
      <c r="L154" s="114"/>
      <c r="M154" s="112"/>
      <c r="N154" s="112"/>
    </row>
    <row r="155" spans="1:14">
      <c r="A155" s="104">
        <v>40288</v>
      </c>
      <c r="B155" s="117">
        <v>12</v>
      </c>
      <c r="D155">
        <v>284</v>
      </c>
      <c r="E155" s="33">
        <f t="shared" si="8"/>
        <v>3.9779879999999999</v>
      </c>
      <c r="F155">
        <v>0.34</v>
      </c>
      <c r="G155" s="33">
        <f t="shared" si="9"/>
        <v>1.0529800000000001E-2</v>
      </c>
      <c r="J155" s="109"/>
      <c r="K155" s="114"/>
      <c r="L155" s="114"/>
      <c r="M155" s="112"/>
      <c r="N155" s="112"/>
    </row>
    <row r="156" spans="1:14">
      <c r="A156" s="104">
        <v>40302</v>
      </c>
      <c r="B156" s="117">
        <v>12</v>
      </c>
      <c r="E156" s="33"/>
      <c r="G156" s="33"/>
      <c r="J156" s="109"/>
      <c r="K156" s="114"/>
      <c r="L156" s="114"/>
      <c r="M156" s="112"/>
      <c r="N156" s="112"/>
    </row>
    <row r="157" spans="1:14">
      <c r="A157" s="104">
        <v>40316</v>
      </c>
      <c r="B157" s="117">
        <v>12</v>
      </c>
      <c r="D157">
        <v>280</v>
      </c>
      <c r="E157" s="33">
        <f t="shared" si="8"/>
        <v>3.9219600000000003</v>
      </c>
      <c r="F157">
        <v>1.36</v>
      </c>
      <c r="G157" s="33">
        <f t="shared" si="9"/>
        <v>4.2119200000000002E-2</v>
      </c>
      <c r="J157" s="109" t="s">
        <v>87</v>
      </c>
      <c r="K157" s="111" t="s">
        <v>40</v>
      </c>
      <c r="L157" s="111" t="s">
        <v>62</v>
      </c>
      <c r="M157" s="112"/>
      <c r="N157" s="112"/>
    </row>
    <row r="158" spans="1:14">
      <c r="A158" s="104">
        <v>40330</v>
      </c>
      <c r="B158" s="117">
        <v>12</v>
      </c>
      <c r="E158" s="33"/>
      <c r="G158" s="33"/>
      <c r="J158" s="109" t="s">
        <v>88</v>
      </c>
      <c r="K158" s="114"/>
      <c r="L158" s="114"/>
      <c r="M158" s="112">
        <v>2.17</v>
      </c>
      <c r="N158" s="112">
        <v>0.06</v>
      </c>
    </row>
    <row r="159" spans="1:14">
      <c r="A159" s="104">
        <v>40344</v>
      </c>
      <c r="B159" s="117">
        <v>12</v>
      </c>
      <c r="D159">
        <v>217</v>
      </c>
      <c r="E159" s="33">
        <f t="shared" si="8"/>
        <v>3.0395189999999999</v>
      </c>
      <c r="F159">
        <v>0.78</v>
      </c>
      <c r="G159" s="33">
        <f t="shared" si="9"/>
        <v>2.41566E-2</v>
      </c>
      <c r="J159" s="109" t="s">
        <v>89</v>
      </c>
      <c r="K159" s="114"/>
      <c r="L159" s="114"/>
      <c r="M159" s="112">
        <v>1.75</v>
      </c>
      <c r="N159" s="112">
        <v>0.06</v>
      </c>
    </row>
    <row r="160" spans="1:14">
      <c r="A160" s="104">
        <v>40358</v>
      </c>
      <c r="B160" s="117">
        <v>12</v>
      </c>
      <c r="E160" s="33"/>
      <c r="G160" s="33"/>
      <c r="J160" s="109" t="s">
        <v>90</v>
      </c>
      <c r="K160" s="114"/>
      <c r="L160" s="114"/>
      <c r="M160" s="112">
        <f>AVERAGE(E246:E248)</f>
        <v>1.3992993</v>
      </c>
      <c r="N160" s="112">
        <f>AVERAGE(G246:G248)</f>
        <v>7.7424999999999994E-2</v>
      </c>
    </row>
    <row r="161" spans="1:14">
      <c r="A161" s="104">
        <v>40372</v>
      </c>
      <c r="B161" s="117">
        <v>12</v>
      </c>
      <c r="D161">
        <v>154</v>
      </c>
      <c r="E161" s="33">
        <f>(D161*14.007)*(0.001)</f>
        <v>2.1570779999999998</v>
      </c>
      <c r="F161" s="33">
        <v>1.03</v>
      </c>
      <c r="G161" s="33">
        <f>(F161*30.97)*(0.001)</f>
        <v>3.18991E-2</v>
      </c>
      <c r="J161" s="109" t="s">
        <v>91</v>
      </c>
      <c r="K161" s="114"/>
      <c r="L161" s="114"/>
      <c r="M161" s="112">
        <f>AVERAGE(E249:E250)</f>
        <v>0.85092524999999997</v>
      </c>
      <c r="N161" s="112">
        <f>AVERAGE(G249:G250)</f>
        <v>7.773469999999999E-2</v>
      </c>
    </row>
    <row r="162" spans="1:14">
      <c r="A162" s="104">
        <v>40386</v>
      </c>
      <c r="B162" s="117">
        <v>12</v>
      </c>
      <c r="E162" s="33"/>
      <c r="F162" s="33"/>
      <c r="G162" s="33"/>
      <c r="J162" s="109" t="s">
        <v>92</v>
      </c>
      <c r="K162" s="114"/>
      <c r="L162" s="114"/>
      <c r="M162" s="112">
        <f>AVERAGE(E251:E252)</f>
        <v>0.87963959999999997</v>
      </c>
      <c r="N162" s="112">
        <f>AVERAGE(G251:G252)</f>
        <v>7.8044399999999986E-2</v>
      </c>
    </row>
    <row r="163" spans="1:14">
      <c r="A163" s="104">
        <v>40400</v>
      </c>
      <c r="B163" s="117">
        <v>12</v>
      </c>
      <c r="D163">
        <v>49.1</v>
      </c>
      <c r="E163" s="33">
        <f t="shared" ref="E163:E202" si="10">(D163*14.007)*(0.001)</f>
        <v>0.68774369999999996</v>
      </c>
      <c r="F163" s="33">
        <v>1.46</v>
      </c>
      <c r="G163" s="33">
        <f t="shared" ref="G163:G202" si="11">(F163*30.97)*(0.001)</f>
        <v>4.5216200000000005E-2</v>
      </c>
      <c r="J163" s="109" t="s">
        <v>93</v>
      </c>
      <c r="K163" s="114"/>
      <c r="L163" s="114"/>
      <c r="M163" s="112">
        <v>0.71</v>
      </c>
      <c r="N163" s="112">
        <v>7.0000000000000007E-2</v>
      </c>
    </row>
    <row r="164" spans="1:14">
      <c r="A164" s="104">
        <v>40414</v>
      </c>
      <c r="B164" s="117">
        <v>12</v>
      </c>
      <c r="E164" s="33"/>
      <c r="F164" s="33"/>
      <c r="G164" s="33"/>
      <c r="J164" s="109" t="s">
        <v>94</v>
      </c>
      <c r="K164" s="114"/>
      <c r="L164" s="114"/>
      <c r="M164" s="112">
        <v>0.82</v>
      </c>
      <c r="N164" s="112">
        <v>0.06</v>
      </c>
    </row>
    <row r="165" spans="1:14">
      <c r="A165" s="104">
        <v>40428</v>
      </c>
      <c r="B165" s="117">
        <v>12</v>
      </c>
      <c r="D165">
        <v>37.799999999999997</v>
      </c>
      <c r="E165" s="33">
        <f t="shared" si="10"/>
        <v>0.52946459999999995</v>
      </c>
      <c r="F165">
        <v>1</v>
      </c>
      <c r="G165" s="33">
        <f t="shared" si="11"/>
        <v>3.0970000000000001E-2</v>
      </c>
      <c r="J165" s="109" t="s">
        <v>105</v>
      </c>
      <c r="K165" s="114"/>
      <c r="L165" s="114"/>
      <c r="M165" s="112">
        <f>AVERAGE(E257:E258)</f>
        <v>0.83901929999999991</v>
      </c>
      <c r="N165" s="112">
        <f>AVERAGE(G257:G258)</f>
        <v>6.3178799999999993E-2</v>
      </c>
    </row>
    <row r="166" spans="1:14">
      <c r="A166" s="104">
        <v>40442</v>
      </c>
      <c r="B166" s="117">
        <v>12</v>
      </c>
      <c r="E166" s="33"/>
      <c r="F166" s="33"/>
      <c r="G166" s="33"/>
      <c r="J166" s="109"/>
      <c r="K166" s="114"/>
      <c r="L166" s="114"/>
      <c r="M166" s="112"/>
      <c r="N166" s="112"/>
    </row>
    <row r="167" spans="1:14">
      <c r="A167" s="104">
        <v>40456</v>
      </c>
      <c r="B167" s="117">
        <v>12</v>
      </c>
      <c r="D167">
        <v>142</v>
      </c>
      <c r="E167" s="33">
        <f t="shared" si="10"/>
        <v>1.9889939999999999</v>
      </c>
      <c r="F167" s="33">
        <v>0.72</v>
      </c>
      <c r="G167" s="33">
        <f t="shared" si="11"/>
        <v>2.2298399999999999E-2</v>
      </c>
      <c r="J167" s="109"/>
      <c r="K167" s="114"/>
      <c r="L167" s="114"/>
      <c r="M167" s="112"/>
      <c r="N167" s="112"/>
    </row>
    <row r="168" spans="1:14">
      <c r="A168" s="104">
        <v>40470</v>
      </c>
      <c r="B168" s="117">
        <v>12</v>
      </c>
      <c r="E168" s="33"/>
      <c r="G168" s="33"/>
      <c r="J168" s="109"/>
      <c r="K168" s="114"/>
      <c r="L168" s="114"/>
      <c r="M168" s="112"/>
      <c r="N168" s="112"/>
    </row>
    <row r="169" spans="1:14">
      <c r="A169" s="104">
        <v>40484</v>
      </c>
      <c r="B169" s="117">
        <v>12</v>
      </c>
      <c r="D169">
        <v>154</v>
      </c>
      <c r="E169" s="33">
        <f t="shared" si="10"/>
        <v>2.1570779999999998</v>
      </c>
      <c r="F169" s="33">
        <v>0.78</v>
      </c>
      <c r="G169" s="33">
        <f t="shared" si="11"/>
        <v>2.41566E-2</v>
      </c>
      <c r="J169" s="109"/>
      <c r="K169" s="114"/>
      <c r="L169" s="114"/>
      <c r="M169" s="112"/>
      <c r="N169" s="112"/>
    </row>
    <row r="170" spans="1:14">
      <c r="A170" s="104">
        <v>40498</v>
      </c>
      <c r="B170" s="117">
        <v>12</v>
      </c>
      <c r="E170" s="33"/>
      <c r="F170" s="33"/>
      <c r="G170" s="33"/>
      <c r="J170" s="109"/>
      <c r="K170" s="114"/>
      <c r="L170" s="114"/>
      <c r="M170" s="112"/>
      <c r="N170" s="112"/>
    </row>
    <row r="171" spans="1:14">
      <c r="A171" s="106"/>
      <c r="E171" s="33"/>
      <c r="F171" s="33"/>
      <c r="G171" s="33"/>
      <c r="J171" s="109" t="s">
        <v>87</v>
      </c>
      <c r="K171" s="111" t="s">
        <v>41</v>
      </c>
      <c r="L171" s="111" t="s">
        <v>42</v>
      </c>
      <c r="M171" s="112">
        <v>2.9</v>
      </c>
      <c r="N171" s="112">
        <v>7.0000000000000007E-2</v>
      </c>
    </row>
    <row r="172" spans="1:14">
      <c r="A172" s="106"/>
      <c r="E172" s="33"/>
      <c r="G172" s="33"/>
      <c r="J172" s="109" t="s">
        <v>88</v>
      </c>
      <c r="K172" s="114"/>
      <c r="L172" s="114"/>
      <c r="M172" s="112">
        <f>AVERAGE(E264:E265)</f>
        <v>2.7663824999999997</v>
      </c>
      <c r="N172" s="112">
        <f>AVERAGE(G264:G265)</f>
        <v>6.9063099999999988E-2</v>
      </c>
    </row>
    <row r="173" spans="1:14">
      <c r="A173" s="106"/>
      <c r="E173" s="33"/>
      <c r="G173" s="33"/>
      <c r="J173" s="109" t="s">
        <v>89</v>
      </c>
      <c r="K173" s="114"/>
      <c r="L173" s="114"/>
      <c r="M173" s="112">
        <v>1.89</v>
      </c>
      <c r="N173" s="112">
        <v>0.06</v>
      </c>
    </row>
    <row r="174" spans="1:14">
      <c r="A174" s="106"/>
      <c r="E174" s="33"/>
      <c r="G174" s="33"/>
      <c r="J174" s="109" t="s">
        <v>90</v>
      </c>
      <c r="K174" s="114"/>
      <c r="L174" s="114"/>
      <c r="M174" s="112">
        <f>AVERAGE(E268:E270)</f>
        <v>1.9142899999999996</v>
      </c>
      <c r="N174" s="112">
        <f>AVERAGE(G268:G270)</f>
        <v>6.9785733333333336E-2</v>
      </c>
    </row>
    <row r="175" spans="1:14">
      <c r="A175" s="106">
        <v>40260</v>
      </c>
      <c r="B175" s="117">
        <v>14</v>
      </c>
      <c r="C175" s="108" t="s">
        <v>35</v>
      </c>
      <c r="D175">
        <v>358</v>
      </c>
      <c r="E175" s="33">
        <f t="shared" si="10"/>
        <v>5.0145060000000008</v>
      </c>
      <c r="F175">
        <v>1.1299999999999999</v>
      </c>
      <c r="G175" s="33">
        <f t="shared" si="11"/>
        <v>3.4996100000000002E-2</v>
      </c>
      <c r="J175" s="109" t="s">
        <v>91</v>
      </c>
      <c r="K175" s="114"/>
      <c r="L175" s="114"/>
      <c r="M175" s="112">
        <f>AVERAGE(E271:E272)</f>
        <v>1.2158076</v>
      </c>
      <c r="N175" s="112">
        <f>AVERAGE(G271:G272)</f>
        <v>7.0301900000000001E-2</v>
      </c>
    </row>
    <row r="176" spans="1:14">
      <c r="A176" s="106">
        <v>40274</v>
      </c>
      <c r="B176" s="117">
        <v>14</v>
      </c>
      <c r="D176">
        <v>371</v>
      </c>
      <c r="E176" s="33">
        <f t="shared" si="10"/>
        <v>5.1965969999999997</v>
      </c>
      <c r="F176">
        <v>1.39</v>
      </c>
      <c r="G176" s="33">
        <f t="shared" si="11"/>
        <v>4.3048299999999998E-2</v>
      </c>
      <c r="J176" s="109" t="s">
        <v>92</v>
      </c>
      <c r="K176" s="114"/>
      <c r="L176" s="114"/>
      <c r="M176" s="112">
        <f>AVERAGE(E273:E274)</f>
        <v>0.97068510000000008</v>
      </c>
      <c r="N176" s="112">
        <f>AVERAGE(G273:G274)</f>
        <v>9.198089999999999E-2</v>
      </c>
    </row>
    <row r="177" spans="1:14">
      <c r="A177" s="104">
        <v>40288</v>
      </c>
      <c r="B177" s="117">
        <v>14</v>
      </c>
      <c r="D177">
        <v>268</v>
      </c>
      <c r="E177" s="33">
        <f t="shared" si="10"/>
        <v>3.753876</v>
      </c>
      <c r="F177">
        <v>1.1200000000000001</v>
      </c>
      <c r="G177" s="33">
        <f t="shared" si="11"/>
        <v>3.4686399999999999E-2</v>
      </c>
      <c r="J177" s="109" t="s">
        <v>93</v>
      </c>
      <c r="K177" s="114"/>
      <c r="L177" s="114"/>
      <c r="M177" s="112">
        <f>AVERAGE(E275:E276)</f>
        <v>1.0995495</v>
      </c>
      <c r="N177" s="112">
        <f>AVERAGE(G275:G276)</f>
        <v>7.8663800000000006E-2</v>
      </c>
    </row>
    <row r="178" spans="1:14">
      <c r="A178" s="104">
        <v>40302</v>
      </c>
      <c r="B178" s="117">
        <v>14</v>
      </c>
      <c r="E178" s="33"/>
      <c r="G178" s="33"/>
      <c r="J178" s="109" t="s">
        <v>94</v>
      </c>
      <c r="K178" s="114"/>
      <c r="L178" s="114"/>
      <c r="M178" s="112">
        <v>0.96</v>
      </c>
      <c r="N178" s="112">
        <v>0.05</v>
      </c>
    </row>
    <row r="179" spans="1:14">
      <c r="A179" s="104">
        <v>40316</v>
      </c>
      <c r="B179" s="117">
        <v>14</v>
      </c>
      <c r="D179">
        <v>192</v>
      </c>
      <c r="E179" s="33">
        <f t="shared" si="10"/>
        <v>2.6893440000000002</v>
      </c>
      <c r="F179">
        <v>3.78</v>
      </c>
      <c r="G179" s="33">
        <f t="shared" si="11"/>
        <v>0.11706659999999999</v>
      </c>
      <c r="J179" s="109" t="s">
        <v>105</v>
      </c>
      <c r="K179" s="114"/>
      <c r="L179" s="114"/>
      <c r="M179" s="112">
        <f>AVERAGE(E279:E280)</f>
        <v>1.1282638500000002</v>
      </c>
      <c r="N179" s="112">
        <f>AVERAGE(G279:G280)</f>
        <v>5.1410200000000003E-2</v>
      </c>
    </row>
    <row r="180" spans="1:14">
      <c r="A180" s="104">
        <v>40330</v>
      </c>
      <c r="B180" s="117">
        <v>14</v>
      </c>
      <c r="D180">
        <v>388</v>
      </c>
      <c r="E180" s="33">
        <f t="shared" si="10"/>
        <v>5.4347159999999999</v>
      </c>
      <c r="F180">
        <v>1.55</v>
      </c>
      <c r="G180" s="33">
        <f t="shared" si="11"/>
        <v>4.8003500000000004E-2</v>
      </c>
      <c r="J180" s="109"/>
      <c r="K180" s="114"/>
      <c r="L180" s="114"/>
      <c r="M180" s="112"/>
      <c r="N180" s="112"/>
    </row>
    <row r="181" spans="1:14">
      <c r="A181" s="104">
        <v>40344</v>
      </c>
      <c r="B181" s="117">
        <v>14</v>
      </c>
      <c r="D181">
        <v>359</v>
      </c>
      <c r="E181" s="33">
        <f t="shared" si="10"/>
        <v>5.0285130000000002</v>
      </c>
      <c r="F181">
        <v>1.6</v>
      </c>
      <c r="G181" s="33">
        <f t="shared" si="11"/>
        <v>4.9551999999999999E-2</v>
      </c>
      <c r="J181" s="109"/>
      <c r="K181" s="114"/>
      <c r="L181" s="114"/>
      <c r="M181" s="112"/>
      <c r="N181" s="112"/>
    </row>
    <row r="182" spans="1:14">
      <c r="A182" s="104">
        <v>40358</v>
      </c>
      <c r="B182" s="117">
        <v>14</v>
      </c>
      <c r="D182">
        <v>352</v>
      </c>
      <c r="E182" s="33">
        <f t="shared" si="10"/>
        <v>4.9304639999999997</v>
      </c>
      <c r="F182">
        <v>2.23</v>
      </c>
      <c r="G182" s="33">
        <f t="shared" si="11"/>
        <v>6.9063099999999988E-2</v>
      </c>
      <c r="J182" s="109"/>
      <c r="K182" s="114"/>
      <c r="L182" s="114"/>
      <c r="M182" s="112"/>
      <c r="N182" s="112"/>
    </row>
    <row r="183" spans="1:14">
      <c r="A183" s="104">
        <v>40372</v>
      </c>
      <c r="B183" s="117">
        <v>14</v>
      </c>
      <c r="E183" s="33"/>
      <c r="G183" s="33"/>
      <c r="J183" s="109"/>
      <c r="K183" s="114"/>
      <c r="L183" s="114"/>
      <c r="M183" s="112"/>
      <c r="N183" s="112"/>
    </row>
    <row r="184" spans="1:14">
      <c r="A184" s="104">
        <v>40386</v>
      </c>
      <c r="B184" s="117">
        <v>14</v>
      </c>
      <c r="E184" s="33"/>
      <c r="G184" s="33"/>
      <c r="J184" s="109"/>
      <c r="K184" s="114"/>
      <c r="L184" s="114"/>
      <c r="M184" s="112"/>
      <c r="N184" s="112"/>
    </row>
    <row r="185" spans="1:14">
      <c r="A185" s="104">
        <v>40400</v>
      </c>
      <c r="B185" s="117">
        <v>14</v>
      </c>
      <c r="E185" s="33"/>
      <c r="F185" s="33"/>
      <c r="G185" s="33"/>
      <c r="J185" s="109" t="s">
        <v>87</v>
      </c>
      <c r="K185" s="111" t="s">
        <v>43</v>
      </c>
      <c r="L185" s="111" t="s">
        <v>44</v>
      </c>
      <c r="M185" s="112">
        <v>4.0599999999999996</v>
      </c>
      <c r="N185" s="112">
        <v>0.09</v>
      </c>
    </row>
    <row r="186" spans="1:14">
      <c r="A186" s="104">
        <v>40414</v>
      </c>
      <c r="B186" s="117">
        <v>14</v>
      </c>
      <c r="D186">
        <v>328</v>
      </c>
      <c r="E186" s="33">
        <f t="shared" si="10"/>
        <v>4.5942959999999999</v>
      </c>
      <c r="F186">
        <v>2.14</v>
      </c>
      <c r="G186" s="33">
        <f t="shared" si="11"/>
        <v>6.627580000000001E-2</v>
      </c>
      <c r="J186" s="109" t="s">
        <v>88</v>
      </c>
      <c r="K186" s="114"/>
      <c r="L186" s="114"/>
      <c r="M186" s="112">
        <v>4.9400000000000004</v>
      </c>
      <c r="N186" s="112">
        <v>0.14000000000000001</v>
      </c>
    </row>
    <row r="187" spans="1:14">
      <c r="A187" s="104">
        <v>40428</v>
      </c>
      <c r="B187" s="117">
        <v>14</v>
      </c>
      <c r="D187">
        <v>338</v>
      </c>
      <c r="E187" s="33">
        <f t="shared" si="10"/>
        <v>4.7343660000000005</v>
      </c>
      <c r="F187" s="33">
        <v>1.49</v>
      </c>
      <c r="G187" s="33">
        <f t="shared" si="11"/>
        <v>4.61453E-2</v>
      </c>
      <c r="J187" s="109" t="s">
        <v>89</v>
      </c>
      <c r="K187" s="114"/>
      <c r="L187" s="114"/>
      <c r="M187" s="112">
        <f>AVERAGE(E288:E289)</f>
        <v>4.8044010000000004</v>
      </c>
      <c r="N187" s="112">
        <f>AVERAGE(G288:G289)</f>
        <v>0.10235585</v>
      </c>
    </row>
    <row r="188" spans="1:14">
      <c r="A188" s="104">
        <v>40442</v>
      </c>
      <c r="B188" s="117">
        <v>14</v>
      </c>
      <c r="D188">
        <v>302</v>
      </c>
      <c r="E188" s="33">
        <f t="shared" si="10"/>
        <v>4.2301139999999995</v>
      </c>
      <c r="F188">
        <v>1.2</v>
      </c>
      <c r="G188" s="33">
        <f t="shared" si="11"/>
        <v>3.7163999999999996E-2</v>
      </c>
      <c r="J188" s="109" t="s">
        <v>90</v>
      </c>
      <c r="K188" s="114"/>
      <c r="L188" s="114"/>
      <c r="M188" s="112">
        <f>AVERAGE(E290:E291)</f>
        <v>2.6193089999999999</v>
      </c>
      <c r="N188" s="112">
        <f>AVERAGE(G290:G291)</f>
        <v>7.7115299999999998E-2</v>
      </c>
    </row>
    <row r="189" spans="1:14">
      <c r="A189" s="104">
        <v>40456</v>
      </c>
      <c r="B189" s="117">
        <v>14</v>
      </c>
      <c r="D189">
        <v>238</v>
      </c>
      <c r="E189" s="33">
        <f t="shared" si="10"/>
        <v>3.3336659999999996</v>
      </c>
      <c r="F189" s="33">
        <v>1.89</v>
      </c>
      <c r="G189" s="33">
        <f t="shared" si="11"/>
        <v>5.8533299999999996E-2</v>
      </c>
      <c r="J189" s="109" t="s">
        <v>91</v>
      </c>
      <c r="K189" s="114"/>
      <c r="L189" s="114"/>
      <c r="M189" s="112">
        <v>2.69</v>
      </c>
      <c r="N189" s="112">
        <v>0.15</v>
      </c>
    </row>
    <row r="190" spans="1:14">
      <c r="A190" s="104">
        <v>40470</v>
      </c>
      <c r="B190" s="117">
        <v>14</v>
      </c>
      <c r="D190">
        <v>314</v>
      </c>
      <c r="E190" s="33">
        <f t="shared" si="10"/>
        <v>4.3981980000000007</v>
      </c>
      <c r="F190">
        <v>2.02</v>
      </c>
      <c r="G190" s="33">
        <f t="shared" si="11"/>
        <v>6.2559400000000001E-2</v>
      </c>
      <c r="J190" s="109" t="s">
        <v>92</v>
      </c>
      <c r="K190" s="114"/>
      <c r="L190" s="114"/>
      <c r="M190" s="112">
        <f>AVERAGE(E295:E296)</f>
        <v>2.7173579999999999</v>
      </c>
      <c r="N190" s="112">
        <f>AVERAGE(G295:G296)</f>
        <v>0.11350505</v>
      </c>
    </row>
    <row r="191" spans="1:14">
      <c r="A191" s="104">
        <v>40484</v>
      </c>
      <c r="B191" s="117">
        <v>14</v>
      </c>
      <c r="D191">
        <v>288</v>
      </c>
      <c r="E191" s="33">
        <f t="shared" si="10"/>
        <v>4.0340160000000003</v>
      </c>
      <c r="F191" s="33">
        <v>1.46</v>
      </c>
      <c r="G191" s="33">
        <f t="shared" si="11"/>
        <v>4.5216200000000005E-2</v>
      </c>
      <c r="J191" s="109" t="s">
        <v>93</v>
      </c>
      <c r="K191" s="114"/>
      <c r="L191" s="114"/>
      <c r="M191" s="112">
        <f>AVERAGE(E297:E298)</f>
        <v>3.4737360000000002</v>
      </c>
      <c r="N191" s="112">
        <f>AVERAGE(G297:G298)</f>
        <v>0.12016359999999998</v>
      </c>
    </row>
    <row r="192" spans="1:14">
      <c r="A192" s="104">
        <v>40498</v>
      </c>
      <c r="B192" s="117">
        <v>14</v>
      </c>
      <c r="D192">
        <v>265</v>
      </c>
      <c r="E192" s="33">
        <f t="shared" si="10"/>
        <v>3.7118549999999999</v>
      </c>
      <c r="F192">
        <v>1.24</v>
      </c>
      <c r="G192" s="33">
        <f t="shared" si="11"/>
        <v>3.8402800000000001E-2</v>
      </c>
      <c r="J192" s="109" t="s">
        <v>94</v>
      </c>
      <c r="K192" s="114"/>
      <c r="L192" s="114"/>
      <c r="M192" s="112">
        <f>AVERAGE(E299:E300)</f>
        <v>3.8169075000000001</v>
      </c>
      <c r="N192" s="112">
        <f>AVERAGE(G299:G300)</f>
        <v>9.3219699999999989E-2</v>
      </c>
    </row>
    <row r="193" spans="1:14">
      <c r="A193" s="104"/>
      <c r="E193" s="33"/>
      <c r="G193" s="33"/>
      <c r="J193" s="109" t="s">
        <v>105</v>
      </c>
      <c r="K193" s="114"/>
      <c r="L193" s="114"/>
      <c r="M193" s="112">
        <f>AVERAGE(E301:E302)</f>
        <v>4.1040510000000001</v>
      </c>
      <c r="N193" s="112">
        <f>AVERAGE(G301:G302)</f>
        <v>7.1540699999999999E-2</v>
      </c>
    </row>
    <row r="194" spans="1:14">
      <c r="A194" s="104"/>
      <c r="E194" s="33"/>
      <c r="G194" s="33"/>
      <c r="J194" s="109"/>
      <c r="K194" s="114"/>
      <c r="L194" s="114"/>
      <c r="M194" s="112"/>
      <c r="N194" s="112"/>
    </row>
    <row r="195" spans="1:14">
      <c r="A195" s="104"/>
      <c r="E195" s="33"/>
      <c r="G195" s="33"/>
      <c r="J195" s="109"/>
      <c r="K195" s="114"/>
      <c r="L195" s="114"/>
      <c r="M195" s="112"/>
      <c r="N195" s="112"/>
    </row>
    <row r="196" spans="1:14">
      <c r="A196" s="106"/>
      <c r="E196" s="33"/>
      <c r="G196" s="33"/>
      <c r="J196" s="109"/>
      <c r="K196" s="114"/>
      <c r="L196" s="114"/>
      <c r="M196" s="112"/>
      <c r="N196" s="112"/>
    </row>
    <row r="197" spans="1:14">
      <c r="A197" s="106">
        <v>40260</v>
      </c>
      <c r="B197" s="117">
        <v>15</v>
      </c>
      <c r="C197" s="108" t="s">
        <v>37</v>
      </c>
      <c r="E197" s="33"/>
      <c r="G197" s="33"/>
      <c r="J197" s="109"/>
      <c r="K197" s="114"/>
      <c r="L197" s="114"/>
      <c r="M197" s="112"/>
      <c r="N197" s="112"/>
    </row>
    <row r="198" spans="1:14">
      <c r="A198" s="106">
        <v>40274</v>
      </c>
      <c r="B198" s="117">
        <v>15</v>
      </c>
      <c r="E198" s="33"/>
      <c r="G198" s="33"/>
      <c r="J198" s="109"/>
      <c r="K198" s="114"/>
      <c r="L198" s="114"/>
      <c r="M198" s="112"/>
      <c r="N198" s="112"/>
    </row>
    <row r="199" spans="1:14">
      <c r="A199" s="104">
        <v>40288</v>
      </c>
      <c r="B199" s="117">
        <v>15</v>
      </c>
      <c r="E199" s="33"/>
      <c r="G199" s="33"/>
      <c r="J199" s="109" t="s">
        <v>87</v>
      </c>
      <c r="K199" s="111" t="s">
        <v>45</v>
      </c>
      <c r="L199" s="111" t="s">
        <v>46</v>
      </c>
      <c r="M199" s="112">
        <v>3.21</v>
      </c>
      <c r="N199" s="112">
        <v>0.11</v>
      </c>
    </row>
    <row r="200" spans="1:14">
      <c r="A200" s="104">
        <v>40302</v>
      </c>
      <c r="B200" s="117">
        <v>15</v>
      </c>
      <c r="E200" s="33"/>
      <c r="G200" s="33"/>
      <c r="J200" s="109" t="s">
        <v>88</v>
      </c>
      <c r="K200" s="114"/>
      <c r="L200" s="114"/>
      <c r="M200" s="112">
        <f>AVERAGE(E308:E309)</f>
        <v>3.1515749999999998</v>
      </c>
      <c r="N200" s="112">
        <f>AVERAGE(G308:G309)</f>
        <v>7.2934349999999995E-2</v>
      </c>
    </row>
    <row r="201" spans="1:14">
      <c r="A201" s="104">
        <v>40316</v>
      </c>
      <c r="B201" s="117">
        <v>15</v>
      </c>
      <c r="E201" s="33"/>
      <c r="F201" s="33"/>
      <c r="G201" s="33"/>
      <c r="J201" s="109" t="s">
        <v>89</v>
      </c>
      <c r="K201" s="114"/>
      <c r="L201" s="114"/>
      <c r="M201" s="112">
        <f>AVERAGE(E310:E311)</f>
        <v>2.4582284999999997</v>
      </c>
      <c r="N201" s="112">
        <f>AVERAGE(G310:G311)</f>
        <v>9.01227E-2</v>
      </c>
    </row>
    <row r="202" spans="1:14">
      <c r="A202" s="104">
        <v>40330</v>
      </c>
      <c r="B202" s="117">
        <v>15</v>
      </c>
      <c r="D202">
        <v>88.3</v>
      </c>
      <c r="E202" s="33">
        <f t="shared" si="10"/>
        <v>1.2368181</v>
      </c>
      <c r="F202">
        <v>1.35</v>
      </c>
      <c r="G202" s="33">
        <f t="shared" si="11"/>
        <v>4.1809499999999999E-2</v>
      </c>
      <c r="J202" s="109" t="s">
        <v>90</v>
      </c>
      <c r="K202" s="114"/>
      <c r="L202" s="114"/>
      <c r="M202" s="112">
        <f>AVERAGE(E312:E314)</f>
        <v>2.087043</v>
      </c>
      <c r="N202" s="112">
        <f>AVERAGE(G312:G314)</f>
        <v>9.9103999999999998E-2</v>
      </c>
    </row>
    <row r="203" spans="1:14">
      <c r="A203" s="104">
        <v>40344</v>
      </c>
      <c r="B203" s="117">
        <v>15</v>
      </c>
      <c r="D203">
        <v>45.7</v>
      </c>
      <c r="E203" s="33">
        <f>(D203*14.007)*(0.001)</f>
        <v>0.64011990000000007</v>
      </c>
      <c r="F203" s="33">
        <v>1.42</v>
      </c>
      <c r="G203" s="33">
        <f>(F203*30.97)*(0.001)</f>
        <v>4.39774E-2</v>
      </c>
      <c r="J203" s="109" t="s">
        <v>91</v>
      </c>
      <c r="K203" s="114"/>
      <c r="L203" s="114"/>
      <c r="M203" s="112">
        <f>AVERAGE(E315:E316)</f>
        <v>2.3811900000000001</v>
      </c>
      <c r="N203" s="112">
        <f>AVERAGE(G315:G316)</f>
        <v>0.20254380000000002</v>
      </c>
    </row>
    <row r="204" spans="1:14">
      <c r="A204" s="104">
        <v>40358</v>
      </c>
      <c r="B204" s="117">
        <v>15</v>
      </c>
      <c r="D204">
        <v>48.9</v>
      </c>
      <c r="E204" s="33">
        <f>(D204*14.007)*(0.001)</f>
        <v>0.68494229999999989</v>
      </c>
      <c r="F204">
        <v>2.3199999999999998</v>
      </c>
      <c r="G204" s="33">
        <f>(F204*30.97)*(0.001)</f>
        <v>7.1850399999999995E-2</v>
      </c>
      <c r="J204" s="109" t="s">
        <v>92</v>
      </c>
      <c r="K204" s="114"/>
      <c r="L204" s="114"/>
      <c r="M204" s="112">
        <v>2.14</v>
      </c>
      <c r="N204" s="112">
        <v>0.09</v>
      </c>
    </row>
    <row r="205" spans="1:14">
      <c r="A205" s="104">
        <v>40372</v>
      </c>
      <c r="B205" s="117">
        <v>15</v>
      </c>
      <c r="E205" s="33"/>
      <c r="F205" s="33"/>
      <c r="G205" s="33"/>
      <c r="J205" s="109" t="s">
        <v>93</v>
      </c>
      <c r="K205" s="114"/>
      <c r="L205" s="114"/>
      <c r="M205" s="112">
        <f>AVERAGE(E319:E320)</f>
        <v>2.2341164999999998</v>
      </c>
      <c r="N205" s="112">
        <f>AVERAGE(G319:G320)</f>
        <v>9.925885000000001E-2</v>
      </c>
    </row>
    <row r="206" spans="1:14">
      <c r="A206" s="104">
        <v>40386</v>
      </c>
      <c r="B206" s="117">
        <v>15</v>
      </c>
      <c r="D206">
        <v>54.9</v>
      </c>
      <c r="E206" s="33">
        <f t="shared" ref="E206:E210" si="12">(D206*14.007)*(0.001)</f>
        <v>0.76898429999999995</v>
      </c>
      <c r="F206">
        <v>4.8600000000000003</v>
      </c>
      <c r="G206" s="33">
        <f t="shared" ref="G206:G210" si="13">(F206*30.97)*(0.001)</f>
        <v>0.15051420000000001</v>
      </c>
      <c r="J206" s="109" t="s">
        <v>94</v>
      </c>
      <c r="K206" s="114"/>
      <c r="L206" s="114"/>
      <c r="M206" s="112">
        <f>AVERAGE(E321:E322)</f>
        <v>2.549274</v>
      </c>
      <c r="N206" s="112">
        <f>AVERAGE(G321:G322)</f>
        <v>8.1141400000000002E-2</v>
      </c>
    </row>
    <row r="207" spans="1:14">
      <c r="A207" s="104">
        <v>40400</v>
      </c>
      <c r="B207" s="117">
        <v>15</v>
      </c>
      <c r="D207">
        <v>53.1</v>
      </c>
      <c r="E207" s="33">
        <f t="shared" si="12"/>
        <v>0.74377170000000004</v>
      </c>
      <c r="F207" s="33">
        <v>3.37</v>
      </c>
      <c r="G207" s="33">
        <f t="shared" si="13"/>
        <v>0.1043689</v>
      </c>
      <c r="J207" s="109" t="s">
        <v>105</v>
      </c>
      <c r="K207" s="114"/>
      <c r="L207" s="114"/>
      <c r="M207" s="112">
        <f>AVERAGE(E323:E324)</f>
        <v>3.3826904999999998</v>
      </c>
      <c r="N207" s="112">
        <f>AVERAGE(G323:G324)</f>
        <v>6.5191849999999996E-2</v>
      </c>
    </row>
    <row r="208" spans="1:14">
      <c r="A208" s="104">
        <v>40414</v>
      </c>
      <c r="B208" s="117">
        <v>15</v>
      </c>
      <c r="D208">
        <v>33.6</v>
      </c>
      <c r="E208" s="33">
        <f t="shared" si="12"/>
        <v>0.47063520000000003</v>
      </c>
      <c r="F208">
        <v>2.1800000000000002</v>
      </c>
      <c r="G208" s="33">
        <f t="shared" si="13"/>
        <v>6.7514600000000008E-2</v>
      </c>
      <c r="J208" s="109"/>
      <c r="K208" s="114"/>
      <c r="L208" s="114"/>
      <c r="M208" s="112"/>
      <c r="N208" s="112"/>
    </row>
    <row r="209" spans="1:14">
      <c r="A209" s="104">
        <v>40428</v>
      </c>
      <c r="B209" s="117">
        <v>15</v>
      </c>
      <c r="D209">
        <v>28.3</v>
      </c>
      <c r="E209" s="33">
        <f t="shared" si="12"/>
        <v>0.39639810000000003</v>
      </c>
      <c r="F209" s="33">
        <v>1.83</v>
      </c>
      <c r="G209" s="33">
        <f t="shared" si="13"/>
        <v>5.6675099999999999E-2</v>
      </c>
      <c r="J209" s="109"/>
      <c r="K209" s="114"/>
      <c r="L209" s="114"/>
      <c r="M209" s="112"/>
      <c r="N209" s="112"/>
    </row>
    <row r="210" spans="1:14">
      <c r="A210" s="104">
        <v>40442</v>
      </c>
      <c r="B210" s="117">
        <v>15</v>
      </c>
      <c r="D210">
        <v>25</v>
      </c>
      <c r="E210" s="33">
        <f t="shared" si="12"/>
        <v>0.35017500000000001</v>
      </c>
      <c r="F210">
        <v>1.32</v>
      </c>
      <c r="G210" s="33">
        <f t="shared" si="13"/>
        <v>4.0880400000000004E-2</v>
      </c>
      <c r="J210" s="109"/>
      <c r="K210" s="114"/>
      <c r="L210" s="114"/>
      <c r="M210" s="112"/>
      <c r="N210" s="112"/>
    </row>
    <row r="211" spans="1:14">
      <c r="A211" s="104">
        <v>40456</v>
      </c>
      <c r="B211" s="117">
        <v>15</v>
      </c>
      <c r="D211">
        <v>59</v>
      </c>
      <c r="E211" s="33">
        <f t="shared" ref="E211:E274" si="14">(D211*14.007)*(0.001)</f>
        <v>0.82641300000000006</v>
      </c>
      <c r="F211">
        <v>1.08</v>
      </c>
      <c r="G211" s="33">
        <f t="shared" ref="G211:G274" si="15">(F211*30.97)*(0.001)</f>
        <v>3.3447600000000001E-2</v>
      </c>
      <c r="J211" s="109"/>
      <c r="K211" s="114"/>
      <c r="L211" s="114"/>
      <c r="M211" s="112"/>
      <c r="N211" s="112"/>
    </row>
    <row r="212" spans="1:14">
      <c r="A212" s="104">
        <v>40470</v>
      </c>
      <c r="B212" s="117">
        <v>15</v>
      </c>
      <c r="D212">
        <v>79.2</v>
      </c>
      <c r="E212" s="33">
        <f t="shared" si="14"/>
        <v>1.1093544</v>
      </c>
      <c r="F212">
        <v>0.96</v>
      </c>
      <c r="G212" s="33">
        <f t="shared" si="15"/>
        <v>2.9731199999999999E-2</v>
      </c>
      <c r="J212" s="109"/>
      <c r="K212" s="114"/>
      <c r="L212" s="114"/>
      <c r="M212" s="112"/>
      <c r="N212" s="112"/>
    </row>
    <row r="213" spans="1:14">
      <c r="A213" s="104">
        <v>40484</v>
      </c>
      <c r="B213" s="117">
        <v>15</v>
      </c>
      <c r="D213">
        <v>101</v>
      </c>
      <c r="E213" s="33">
        <f t="shared" si="14"/>
        <v>1.4147069999999999</v>
      </c>
      <c r="F213">
        <v>0.68</v>
      </c>
      <c r="G213" s="33">
        <f t="shared" si="15"/>
        <v>2.1059600000000001E-2</v>
      </c>
      <c r="J213" s="109" t="s">
        <v>87</v>
      </c>
      <c r="K213" s="111" t="s">
        <v>47</v>
      </c>
      <c r="L213" s="111" t="s">
        <v>48</v>
      </c>
      <c r="M213" s="112"/>
      <c r="N213" s="112"/>
    </row>
    <row r="214" spans="1:14">
      <c r="A214" s="104">
        <v>40498</v>
      </c>
      <c r="B214" s="117">
        <v>15</v>
      </c>
      <c r="E214" s="33"/>
      <c r="G214" s="33"/>
      <c r="J214" s="109" t="s">
        <v>88</v>
      </c>
      <c r="K214" s="114"/>
      <c r="L214" s="114"/>
      <c r="M214" s="112"/>
      <c r="N214" s="112"/>
    </row>
    <row r="215" spans="1:14">
      <c r="A215" s="106"/>
      <c r="E215" s="33"/>
      <c r="G215" s="33"/>
      <c r="J215" s="109" t="s">
        <v>89</v>
      </c>
      <c r="K215" s="114"/>
      <c r="L215" s="114"/>
      <c r="M215" s="112"/>
      <c r="N215" s="112"/>
    </row>
    <row r="216" spans="1:14">
      <c r="A216" s="106"/>
      <c r="E216" s="33"/>
      <c r="G216" s="33"/>
      <c r="J216" s="109" t="s">
        <v>90</v>
      </c>
      <c r="K216" s="114"/>
      <c r="L216" s="114"/>
      <c r="M216" s="112"/>
      <c r="N216" s="112"/>
    </row>
    <row r="217" spans="1:14">
      <c r="A217" s="106"/>
      <c r="E217" s="33"/>
      <c r="G217" s="33"/>
      <c r="J217" s="109" t="s">
        <v>91</v>
      </c>
      <c r="K217" s="114"/>
      <c r="L217" s="114"/>
      <c r="M217" s="112">
        <f>AVERAGE(E337:E338)</f>
        <v>1.02321135</v>
      </c>
      <c r="N217" s="112">
        <f>AVERAGE(G337:G338)</f>
        <v>7.1076150000000005E-2</v>
      </c>
    </row>
    <row r="218" spans="1:14">
      <c r="A218" s="106"/>
      <c r="E218" s="33"/>
      <c r="G218" s="33"/>
      <c r="J218" s="109" t="s">
        <v>92</v>
      </c>
      <c r="K218" s="120"/>
      <c r="L218" s="120"/>
      <c r="M218" s="112">
        <f>AVERAGE(E339:E340)</f>
        <v>0.98399174999999994</v>
      </c>
      <c r="N218" s="112">
        <f>AVERAGE(G339:G340)</f>
        <v>5.9462399999999992E-2</v>
      </c>
    </row>
    <row r="219" spans="1:14">
      <c r="A219" s="106">
        <v>40260</v>
      </c>
      <c r="B219" s="117">
        <v>16</v>
      </c>
      <c r="C219" s="108" t="s">
        <v>39</v>
      </c>
      <c r="D219">
        <v>132</v>
      </c>
      <c r="E219" s="33">
        <f t="shared" si="14"/>
        <v>1.848924</v>
      </c>
      <c r="F219">
        <v>3.06</v>
      </c>
      <c r="G219" s="33">
        <f t="shared" si="15"/>
        <v>9.4768199999999997E-2</v>
      </c>
      <c r="J219" s="109" t="s">
        <v>93</v>
      </c>
      <c r="K219" s="120"/>
      <c r="L219" s="120"/>
      <c r="M219" s="112">
        <f>AVERAGE(E341:E342)</f>
        <v>0.94057004999999994</v>
      </c>
      <c r="N219" s="112">
        <f>AVERAGE(G341:G342)</f>
        <v>6.6430649999999994E-2</v>
      </c>
    </row>
    <row r="220" spans="1:14">
      <c r="A220" s="106">
        <v>40274</v>
      </c>
      <c r="B220" s="117">
        <v>16</v>
      </c>
      <c r="E220" s="33"/>
      <c r="G220" s="33"/>
      <c r="J220" s="109" t="s">
        <v>94</v>
      </c>
      <c r="K220" s="120"/>
      <c r="L220" s="120"/>
      <c r="M220" s="112">
        <f>AVERAGE(E343:E344)</f>
        <v>1.610805</v>
      </c>
      <c r="N220" s="112">
        <f>AVERAGE(G343:G344)</f>
        <v>5.2803849999999999E-2</v>
      </c>
    </row>
    <row r="221" spans="1:14">
      <c r="A221" s="104">
        <v>40288</v>
      </c>
      <c r="B221" s="117">
        <v>16</v>
      </c>
      <c r="D221">
        <v>70.3</v>
      </c>
      <c r="E221" s="33">
        <f t="shared" si="14"/>
        <v>0.98469209999999996</v>
      </c>
      <c r="F221">
        <v>1.9</v>
      </c>
      <c r="G221" s="33">
        <f t="shared" si="15"/>
        <v>5.8842999999999999E-2</v>
      </c>
      <c r="J221" s="109" t="s">
        <v>105</v>
      </c>
      <c r="K221" s="120"/>
      <c r="L221" s="120"/>
      <c r="M221" s="112">
        <f>AVERAGE(E345:E346)</f>
        <v>1.8139064999999999</v>
      </c>
      <c r="N221" s="112">
        <f>AVERAGE(G345:G346)</f>
        <v>3.9641599999999999E-2</v>
      </c>
    </row>
    <row r="222" spans="1:14">
      <c r="A222" s="104">
        <v>40302</v>
      </c>
      <c r="B222" s="117">
        <v>16</v>
      </c>
      <c r="E222" s="33"/>
      <c r="G222" s="33"/>
      <c r="J222" s="109"/>
      <c r="K222" s="120"/>
      <c r="L222" s="120"/>
      <c r="M222" s="112"/>
      <c r="N222" s="112"/>
    </row>
    <row r="223" spans="1:14">
      <c r="A223" s="104">
        <v>40316</v>
      </c>
      <c r="B223" s="117">
        <v>16</v>
      </c>
      <c r="D223">
        <v>33.299999999999997</v>
      </c>
      <c r="E223" s="33">
        <f t="shared" si="14"/>
        <v>0.46643309999999999</v>
      </c>
      <c r="F223">
        <v>1.24</v>
      </c>
      <c r="G223" s="33">
        <f t="shared" si="15"/>
        <v>3.8402800000000001E-2</v>
      </c>
      <c r="J223" s="109"/>
      <c r="K223" s="120"/>
      <c r="L223" s="120"/>
      <c r="M223" s="112"/>
      <c r="N223" s="112"/>
    </row>
    <row r="224" spans="1:14">
      <c r="A224" s="104">
        <v>40330</v>
      </c>
      <c r="B224" s="117">
        <v>16</v>
      </c>
      <c r="E224" s="33"/>
      <c r="G224" s="33"/>
      <c r="J224" s="109"/>
      <c r="K224" s="120"/>
      <c r="L224" s="120"/>
      <c r="M224" s="112"/>
      <c r="N224" s="112"/>
    </row>
    <row r="225" spans="1:14">
      <c r="A225" s="104">
        <v>40344</v>
      </c>
      <c r="B225" s="117">
        <v>16</v>
      </c>
      <c r="E225" s="33"/>
      <c r="G225" s="33"/>
      <c r="J225" s="121"/>
      <c r="K225" s="120"/>
      <c r="L225" s="120"/>
      <c r="M225" s="112"/>
      <c r="N225" s="112"/>
    </row>
    <row r="226" spans="1:14">
      <c r="A226" s="104">
        <v>40358</v>
      </c>
      <c r="B226" s="117">
        <v>16</v>
      </c>
      <c r="E226" s="33"/>
      <c r="F226" s="33"/>
      <c r="G226" s="33"/>
      <c r="J226" s="109"/>
      <c r="K226" s="114"/>
      <c r="L226" s="114"/>
      <c r="M226" s="112"/>
      <c r="N226" s="112"/>
    </row>
    <row r="227" spans="1:14">
      <c r="A227" s="104">
        <v>40372</v>
      </c>
      <c r="B227" s="117">
        <v>16</v>
      </c>
      <c r="E227" s="33"/>
      <c r="F227" s="33"/>
      <c r="G227" s="33"/>
      <c r="J227" s="109" t="s">
        <v>87</v>
      </c>
      <c r="K227" s="111" t="s">
        <v>49</v>
      </c>
      <c r="L227" s="111" t="s">
        <v>50</v>
      </c>
      <c r="M227" s="112"/>
      <c r="N227" s="112"/>
    </row>
    <row r="228" spans="1:14">
      <c r="A228" s="104">
        <v>40386</v>
      </c>
      <c r="B228" s="117">
        <v>16</v>
      </c>
      <c r="E228" s="33"/>
      <c r="F228" s="33"/>
      <c r="G228" s="33"/>
      <c r="J228" s="109" t="s">
        <v>88</v>
      </c>
      <c r="K228" s="114"/>
      <c r="L228" s="114"/>
      <c r="M228" s="112"/>
      <c r="N228" s="112"/>
    </row>
    <row r="229" spans="1:14">
      <c r="A229" s="104">
        <v>40400</v>
      </c>
      <c r="B229" s="117">
        <v>16</v>
      </c>
      <c r="D229">
        <v>46.3</v>
      </c>
      <c r="E229" s="33">
        <f t="shared" si="14"/>
        <v>0.64852409999999994</v>
      </c>
      <c r="F229" s="33">
        <v>1.22</v>
      </c>
      <c r="G229" s="33">
        <f t="shared" si="15"/>
        <v>3.7783400000000002E-2</v>
      </c>
      <c r="J229" s="109" t="s">
        <v>89</v>
      </c>
      <c r="K229" s="114"/>
      <c r="L229" s="114"/>
      <c r="M229" s="112"/>
      <c r="N229" s="112"/>
    </row>
    <row r="230" spans="1:14">
      <c r="A230" s="104">
        <v>40414</v>
      </c>
      <c r="B230" s="117">
        <v>16</v>
      </c>
      <c r="E230" s="33"/>
      <c r="F230" s="33"/>
      <c r="G230" s="33"/>
      <c r="J230" s="109" t="s">
        <v>90</v>
      </c>
      <c r="K230" s="114"/>
      <c r="L230" s="114"/>
      <c r="M230" s="112"/>
      <c r="N230" s="112"/>
    </row>
    <row r="231" spans="1:14">
      <c r="A231" s="104">
        <v>40428</v>
      </c>
      <c r="B231" s="117">
        <v>16</v>
      </c>
      <c r="C231" s="12" t="s">
        <v>132</v>
      </c>
      <c r="E231" s="33"/>
      <c r="F231" s="33"/>
      <c r="G231" s="33"/>
      <c r="J231" s="109" t="s">
        <v>91</v>
      </c>
      <c r="K231" s="114"/>
      <c r="L231" s="114"/>
      <c r="M231" s="112"/>
      <c r="N231" s="112"/>
    </row>
    <row r="232" spans="1:14">
      <c r="A232" s="104">
        <v>40442</v>
      </c>
      <c r="B232" s="117">
        <v>16</v>
      </c>
      <c r="E232" s="33"/>
      <c r="G232" s="33"/>
      <c r="J232" s="109" t="s">
        <v>92</v>
      </c>
      <c r="K232" s="114"/>
      <c r="L232" s="114"/>
      <c r="M232" s="112"/>
      <c r="N232" s="112"/>
    </row>
    <row r="233" spans="1:14">
      <c r="A233" s="104">
        <v>40456</v>
      </c>
      <c r="B233" s="117">
        <v>16</v>
      </c>
      <c r="E233" s="33"/>
      <c r="F233" s="33"/>
      <c r="G233" s="33"/>
      <c r="J233" s="109" t="s">
        <v>93</v>
      </c>
      <c r="K233" s="114"/>
      <c r="L233" s="114"/>
      <c r="M233" s="112"/>
      <c r="N233" s="112"/>
    </row>
    <row r="234" spans="1:14">
      <c r="A234" s="104">
        <v>40470</v>
      </c>
      <c r="B234" s="117">
        <v>16</v>
      </c>
      <c r="E234" s="33"/>
      <c r="F234" s="33"/>
      <c r="G234" s="33"/>
      <c r="J234" s="109" t="s">
        <v>94</v>
      </c>
      <c r="K234" s="114"/>
      <c r="L234" s="114"/>
      <c r="M234" s="112"/>
      <c r="N234" s="112"/>
    </row>
    <row r="235" spans="1:14">
      <c r="A235" s="104">
        <v>40484</v>
      </c>
      <c r="B235" s="117">
        <v>16</v>
      </c>
      <c r="E235" s="33"/>
      <c r="F235" s="33"/>
      <c r="G235" s="33"/>
      <c r="J235" s="109" t="s">
        <v>105</v>
      </c>
      <c r="K235" s="114"/>
      <c r="L235" s="114"/>
      <c r="M235" s="112"/>
      <c r="N235" s="112"/>
    </row>
    <row r="236" spans="1:14">
      <c r="A236" s="104">
        <v>40498</v>
      </c>
      <c r="B236" s="117">
        <v>16</v>
      </c>
      <c r="E236" s="33"/>
      <c r="F236" s="33"/>
      <c r="G236" s="33"/>
      <c r="J236" s="109"/>
      <c r="K236" s="114"/>
      <c r="L236" s="114"/>
      <c r="M236" s="112"/>
      <c r="N236" s="112"/>
    </row>
    <row r="237" spans="1:14">
      <c r="A237" s="106"/>
      <c r="E237" s="33"/>
      <c r="G237" s="33"/>
      <c r="J237" s="109"/>
      <c r="K237" s="114"/>
      <c r="L237" s="114"/>
      <c r="M237" s="112"/>
      <c r="N237" s="112"/>
    </row>
    <row r="238" spans="1:14">
      <c r="A238" s="106"/>
      <c r="E238" s="33"/>
      <c r="G238" s="33"/>
      <c r="J238" s="109"/>
      <c r="K238" s="114"/>
      <c r="L238" s="114"/>
      <c r="M238" s="112"/>
      <c r="N238" s="112"/>
    </row>
    <row r="239" spans="1:14">
      <c r="A239" s="106"/>
      <c r="E239" s="33"/>
      <c r="G239" s="33"/>
      <c r="J239" s="109"/>
      <c r="K239" s="114"/>
      <c r="L239" s="114"/>
      <c r="M239" s="112"/>
      <c r="N239" s="112"/>
    </row>
    <row r="240" spans="1:14">
      <c r="A240" s="106"/>
      <c r="E240" s="33"/>
      <c r="G240" s="33"/>
      <c r="J240" s="109"/>
      <c r="K240" s="114"/>
      <c r="L240" s="114"/>
      <c r="M240" s="112"/>
      <c r="N240" s="112"/>
    </row>
    <row r="241" spans="1:14">
      <c r="A241" s="106">
        <v>40260</v>
      </c>
      <c r="B241" s="117">
        <v>17</v>
      </c>
      <c r="C241" s="108" t="s">
        <v>62</v>
      </c>
      <c r="E241" s="33"/>
      <c r="G241" s="33"/>
      <c r="J241" s="109" t="s">
        <v>87</v>
      </c>
      <c r="K241" s="111" t="s">
        <v>51</v>
      </c>
      <c r="L241" s="111" t="s">
        <v>52</v>
      </c>
      <c r="M241" s="112"/>
      <c r="N241" s="112"/>
    </row>
    <row r="242" spans="1:14">
      <c r="A242" s="106">
        <v>40274</v>
      </c>
      <c r="B242" s="117">
        <v>17</v>
      </c>
      <c r="E242" s="33"/>
      <c r="G242" s="33"/>
      <c r="J242" s="109" t="s">
        <v>88</v>
      </c>
      <c r="K242" s="114"/>
      <c r="L242" s="114"/>
      <c r="M242" s="112">
        <v>2.8</v>
      </c>
      <c r="N242" s="112">
        <v>7.0000000000000007E-2</v>
      </c>
    </row>
    <row r="243" spans="1:14">
      <c r="A243" s="104">
        <v>40288</v>
      </c>
      <c r="B243" s="117">
        <v>17</v>
      </c>
      <c r="D243">
        <v>155</v>
      </c>
      <c r="E243" s="33">
        <f t="shared" si="14"/>
        <v>2.1710850000000002</v>
      </c>
      <c r="F243">
        <v>1.96</v>
      </c>
      <c r="G243" s="33">
        <f t="shared" si="15"/>
        <v>6.0701200000000004E-2</v>
      </c>
      <c r="J243" s="109" t="s">
        <v>89</v>
      </c>
      <c r="K243" s="114"/>
      <c r="L243" s="114"/>
      <c r="M243" s="112">
        <v>2.4</v>
      </c>
      <c r="N243" s="112">
        <v>0.06</v>
      </c>
    </row>
    <row r="244" spans="1:14">
      <c r="A244" s="104">
        <v>40302</v>
      </c>
      <c r="B244" s="117">
        <v>17</v>
      </c>
      <c r="E244" s="33"/>
      <c r="G244" s="33"/>
      <c r="J244" s="109" t="s">
        <v>90</v>
      </c>
      <c r="K244" s="114"/>
      <c r="L244" s="114"/>
      <c r="M244" s="112">
        <f>AVERAGE(E356:E358)</f>
        <v>2.2504580000000001</v>
      </c>
      <c r="N244" s="112">
        <f>AVERAGE(G356:G358)</f>
        <v>6.8030766666666673E-2</v>
      </c>
    </row>
    <row r="245" spans="1:14">
      <c r="A245" s="104">
        <v>40316</v>
      </c>
      <c r="B245" s="117">
        <v>17</v>
      </c>
      <c r="D245">
        <v>125</v>
      </c>
      <c r="E245" s="33">
        <f t="shared" si="14"/>
        <v>1.750875</v>
      </c>
      <c r="F245" s="33">
        <v>2.09</v>
      </c>
      <c r="G245" s="33">
        <f t="shared" si="15"/>
        <v>6.4727300000000002E-2</v>
      </c>
      <c r="J245" s="109" t="s">
        <v>91</v>
      </c>
      <c r="K245" s="114"/>
      <c r="L245" s="114"/>
      <c r="M245" s="112">
        <f>AVERAGE(E359:E360)</f>
        <v>0.95947950000000004</v>
      </c>
      <c r="N245" s="112">
        <f>AVERAGE(G359:G360)</f>
        <v>6.705005E-2</v>
      </c>
    </row>
    <row r="246" spans="1:14">
      <c r="A246" s="104">
        <v>40330</v>
      </c>
      <c r="B246" s="117">
        <v>17</v>
      </c>
      <c r="D246">
        <v>115</v>
      </c>
      <c r="E246" s="33">
        <f t="shared" si="14"/>
        <v>1.610805</v>
      </c>
      <c r="F246" s="33">
        <v>1.84</v>
      </c>
      <c r="G246" s="33">
        <f t="shared" si="15"/>
        <v>5.6984800000000002E-2</v>
      </c>
      <c r="J246" s="109" t="s">
        <v>92</v>
      </c>
      <c r="K246" s="114"/>
      <c r="L246" s="114"/>
      <c r="M246" s="112">
        <f>AVERAGE(E361:E362)</f>
        <v>0.65972969999999997</v>
      </c>
      <c r="N246" s="112">
        <f>AVERAGE(G361:G362)</f>
        <v>6.2869099999999983E-2</v>
      </c>
    </row>
    <row r="247" spans="1:14">
      <c r="A247" s="104">
        <v>40344</v>
      </c>
      <c r="B247" s="117">
        <v>17</v>
      </c>
      <c r="E247" s="33"/>
      <c r="F247" s="33"/>
      <c r="G247" s="33"/>
      <c r="J247" s="109" t="s">
        <v>93</v>
      </c>
      <c r="K247" s="114"/>
      <c r="L247" s="114"/>
      <c r="M247" s="112">
        <f>AVERAGE(E363:E364)</f>
        <v>0.60440204999999991</v>
      </c>
      <c r="N247" s="112">
        <f>AVERAGE(G363:G364)</f>
        <v>6.2094850000000007E-2</v>
      </c>
    </row>
    <row r="248" spans="1:14">
      <c r="A248" s="104">
        <v>40358</v>
      </c>
      <c r="B248" s="117">
        <v>17</v>
      </c>
      <c r="D248">
        <v>84.8</v>
      </c>
      <c r="E248" s="33">
        <f t="shared" si="14"/>
        <v>1.1877936</v>
      </c>
      <c r="F248" s="33">
        <v>3.16</v>
      </c>
      <c r="G248" s="33">
        <f t="shared" si="15"/>
        <v>9.7865199999999999E-2</v>
      </c>
      <c r="J248" s="109" t="s">
        <v>94</v>
      </c>
      <c r="K248" s="114"/>
      <c r="L248" s="114"/>
      <c r="M248" s="112">
        <v>0.72</v>
      </c>
      <c r="N248" s="112">
        <v>0.05</v>
      </c>
    </row>
    <row r="249" spans="1:14">
      <c r="A249" s="104">
        <v>40372</v>
      </c>
      <c r="B249" s="117">
        <v>17</v>
      </c>
      <c r="D249">
        <v>61.7</v>
      </c>
      <c r="E249" s="33">
        <f t="shared" si="14"/>
        <v>0.86423190000000005</v>
      </c>
      <c r="F249" s="33">
        <v>2.19</v>
      </c>
      <c r="G249" s="33">
        <f t="shared" si="15"/>
        <v>6.782429999999999E-2</v>
      </c>
      <c r="J249" s="109" t="s">
        <v>105</v>
      </c>
      <c r="K249" s="114"/>
      <c r="L249" s="114"/>
      <c r="M249" s="112">
        <f>AVERAGE(E367:E368)</f>
        <v>0.68634300000000004</v>
      </c>
      <c r="N249" s="112">
        <f>AVERAGE(G367:G368)</f>
        <v>4.0260999999999998E-2</v>
      </c>
    </row>
    <row r="250" spans="1:14">
      <c r="A250" s="104">
        <v>40386</v>
      </c>
      <c r="B250" s="117">
        <v>17</v>
      </c>
      <c r="D250">
        <v>59.8</v>
      </c>
      <c r="E250" s="33">
        <f t="shared" si="14"/>
        <v>0.83761859999999988</v>
      </c>
      <c r="F250" s="33">
        <v>2.83</v>
      </c>
      <c r="G250" s="33">
        <f t="shared" si="15"/>
        <v>8.7645100000000004E-2</v>
      </c>
      <c r="J250" s="109"/>
      <c r="K250" s="114"/>
      <c r="L250" s="114"/>
      <c r="M250" s="112"/>
      <c r="N250" s="112"/>
    </row>
    <row r="251" spans="1:14">
      <c r="A251" s="104">
        <v>40400</v>
      </c>
      <c r="B251" s="117">
        <v>17</v>
      </c>
      <c r="D251">
        <v>59.7</v>
      </c>
      <c r="E251" s="33">
        <f t="shared" si="14"/>
        <v>0.83621789999999996</v>
      </c>
      <c r="F251" s="33">
        <v>2.65</v>
      </c>
      <c r="G251" s="33">
        <f t="shared" si="15"/>
        <v>8.2070499999999991E-2</v>
      </c>
      <c r="J251" s="109"/>
      <c r="K251" s="114"/>
      <c r="L251" s="114"/>
      <c r="M251" s="112"/>
      <c r="N251" s="112"/>
    </row>
    <row r="252" spans="1:14">
      <c r="A252" s="104">
        <v>40414</v>
      </c>
      <c r="B252" s="117">
        <v>17</v>
      </c>
      <c r="D252">
        <v>65.900000000000006</v>
      </c>
      <c r="E252" s="33">
        <f t="shared" si="14"/>
        <v>0.92306130000000008</v>
      </c>
      <c r="F252" s="33">
        <v>2.39</v>
      </c>
      <c r="G252" s="33">
        <f t="shared" si="15"/>
        <v>7.4018299999999995E-2</v>
      </c>
      <c r="J252" s="109"/>
      <c r="K252" s="114"/>
      <c r="L252" s="114"/>
      <c r="M252" s="112"/>
      <c r="N252" s="112"/>
    </row>
    <row r="253" spans="1:14">
      <c r="A253" s="104">
        <v>40428</v>
      </c>
      <c r="B253" s="117">
        <v>17</v>
      </c>
      <c r="D253">
        <v>50.8</v>
      </c>
      <c r="E253" s="33">
        <f t="shared" si="14"/>
        <v>0.71155559999999995</v>
      </c>
      <c r="F253" s="33">
        <v>2.2000000000000002</v>
      </c>
      <c r="G253" s="33">
        <f t="shared" si="15"/>
        <v>6.8134E-2</v>
      </c>
      <c r="J253" s="109"/>
      <c r="K253" s="114"/>
      <c r="L253" s="114"/>
      <c r="M253" s="112"/>
      <c r="N253" s="112"/>
    </row>
    <row r="254" spans="1:14">
      <c r="A254" s="104">
        <v>40442</v>
      </c>
      <c r="B254" s="117">
        <v>17</v>
      </c>
      <c r="E254" s="33"/>
      <c r="G254" s="33"/>
      <c r="J254" s="109"/>
      <c r="K254" s="114"/>
      <c r="L254" s="114"/>
      <c r="M254" s="112"/>
      <c r="N254" s="112"/>
    </row>
    <row r="255" spans="1:14">
      <c r="A255" s="104">
        <v>40456</v>
      </c>
      <c r="B255" s="117">
        <v>17</v>
      </c>
      <c r="D255">
        <v>58.8</v>
      </c>
      <c r="E255" s="33">
        <f t="shared" si="14"/>
        <v>0.8236116</v>
      </c>
      <c r="F255" s="33">
        <v>2.0499999999999998</v>
      </c>
      <c r="G255" s="33">
        <f t="shared" si="15"/>
        <v>6.3488499999999989E-2</v>
      </c>
      <c r="J255" s="109" t="s">
        <v>87</v>
      </c>
      <c r="K255" s="111" t="s">
        <v>53</v>
      </c>
      <c r="L255" s="111" t="s">
        <v>54</v>
      </c>
      <c r="M255" s="112"/>
      <c r="N255" s="112"/>
    </row>
    <row r="256" spans="1:14">
      <c r="A256" s="104">
        <v>40470</v>
      </c>
      <c r="B256" s="117">
        <v>17</v>
      </c>
      <c r="E256" s="33"/>
      <c r="F256" s="33"/>
      <c r="G256" s="33"/>
      <c r="J256" s="109" t="s">
        <v>88</v>
      </c>
      <c r="K256" s="114"/>
      <c r="L256" s="114"/>
      <c r="M256" s="112"/>
      <c r="N256" s="112"/>
    </row>
    <row r="257" spans="1:14">
      <c r="A257" s="104">
        <v>40484</v>
      </c>
      <c r="B257" s="117">
        <v>17</v>
      </c>
      <c r="D257" s="49">
        <v>65</v>
      </c>
      <c r="E257" s="33">
        <f t="shared" si="14"/>
        <v>0.9104549999999999</v>
      </c>
      <c r="F257" s="33">
        <v>2.56</v>
      </c>
      <c r="G257" s="33">
        <f t="shared" si="15"/>
        <v>7.9283199999999998E-2</v>
      </c>
      <c r="J257" s="109" t="s">
        <v>89</v>
      </c>
      <c r="K257" s="114"/>
      <c r="L257" s="114"/>
      <c r="M257" s="112">
        <v>0.88</v>
      </c>
      <c r="N257" s="112">
        <v>0.08</v>
      </c>
    </row>
    <row r="258" spans="1:14">
      <c r="A258" s="104">
        <v>40498</v>
      </c>
      <c r="B258" s="117">
        <v>17</v>
      </c>
      <c r="D258">
        <v>54.8</v>
      </c>
      <c r="E258" s="33">
        <f t="shared" si="14"/>
        <v>0.76758359999999992</v>
      </c>
      <c r="F258" s="33">
        <v>1.52</v>
      </c>
      <c r="G258" s="33">
        <f t="shared" si="15"/>
        <v>4.7074399999999995E-2</v>
      </c>
      <c r="J258" s="109" t="s">
        <v>90</v>
      </c>
      <c r="K258" s="114"/>
      <c r="L258" s="114"/>
      <c r="M258" s="112">
        <f>AVERAGE(E378:E380)</f>
        <v>1.3736198000000002</v>
      </c>
      <c r="N258" s="112">
        <f>AVERAGE(G378:G380)</f>
        <v>6.0081799999999998E-2</v>
      </c>
    </row>
    <row r="259" spans="1:14">
      <c r="A259" s="106"/>
      <c r="E259" s="33"/>
      <c r="F259" s="33"/>
      <c r="G259" s="33"/>
      <c r="J259" s="109" t="s">
        <v>91</v>
      </c>
      <c r="K259" s="114"/>
      <c r="L259" s="114"/>
      <c r="M259" s="112">
        <v>0.99</v>
      </c>
      <c r="N259" s="112">
        <v>0.09</v>
      </c>
    </row>
    <row r="260" spans="1:14">
      <c r="A260" s="106"/>
      <c r="E260" s="33"/>
      <c r="G260" s="33"/>
      <c r="J260" s="109" t="s">
        <v>92</v>
      </c>
      <c r="K260" s="114"/>
      <c r="L260" s="114"/>
      <c r="M260" s="112">
        <v>0.59</v>
      </c>
      <c r="N260" s="112">
        <v>0.06</v>
      </c>
    </row>
    <row r="261" spans="1:14">
      <c r="A261" s="106"/>
      <c r="E261" s="33"/>
      <c r="G261" s="33"/>
      <c r="J261" s="109" t="s">
        <v>93</v>
      </c>
      <c r="K261" s="114"/>
      <c r="L261" s="114"/>
      <c r="M261" s="122">
        <v>0.59</v>
      </c>
      <c r="N261" s="122">
        <v>0.06</v>
      </c>
    </row>
    <row r="262" spans="1:14">
      <c r="A262" s="106"/>
      <c r="E262" s="33"/>
      <c r="G262" s="33"/>
      <c r="J262" s="109" t="s">
        <v>94</v>
      </c>
      <c r="K262" s="114"/>
      <c r="L262" s="114"/>
      <c r="M262" s="112">
        <f>AVERAGE(E387:E388)</f>
        <v>0.66953459999999998</v>
      </c>
      <c r="N262" s="112">
        <f>AVERAGE(G387:G388)</f>
        <v>5.0481100000000001E-2</v>
      </c>
    </row>
    <row r="263" spans="1:14">
      <c r="A263" s="106">
        <v>40260</v>
      </c>
      <c r="B263" s="117">
        <v>18</v>
      </c>
      <c r="C263" s="108" t="s">
        <v>42</v>
      </c>
      <c r="D263">
        <v>207</v>
      </c>
      <c r="E263" s="33">
        <f t="shared" si="14"/>
        <v>2.8994490000000002</v>
      </c>
      <c r="F263">
        <v>2.33</v>
      </c>
      <c r="G263" s="33">
        <f t="shared" si="15"/>
        <v>7.2160100000000005E-2</v>
      </c>
      <c r="J263" s="109" t="s">
        <v>105</v>
      </c>
      <c r="K263" s="114"/>
      <c r="L263" s="114"/>
      <c r="M263" s="112">
        <f>AVERAGE(E389:E390)</f>
        <v>0.58199084999999995</v>
      </c>
      <c r="N263" s="112">
        <f>AVERAGE(G389:G390)</f>
        <v>4.5371049999999996E-2</v>
      </c>
    </row>
    <row r="264" spans="1:14">
      <c r="A264" s="106">
        <v>40274</v>
      </c>
      <c r="B264" s="117">
        <v>18</v>
      </c>
      <c r="D264">
        <v>223</v>
      </c>
      <c r="E264" s="33">
        <f t="shared" si="14"/>
        <v>3.123561</v>
      </c>
      <c r="F264">
        <v>2.39</v>
      </c>
      <c r="G264" s="33">
        <f t="shared" si="15"/>
        <v>7.4018299999999995E-2</v>
      </c>
      <c r="J264" s="109"/>
      <c r="K264" s="114"/>
      <c r="L264" s="114"/>
      <c r="M264" s="112"/>
      <c r="N264" s="112"/>
    </row>
    <row r="265" spans="1:14">
      <c r="A265" s="104">
        <v>40288</v>
      </c>
      <c r="B265" s="117">
        <v>18</v>
      </c>
      <c r="D265">
        <v>172</v>
      </c>
      <c r="E265" s="33">
        <f t="shared" si="14"/>
        <v>2.4092039999999999</v>
      </c>
      <c r="F265">
        <v>2.0699999999999998</v>
      </c>
      <c r="G265" s="33">
        <f t="shared" si="15"/>
        <v>6.4107899999999982E-2</v>
      </c>
      <c r="J265" s="109"/>
      <c r="K265" s="114"/>
      <c r="L265" s="114"/>
      <c r="M265" s="112"/>
      <c r="N265" s="112"/>
    </row>
    <row r="266" spans="1:14">
      <c r="A266" s="104">
        <v>40302</v>
      </c>
      <c r="B266" s="117">
        <v>18</v>
      </c>
      <c r="E266" s="33"/>
      <c r="G266" s="33"/>
      <c r="J266" s="109"/>
      <c r="K266" s="114"/>
      <c r="L266" s="114"/>
      <c r="M266" s="112"/>
      <c r="N266" s="112"/>
    </row>
    <row r="267" spans="1:14">
      <c r="A267" s="104">
        <v>40316</v>
      </c>
      <c r="B267" s="117">
        <v>18</v>
      </c>
      <c r="D267">
        <v>135</v>
      </c>
      <c r="E267" s="33">
        <f t="shared" si="14"/>
        <v>1.8909449999999999</v>
      </c>
      <c r="F267" s="33">
        <v>1.85</v>
      </c>
      <c r="G267" s="33">
        <f t="shared" si="15"/>
        <v>5.7294499999999998E-2</v>
      </c>
      <c r="J267" s="109"/>
      <c r="K267" s="114"/>
      <c r="L267" s="114"/>
      <c r="M267" s="112"/>
      <c r="N267" s="112"/>
    </row>
    <row r="268" spans="1:14">
      <c r="A268" s="104">
        <v>40330</v>
      </c>
      <c r="B268" s="117">
        <v>18</v>
      </c>
      <c r="D268">
        <v>224</v>
      </c>
      <c r="E268" s="33">
        <f t="shared" si="14"/>
        <v>3.1375679999999999</v>
      </c>
      <c r="F268">
        <v>1.94</v>
      </c>
      <c r="G268" s="33">
        <f t="shared" si="15"/>
        <v>6.0081799999999998E-2</v>
      </c>
      <c r="J268" s="121"/>
      <c r="K268" s="120"/>
      <c r="L268" s="120"/>
      <c r="M268" s="112"/>
      <c r="N268" s="112"/>
    </row>
    <row r="269" spans="1:14">
      <c r="A269" s="104">
        <v>40344</v>
      </c>
      <c r="B269" s="117">
        <v>18</v>
      </c>
      <c r="D269">
        <v>95.9</v>
      </c>
      <c r="E269" s="33">
        <f t="shared" si="14"/>
        <v>1.3432713000000001</v>
      </c>
      <c r="F269" s="33">
        <v>2.44</v>
      </c>
      <c r="G269" s="33">
        <f t="shared" si="15"/>
        <v>7.5566800000000003E-2</v>
      </c>
      <c r="J269" s="109" t="s">
        <v>87</v>
      </c>
      <c r="K269" s="111" t="s">
        <v>55</v>
      </c>
      <c r="L269" s="111" t="s">
        <v>56</v>
      </c>
      <c r="M269" s="112"/>
      <c r="N269" s="112"/>
    </row>
    <row r="270" spans="1:14">
      <c r="A270" s="104">
        <v>40358</v>
      </c>
      <c r="B270" s="117">
        <v>18</v>
      </c>
      <c r="D270">
        <v>90.1</v>
      </c>
      <c r="E270" s="33">
        <f t="shared" si="14"/>
        <v>1.2620306999999997</v>
      </c>
      <c r="F270" s="33">
        <v>2.38</v>
      </c>
      <c r="G270" s="33">
        <f t="shared" si="15"/>
        <v>7.3708599999999985E-2</v>
      </c>
      <c r="J270" s="109" t="s">
        <v>88</v>
      </c>
      <c r="K270" s="114"/>
      <c r="L270" s="114"/>
      <c r="M270" s="112"/>
      <c r="N270" s="112"/>
    </row>
    <row r="271" spans="1:14">
      <c r="A271" s="104">
        <v>40372</v>
      </c>
      <c r="B271" s="117">
        <v>18</v>
      </c>
      <c r="D271">
        <v>66.599999999999994</v>
      </c>
      <c r="E271" s="33">
        <f t="shared" si="14"/>
        <v>0.93286619999999998</v>
      </c>
      <c r="F271" s="33">
        <v>1.89</v>
      </c>
      <c r="G271" s="33">
        <f t="shared" si="15"/>
        <v>5.8533299999999996E-2</v>
      </c>
      <c r="J271" s="109" t="s">
        <v>89</v>
      </c>
      <c r="K271" s="114"/>
      <c r="L271" s="114"/>
      <c r="M271" s="112"/>
      <c r="N271" s="112"/>
    </row>
    <row r="272" spans="1:14">
      <c r="A272" s="104">
        <v>40386</v>
      </c>
      <c r="B272" s="117">
        <v>18</v>
      </c>
      <c r="D272">
        <v>107</v>
      </c>
      <c r="E272" s="33">
        <f t="shared" si="14"/>
        <v>1.4987490000000001</v>
      </c>
      <c r="F272" s="33">
        <v>2.65</v>
      </c>
      <c r="G272" s="33">
        <f t="shared" si="15"/>
        <v>8.2070499999999991E-2</v>
      </c>
      <c r="J272" s="109" t="s">
        <v>90</v>
      </c>
      <c r="K272" s="114"/>
      <c r="L272" s="114"/>
      <c r="M272" s="112"/>
      <c r="N272" s="112"/>
    </row>
    <row r="273" spans="1:14">
      <c r="A273" s="104">
        <v>40400</v>
      </c>
      <c r="B273" s="117">
        <v>18</v>
      </c>
      <c r="D273">
        <v>45.7</v>
      </c>
      <c r="E273" s="33">
        <f t="shared" si="14"/>
        <v>0.64011990000000007</v>
      </c>
      <c r="F273" s="33">
        <v>2.36</v>
      </c>
      <c r="G273" s="33">
        <f t="shared" si="15"/>
        <v>7.3089199999999993E-2</v>
      </c>
      <c r="J273" s="118" t="s">
        <v>91</v>
      </c>
      <c r="K273" s="114"/>
      <c r="L273" s="114"/>
      <c r="M273" s="112"/>
      <c r="N273" s="112"/>
    </row>
    <row r="274" spans="1:14">
      <c r="A274" s="104">
        <v>40414</v>
      </c>
      <c r="B274" s="117">
        <v>18</v>
      </c>
      <c r="D274">
        <v>92.9</v>
      </c>
      <c r="E274" s="33">
        <f t="shared" si="14"/>
        <v>1.3012503000000002</v>
      </c>
      <c r="F274" s="33">
        <v>3.58</v>
      </c>
      <c r="G274" s="33">
        <f t="shared" si="15"/>
        <v>0.11087259999999999</v>
      </c>
      <c r="J274" s="109" t="s">
        <v>92</v>
      </c>
      <c r="K274" s="114"/>
      <c r="L274" s="114"/>
      <c r="M274" s="112"/>
      <c r="N274" s="112"/>
    </row>
    <row r="275" spans="1:14">
      <c r="A275" s="104">
        <v>40428</v>
      </c>
      <c r="B275" s="117">
        <v>18</v>
      </c>
      <c r="D275">
        <v>79.2</v>
      </c>
      <c r="E275" s="33">
        <f t="shared" ref="E275:E338" si="16">(D275*14.007)*(0.001)</f>
        <v>1.1093544</v>
      </c>
      <c r="F275" s="33">
        <v>2.77</v>
      </c>
      <c r="G275" s="33">
        <f t="shared" ref="G275:G338" si="17">(F275*30.97)*(0.001)</f>
        <v>8.5786899999999999E-2</v>
      </c>
      <c r="J275" s="109" t="s">
        <v>93</v>
      </c>
      <c r="K275" s="114"/>
      <c r="L275" s="114"/>
      <c r="M275" s="112"/>
      <c r="N275" s="112"/>
    </row>
    <row r="276" spans="1:14">
      <c r="A276" s="104">
        <v>40442</v>
      </c>
      <c r="B276" s="117">
        <v>18</v>
      </c>
      <c r="D276">
        <v>77.8</v>
      </c>
      <c r="E276" s="33">
        <f t="shared" si="16"/>
        <v>1.0897446</v>
      </c>
      <c r="F276" s="33">
        <v>2.31</v>
      </c>
      <c r="G276" s="33">
        <f t="shared" si="17"/>
        <v>7.1540699999999999E-2</v>
      </c>
      <c r="J276" s="109" t="s">
        <v>94</v>
      </c>
      <c r="K276" s="114"/>
      <c r="L276" s="114"/>
      <c r="M276" s="112"/>
      <c r="N276" s="112"/>
    </row>
    <row r="277" spans="1:14">
      <c r="A277" s="104">
        <v>40456</v>
      </c>
      <c r="B277" s="117">
        <v>18</v>
      </c>
      <c r="E277" s="33"/>
      <c r="F277" s="33"/>
      <c r="G277" s="33"/>
      <c r="J277" s="109" t="s">
        <v>105</v>
      </c>
      <c r="K277" s="114"/>
      <c r="L277" s="114"/>
      <c r="M277" s="112"/>
      <c r="N277" s="112"/>
    </row>
    <row r="278" spans="1:14">
      <c r="A278" s="104">
        <v>40470</v>
      </c>
      <c r="B278" s="117">
        <v>18</v>
      </c>
      <c r="D278">
        <v>68.5</v>
      </c>
      <c r="E278" s="33">
        <f t="shared" si="16"/>
        <v>0.95947950000000004</v>
      </c>
      <c r="F278" s="33">
        <v>1.53</v>
      </c>
      <c r="G278" s="33">
        <f t="shared" si="17"/>
        <v>4.7384099999999998E-2</v>
      </c>
      <c r="J278" s="109"/>
      <c r="K278" s="114"/>
      <c r="L278" s="114"/>
      <c r="M278" s="112"/>
      <c r="N278" s="112"/>
    </row>
    <row r="279" spans="1:14">
      <c r="A279" s="104">
        <v>40484</v>
      </c>
      <c r="B279" s="117">
        <v>18</v>
      </c>
      <c r="D279">
        <v>89.1</v>
      </c>
      <c r="E279" s="33">
        <f t="shared" si="16"/>
        <v>1.2480237000000001</v>
      </c>
      <c r="F279" s="33">
        <v>1.74</v>
      </c>
      <c r="G279" s="33">
        <f t="shared" si="17"/>
        <v>5.38878E-2</v>
      </c>
      <c r="J279" s="109"/>
      <c r="K279" s="114"/>
      <c r="L279" s="114"/>
      <c r="M279" s="112"/>
      <c r="N279" s="112"/>
    </row>
    <row r="280" spans="1:14">
      <c r="A280" s="104">
        <v>40498</v>
      </c>
      <c r="B280" s="117">
        <v>18</v>
      </c>
      <c r="D280" s="49">
        <v>72</v>
      </c>
      <c r="E280" s="33">
        <f t="shared" si="16"/>
        <v>1.0085040000000001</v>
      </c>
      <c r="F280" s="33">
        <v>1.58</v>
      </c>
      <c r="G280" s="33">
        <f t="shared" si="17"/>
        <v>4.89326E-2</v>
      </c>
      <c r="J280" s="109"/>
      <c r="K280" s="114"/>
      <c r="L280" s="114"/>
      <c r="M280" s="112"/>
      <c r="N280" s="112"/>
    </row>
    <row r="281" spans="1:14">
      <c r="A281" s="106"/>
      <c r="E281" s="33"/>
      <c r="F281" s="33"/>
      <c r="G281" s="33"/>
      <c r="J281" s="109"/>
      <c r="K281" s="114"/>
      <c r="L281" s="114"/>
      <c r="M281" s="112"/>
      <c r="N281" s="112"/>
    </row>
    <row r="282" spans="1:14">
      <c r="A282" s="106"/>
      <c r="E282" s="33"/>
      <c r="G282" s="33"/>
      <c r="J282" s="109"/>
      <c r="K282" s="114"/>
      <c r="L282" s="114"/>
      <c r="M282" s="112"/>
      <c r="N282" s="112"/>
    </row>
    <row r="283" spans="1:14">
      <c r="A283" s="106"/>
      <c r="E283" s="33"/>
      <c r="G283" s="33"/>
      <c r="J283" s="109" t="s">
        <v>87</v>
      </c>
      <c r="K283" s="111" t="s">
        <v>57</v>
      </c>
      <c r="L283" s="111" t="s">
        <v>58</v>
      </c>
      <c r="M283" s="112"/>
      <c r="N283" s="112"/>
    </row>
    <row r="284" spans="1:14">
      <c r="A284" s="106"/>
      <c r="E284" s="33"/>
      <c r="G284" s="33"/>
      <c r="J284" s="109" t="s">
        <v>88</v>
      </c>
      <c r="K284" s="114"/>
      <c r="L284" s="114"/>
      <c r="M284" s="112">
        <v>4.2699999999999996</v>
      </c>
      <c r="N284" s="112">
        <v>0.05</v>
      </c>
    </row>
    <row r="285" spans="1:14">
      <c r="A285" s="106">
        <v>40260</v>
      </c>
      <c r="B285" s="117">
        <v>19</v>
      </c>
      <c r="C285" s="108" t="s">
        <v>44</v>
      </c>
      <c r="D285">
        <v>290</v>
      </c>
      <c r="E285" s="33">
        <f t="shared" si="16"/>
        <v>4.06203</v>
      </c>
      <c r="F285">
        <v>2.84</v>
      </c>
      <c r="G285" s="33">
        <f t="shared" si="17"/>
        <v>8.79548E-2</v>
      </c>
      <c r="J285" s="109" t="s">
        <v>89</v>
      </c>
      <c r="K285" s="114"/>
      <c r="L285" s="114"/>
      <c r="M285" s="112">
        <f>AVERAGE(E399:E400)</f>
        <v>4.0690334999999997</v>
      </c>
      <c r="N285" s="112">
        <f>AVERAGE(G399:G400)</f>
        <v>5.9926949999999993E-2</v>
      </c>
    </row>
    <row r="286" spans="1:14">
      <c r="A286" s="106">
        <v>40274</v>
      </c>
      <c r="B286" s="117">
        <v>19</v>
      </c>
      <c r="E286" s="33"/>
      <c r="G286" s="33"/>
      <c r="J286" s="109" t="s">
        <v>90</v>
      </c>
      <c r="K286" s="114"/>
      <c r="L286" s="114"/>
      <c r="M286" s="112">
        <f>AVERAGE(E401:E403)</f>
        <v>2.9064524999999999</v>
      </c>
      <c r="N286" s="112">
        <f>AVERAGE(G401:G403)</f>
        <v>8.8729050000000004E-2</v>
      </c>
    </row>
    <row r="287" spans="1:14">
      <c r="A287" s="104">
        <v>40288</v>
      </c>
      <c r="B287" s="117">
        <v>19</v>
      </c>
      <c r="D287">
        <v>353</v>
      </c>
      <c r="E287" s="33">
        <f t="shared" si="16"/>
        <v>4.9444710000000001</v>
      </c>
      <c r="F287">
        <v>4.5199999999999996</v>
      </c>
      <c r="G287" s="33">
        <f t="shared" si="17"/>
        <v>0.13998440000000001</v>
      </c>
      <c r="J287" s="109" t="s">
        <v>91</v>
      </c>
      <c r="K287" s="114"/>
      <c r="L287" s="114"/>
      <c r="M287" s="112">
        <v>2.37</v>
      </c>
      <c r="N287" s="112">
        <v>0.09</v>
      </c>
    </row>
    <row r="288" spans="1:14">
      <c r="A288" s="104">
        <v>40302</v>
      </c>
      <c r="B288" s="117">
        <v>19</v>
      </c>
      <c r="D288">
        <v>334</v>
      </c>
      <c r="E288" s="33">
        <f t="shared" si="16"/>
        <v>4.6783380000000001</v>
      </c>
      <c r="F288">
        <v>3.24</v>
      </c>
      <c r="G288" s="33">
        <f t="shared" si="17"/>
        <v>0.1003428</v>
      </c>
      <c r="J288" s="109" t="s">
        <v>92</v>
      </c>
      <c r="K288" s="114"/>
      <c r="L288" s="114"/>
      <c r="M288" s="112">
        <f>AVERAGE(E406:E407)</f>
        <v>2.3601795000000001</v>
      </c>
      <c r="N288" s="112">
        <f>AVERAGE(G406:G407)</f>
        <v>8.5322349999999991E-2</v>
      </c>
    </row>
    <row r="289" spans="1:14">
      <c r="A289" s="104">
        <v>40316</v>
      </c>
      <c r="B289" s="117">
        <v>19</v>
      </c>
      <c r="D289">
        <v>352</v>
      </c>
      <c r="E289" s="33">
        <f t="shared" si="16"/>
        <v>4.9304639999999997</v>
      </c>
      <c r="F289" s="33">
        <v>3.37</v>
      </c>
      <c r="G289" s="33">
        <f t="shared" si="17"/>
        <v>0.1043689</v>
      </c>
      <c r="J289" s="109" t="s">
        <v>93</v>
      </c>
      <c r="K289" s="114"/>
      <c r="L289" s="114"/>
      <c r="M289" s="112">
        <f>AVERAGE(E408:E409)</f>
        <v>2.8924455</v>
      </c>
      <c r="N289" s="112">
        <f>AVERAGE(G408:G409)</f>
        <v>7.6495900000000006E-2</v>
      </c>
    </row>
    <row r="290" spans="1:14">
      <c r="A290" s="104">
        <v>40330</v>
      </c>
      <c r="B290" s="117">
        <v>19</v>
      </c>
      <c r="D290">
        <v>156</v>
      </c>
      <c r="E290" s="33">
        <f t="shared" si="16"/>
        <v>2.185092</v>
      </c>
      <c r="F290" s="33">
        <v>2.33</v>
      </c>
      <c r="G290" s="33">
        <f t="shared" si="17"/>
        <v>7.2160100000000005E-2</v>
      </c>
      <c r="J290" s="109" t="s">
        <v>94</v>
      </c>
      <c r="K290" s="114"/>
      <c r="L290" s="114"/>
      <c r="M290" s="112">
        <v>2.06</v>
      </c>
      <c r="N290" s="112">
        <v>0.05</v>
      </c>
    </row>
    <row r="291" spans="1:14">
      <c r="A291" s="104">
        <v>40344</v>
      </c>
      <c r="B291" s="117">
        <v>19</v>
      </c>
      <c r="D291">
        <v>218</v>
      </c>
      <c r="E291" s="33">
        <f t="shared" si="16"/>
        <v>3.0535259999999997</v>
      </c>
      <c r="F291" s="33">
        <v>2.65</v>
      </c>
      <c r="G291" s="33">
        <f t="shared" si="17"/>
        <v>8.2070499999999991E-2</v>
      </c>
      <c r="J291" s="109" t="s">
        <v>105</v>
      </c>
      <c r="K291" s="114"/>
      <c r="L291" s="114"/>
      <c r="M291" s="112">
        <f>AVERAGE(E412:E413)</f>
        <v>3.1935960000000003</v>
      </c>
      <c r="N291" s="112">
        <f>AVERAGE(G412:G413)</f>
        <v>4.0260999999999991E-2</v>
      </c>
    </row>
    <row r="292" spans="1:14">
      <c r="A292" s="104">
        <v>40358</v>
      </c>
      <c r="B292" s="117">
        <v>19</v>
      </c>
      <c r="E292" s="33"/>
      <c r="F292" s="33"/>
      <c r="G292" s="33"/>
      <c r="J292" s="109"/>
      <c r="K292" s="114"/>
      <c r="L292" s="114"/>
      <c r="M292" s="112"/>
      <c r="N292" s="112"/>
    </row>
    <row r="293" spans="1:14">
      <c r="A293" s="104">
        <v>40372</v>
      </c>
      <c r="B293" s="117">
        <v>19</v>
      </c>
      <c r="E293" s="33"/>
      <c r="F293" s="33"/>
      <c r="G293" s="33"/>
      <c r="J293" s="109"/>
      <c r="K293" s="114"/>
      <c r="L293" s="114"/>
      <c r="M293" s="112"/>
      <c r="N293" s="112"/>
    </row>
    <row r="294" spans="1:14">
      <c r="A294" s="104">
        <v>40386</v>
      </c>
      <c r="B294" s="117">
        <v>19</v>
      </c>
      <c r="D294">
        <v>192</v>
      </c>
      <c r="E294" s="33">
        <f t="shared" si="16"/>
        <v>2.6893440000000002</v>
      </c>
      <c r="F294" s="33">
        <v>4.8499999999999996</v>
      </c>
      <c r="G294" s="33">
        <f t="shared" si="17"/>
        <v>0.15020449999999999</v>
      </c>
      <c r="J294" s="109"/>
      <c r="K294" s="114"/>
      <c r="L294" s="114"/>
      <c r="M294" s="112"/>
      <c r="N294" s="112"/>
    </row>
    <row r="295" spans="1:14">
      <c r="A295" s="104">
        <v>40400</v>
      </c>
      <c r="B295" s="117">
        <v>19</v>
      </c>
      <c r="D295">
        <v>179</v>
      </c>
      <c r="E295" s="33">
        <f t="shared" si="16"/>
        <v>2.5072530000000004</v>
      </c>
      <c r="F295" s="33">
        <v>3.43</v>
      </c>
      <c r="G295" s="33">
        <f t="shared" si="17"/>
        <v>0.1062271</v>
      </c>
      <c r="J295" s="109"/>
      <c r="K295" s="114"/>
      <c r="L295" s="114"/>
      <c r="M295" s="112"/>
      <c r="N295" s="112"/>
    </row>
    <row r="296" spans="1:14">
      <c r="A296" s="104">
        <v>40414</v>
      </c>
      <c r="B296" s="117">
        <v>19</v>
      </c>
      <c r="D296">
        <v>209</v>
      </c>
      <c r="E296" s="33">
        <f t="shared" si="16"/>
        <v>2.9274629999999999</v>
      </c>
      <c r="F296" s="33">
        <v>3.9</v>
      </c>
      <c r="G296" s="33">
        <f t="shared" si="17"/>
        <v>0.12078299999999999</v>
      </c>
      <c r="J296" s="109"/>
      <c r="K296" s="114"/>
      <c r="L296" s="114"/>
      <c r="M296" s="112"/>
      <c r="N296" s="112"/>
    </row>
    <row r="297" spans="1:14">
      <c r="A297" s="104">
        <v>40428</v>
      </c>
      <c r="B297" s="117">
        <v>19</v>
      </c>
      <c r="D297">
        <v>273</v>
      </c>
      <c r="E297" s="33">
        <f t="shared" si="16"/>
        <v>3.8239110000000003</v>
      </c>
      <c r="F297" s="33">
        <v>4.46</v>
      </c>
      <c r="G297" s="33">
        <f t="shared" si="17"/>
        <v>0.13812619999999998</v>
      </c>
      <c r="J297" s="109" t="s">
        <v>87</v>
      </c>
      <c r="K297" s="111" t="s">
        <v>59</v>
      </c>
      <c r="L297" s="111" t="s">
        <v>60</v>
      </c>
      <c r="M297" s="112"/>
      <c r="N297" s="112"/>
    </row>
    <row r="298" spans="1:14">
      <c r="A298" s="104">
        <v>40442</v>
      </c>
      <c r="B298" s="117">
        <v>19</v>
      </c>
      <c r="D298">
        <v>223</v>
      </c>
      <c r="E298" s="33">
        <f t="shared" si="16"/>
        <v>3.123561</v>
      </c>
      <c r="F298" s="33">
        <v>3.3</v>
      </c>
      <c r="G298" s="33">
        <f t="shared" si="17"/>
        <v>0.102201</v>
      </c>
      <c r="J298" s="109" t="s">
        <v>88</v>
      </c>
      <c r="K298" s="114"/>
      <c r="L298" s="114"/>
      <c r="M298" s="112"/>
      <c r="N298" s="112"/>
    </row>
    <row r="299" spans="1:14">
      <c r="A299" s="104">
        <v>40456</v>
      </c>
      <c r="B299" s="117">
        <v>19</v>
      </c>
      <c r="D299">
        <v>245</v>
      </c>
      <c r="E299" s="33">
        <f t="shared" si="16"/>
        <v>3.4317150000000001</v>
      </c>
      <c r="F299" s="33">
        <v>2.63</v>
      </c>
      <c r="G299" s="33">
        <f t="shared" si="17"/>
        <v>8.1451099999999999E-2</v>
      </c>
      <c r="J299" s="118" t="s">
        <v>89</v>
      </c>
      <c r="K299" s="114"/>
      <c r="L299" s="114"/>
      <c r="M299" s="112">
        <v>1.17</v>
      </c>
      <c r="N299" s="112">
        <v>0.04</v>
      </c>
    </row>
    <row r="300" spans="1:14">
      <c r="A300" s="104">
        <v>40470</v>
      </c>
      <c r="B300" s="117">
        <v>19</v>
      </c>
      <c r="D300">
        <v>300</v>
      </c>
      <c r="E300" s="33">
        <f t="shared" si="16"/>
        <v>4.2020999999999997</v>
      </c>
      <c r="F300" s="33">
        <v>3.39</v>
      </c>
      <c r="G300" s="33">
        <f t="shared" si="17"/>
        <v>0.10498829999999999</v>
      </c>
      <c r="J300" s="109" t="s">
        <v>90</v>
      </c>
      <c r="K300" s="114"/>
      <c r="L300" s="114"/>
      <c r="M300" s="112">
        <f>AVERAGE(E422:E424)</f>
        <v>1.1849921999999999</v>
      </c>
      <c r="N300" s="112">
        <f>AVERAGE(G422:G424)</f>
        <v>5.7191266666666664E-2</v>
      </c>
    </row>
    <row r="301" spans="1:14">
      <c r="A301" s="104">
        <v>40484</v>
      </c>
      <c r="B301" s="117">
        <v>19</v>
      </c>
      <c r="D301">
        <v>302</v>
      </c>
      <c r="E301" s="33">
        <f t="shared" si="16"/>
        <v>4.2301139999999995</v>
      </c>
      <c r="F301" s="33">
        <v>2.71</v>
      </c>
      <c r="G301" s="33">
        <f t="shared" si="17"/>
        <v>8.3928699999999995E-2</v>
      </c>
      <c r="J301" s="109" t="s">
        <v>91</v>
      </c>
      <c r="K301" s="114"/>
      <c r="L301" s="114"/>
      <c r="M301" s="112">
        <v>0.7</v>
      </c>
      <c r="N301" s="112">
        <v>7.0000000000000007E-2</v>
      </c>
    </row>
    <row r="302" spans="1:14">
      <c r="A302" s="104">
        <v>40498</v>
      </c>
      <c r="B302" s="117">
        <v>19</v>
      </c>
      <c r="D302">
        <v>284</v>
      </c>
      <c r="E302" s="33">
        <f t="shared" si="16"/>
        <v>3.9779879999999999</v>
      </c>
      <c r="F302" s="33">
        <v>1.91</v>
      </c>
      <c r="G302" s="33">
        <f t="shared" si="17"/>
        <v>5.9152699999999996E-2</v>
      </c>
      <c r="J302" s="109" t="s">
        <v>92</v>
      </c>
      <c r="K302" s="114"/>
      <c r="L302" s="114"/>
      <c r="M302" s="112">
        <v>0.55000000000000004</v>
      </c>
      <c r="N302" s="112">
        <v>0.06</v>
      </c>
    </row>
    <row r="303" spans="1:14">
      <c r="A303" s="106"/>
      <c r="E303" s="33"/>
      <c r="F303" s="33"/>
      <c r="G303" s="33"/>
      <c r="J303" s="109" t="s">
        <v>93</v>
      </c>
      <c r="K303" s="114"/>
      <c r="L303" s="114"/>
      <c r="M303" s="112">
        <v>0.57999999999999996</v>
      </c>
      <c r="N303" s="112">
        <v>0.05</v>
      </c>
    </row>
    <row r="304" spans="1:14">
      <c r="A304" s="106"/>
      <c r="E304" s="33"/>
      <c r="G304" s="33"/>
      <c r="J304" s="109" t="s">
        <v>94</v>
      </c>
      <c r="K304" s="114"/>
      <c r="L304" s="114"/>
      <c r="M304" s="112">
        <f>AVERAGE(E431:E432)</f>
        <v>0.69824894999999998</v>
      </c>
      <c r="N304" s="112">
        <f>AVERAGE(G431:G432)</f>
        <v>4.9087449999999998E-2</v>
      </c>
    </row>
    <row r="305" spans="1:14">
      <c r="A305" s="106"/>
      <c r="E305" s="33"/>
      <c r="G305" s="33"/>
      <c r="J305" s="109" t="s">
        <v>105</v>
      </c>
      <c r="K305" s="114"/>
      <c r="L305" s="114"/>
      <c r="M305" s="112">
        <f>AVERAGE(E433:E434)</f>
        <v>0.54137055000000001</v>
      </c>
      <c r="N305" s="112">
        <f>AVERAGE(G433:G434)</f>
        <v>3.5305799999999998E-2</v>
      </c>
    </row>
    <row r="306" spans="1:14">
      <c r="A306" s="106"/>
      <c r="E306" s="33"/>
      <c r="G306" s="33"/>
    </row>
    <row r="307" spans="1:14">
      <c r="A307" s="106">
        <v>40260</v>
      </c>
      <c r="B307" s="117">
        <v>20</v>
      </c>
      <c r="C307" s="108" t="s">
        <v>46</v>
      </c>
      <c r="D307">
        <v>229</v>
      </c>
      <c r="E307" s="33">
        <f t="shared" si="16"/>
        <v>3.2076030000000002</v>
      </c>
      <c r="F307">
        <v>3.42</v>
      </c>
      <c r="G307" s="33">
        <f t="shared" si="17"/>
        <v>0.10591740000000001</v>
      </c>
    </row>
    <row r="308" spans="1:14">
      <c r="A308" s="106">
        <v>40274</v>
      </c>
      <c r="B308" s="117">
        <v>20</v>
      </c>
      <c r="D308">
        <v>153</v>
      </c>
      <c r="E308" s="33">
        <f t="shared" si="16"/>
        <v>2.1430709999999999</v>
      </c>
      <c r="F308">
        <v>1.71</v>
      </c>
      <c r="G308" s="33">
        <f t="shared" si="17"/>
        <v>5.2958700000000004E-2</v>
      </c>
    </row>
    <row r="309" spans="1:14">
      <c r="A309" s="104">
        <v>40288</v>
      </c>
      <c r="B309" s="117">
        <v>20</v>
      </c>
      <c r="D309">
        <v>297</v>
      </c>
      <c r="E309" s="33">
        <f t="shared" si="16"/>
        <v>4.1600789999999996</v>
      </c>
      <c r="F309">
        <v>3</v>
      </c>
      <c r="G309" s="33">
        <f t="shared" si="17"/>
        <v>9.2909999999999993E-2</v>
      </c>
    </row>
    <row r="310" spans="1:14">
      <c r="A310" s="104">
        <v>40302</v>
      </c>
      <c r="B310" s="117">
        <v>20</v>
      </c>
      <c r="D310">
        <v>170</v>
      </c>
      <c r="E310" s="33">
        <f t="shared" si="16"/>
        <v>2.3811900000000001</v>
      </c>
      <c r="F310">
        <v>2.67</v>
      </c>
      <c r="G310" s="33">
        <f t="shared" si="17"/>
        <v>8.2689899999999997E-2</v>
      </c>
    </row>
    <row r="311" spans="1:14">
      <c r="A311" s="104">
        <v>40316</v>
      </c>
      <c r="B311" s="117">
        <v>20</v>
      </c>
      <c r="D311">
        <v>181</v>
      </c>
      <c r="E311" s="33">
        <f t="shared" si="16"/>
        <v>2.5352669999999997</v>
      </c>
      <c r="F311">
        <v>3.15</v>
      </c>
      <c r="G311" s="33">
        <f t="shared" si="17"/>
        <v>9.7555500000000003E-2</v>
      </c>
    </row>
    <row r="312" spans="1:14">
      <c r="A312" s="104">
        <v>40330</v>
      </c>
      <c r="B312" s="117">
        <v>20</v>
      </c>
      <c r="D312">
        <v>114</v>
      </c>
      <c r="E312" s="33">
        <f t="shared" si="16"/>
        <v>1.5967979999999999</v>
      </c>
      <c r="F312">
        <v>2.11</v>
      </c>
      <c r="G312" s="33">
        <f t="shared" si="17"/>
        <v>6.5346699999999994E-2</v>
      </c>
    </row>
    <row r="313" spans="1:14">
      <c r="A313" s="104">
        <v>40344</v>
      </c>
      <c r="B313" s="117">
        <v>20</v>
      </c>
      <c r="D313">
        <v>184</v>
      </c>
      <c r="E313" s="33">
        <f t="shared" si="16"/>
        <v>2.5772880000000002</v>
      </c>
      <c r="F313" s="33">
        <v>4.29</v>
      </c>
      <c r="G313" s="33">
        <f t="shared" si="17"/>
        <v>0.13286130000000002</v>
      </c>
    </row>
    <row r="314" spans="1:14">
      <c r="A314" s="104">
        <v>40358</v>
      </c>
      <c r="B314" s="117">
        <v>20</v>
      </c>
      <c r="E314" s="33"/>
      <c r="F314" s="33"/>
      <c r="G314" s="33"/>
    </row>
    <row r="315" spans="1:14">
      <c r="A315" s="104">
        <v>40372</v>
      </c>
      <c r="B315" s="117">
        <v>20</v>
      </c>
      <c r="D315">
        <v>207</v>
      </c>
      <c r="E315" s="33">
        <f t="shared" si="16"/>
        <v>2.8994490000000002</v>
      </c>
      <c r="F315">
        <v>8.56</v>
      </c>
      <c r="G315" s="33">
        <f t="shared" si="17"/>
        <v>0.26510320000000004</v>
      </c>
    </row>
    <row r="316" spans="1:14">
      <c r="A316" s="104">
        <v>40386</v>
      </c>
      <c r="B316" s="117">
        <v>20</v>
      </c>
      <c r="D316">
        <v>133</v>
      </c>
      <c r="E316" s="33">
        <f t="shared" si="16"/>
        <v>1.8629310000000001</v>
      </c>
      <c r="F316">
        <v>4.5199999999999996</v>
      </c>
      <c r="G316" s="33">
        <f t="shared" si="17"/>
        <v>0.13998440000000001</v>
      </c>
    </row>
    <row r="317" spans="1:14">
      <c r="A317" s="104">
        <v>40400</v>
      </c>
      <c r="B317" s="117">
        <v>20</v>
      </c>
      <c r="D317">
        <v>153</v>
      </c>
      <c r="E317" s="33">
        <f t="shared" si="16"/>
        <v>2.1430709999999999</v>
      </c>
      <c r="F317">
        <v>2.89</v>
      </c>
      <c r="G317" s="33">
        <f t="shared" si="17"/>
        <v>8.9503299999999994E-2</v>
      </c>
    </row>
    <row r="318" spans="1:14">
      <c r="A318" s="104">
        <v>40414</v>
      </c>
      <c r="B318" s="117">
        <v>20</v>
      </c>
      <c r="E318" s="33"/>
      <c r="F318" s="33"/>
      <c r="G318" s="33"/>
    </row>
    <row r="319" spans="1:14">
      <c r="A319" s="104">
        <v>40428</v>
      </c>
      <c r="B319" s="117">
        <v>20</v>
      </c>
      <c r="D319">
        <v>161</v>
      </c>
      <c r="E319" s="33">
        <f t="shared" si="16"/>
        <v>2.2551269999999999</v>
      </c>
      <c r="F319">
        <v>3.16</v>
      </c>
      <c r="G319" s="33">
        <f t="shared" si="17"/>
        <v>9.7865199999999999E-2</v>
      </c>
    </row>
    <row r="320" spans="1:14">
      <c r="A320" s="104">
        <v>40442</v>
      </c>
      <c r="B320" s="117">
        <v>20</v>
      </c>
      <c r="D320">
        <v>158</v>
      </c>
      <c r="E320" s="33">
        <f t="shared" si="16"/>
        <v>2.2131059999999998</v>
      </c>
      <c r="F320">
        <v>3.25</v>
      </c>
      <c r="G320" s="33">
        <f t="shared" si="17"/>
        <v>0.10065250000000001</v>
      </c>
    </row>
    <row r="321" spans="1:7">
      <c r="A321" s="104">
        <v>40456</v>
      </c>
      <c r="B321" s="117">
        <v>20</v>
      </c>
      <c r="D321">
        <v>128</v>
      </c>
      <c r="E321" s="33">
        <f t="shared" si="16"/>
        <v>1.792896</v>
      </c>
      <c r="F321">
        <v>1.83</v>
      </c>
      <c r="G321" s="33">
        <f t="shared" si="17"/>
        <v>5.6675099999999999E-2</v>
      </c>
    </row>
    <row r="322" spans="1:7">
      <c r="A322" s="104">
        <v>40470</v>
      </c>
      <c r="B322" s="117">
        <v>20</v>
      </c>
      <c r="D322">
        <v>236</v>
      </c>
      <c r="E322" s="33">
        <f t="shared" si="16"/>
        <v>3.3056520000000003</v>
      </c>
      <c r="F322">
        <v>3.41</v>
      </c>
      <c r="G322" s="33">
        <f t="shared" si="17"/>
        <v>0.1056077</v>
      </c>
    </row>
    <row r="323" spans="1:7">
      <c r="A323" s="104">
        <v>40484</v>
      </c>
      <c r="B323" s="117">
        <v>20</v>
      </c>
      <c r="D323">
        <v>274</v>
      </c>
      <c r="E323" s="33">
        <f t="shared" si="16"/>
        <v>3.8379180000000002</v>
      </c>
      <c r="F323">
        <v>2.34</v>
      </c>
      <c r="G323" s="33">
        <f t="shared" si="17"/>
        <v>7.2469799999999987E-2</v>
      </c>
    </row>
    <row r="324" spans="1:7">
      <c r="A324" s="104">
        <v>40498</v>
      </c>
      <c r="B324" s="117">
        <v>20</v>
      </c>
      <c r="D324">
        <v>209</v>
      </c>
      <c r="E324" s="33">
        <f t="shared" si="16"/>
        <v>2.9274629999999999</v>
      </c>
      <c r="F324">
        <v>1.87</v>
      </c>
      <c r="G324" s="33">
        <f t="shared" si="17"/>
        <v>5.7913899999999997E-2</v>
      </c>
    </row>
    <row r="325" spans="1:7">
      <c r="A325" s="106"/>
      <c r="E325" s="33"/>
      <c r="G325" s="33"/>
    </row>
    <row r="326" spans="1:7">
      <c r="A326" s="106"/>
      <c r="E326" s="33"/>
      <c r="G326" s="33"/>
    </row>
    <row r="327" spans="1:7">
      <c r="A327" s="106"/>
      <c r="E327" s="33"/>
      <c r="G327" s="33"/>
    </row>
    <row r="328" spans="1:7">
      <c r="A328" s="106"/>
      <c r="E328" s="33"/>
      <c r="G328" s="33"/>
    </row>
    <row r="329" spans="1:7">
      <c r="A329" s="106">
        <v>40260</v>
      </c>
      <c r="B329" s="117">
        <v>21</v>
      </c>
      <c r="C329" s="108" t="s">
        <v>48</v>
      </c>
      <c r="E329" s="33"/>
      <c r="G329" s="33"/>
    </row>
    <row r="330" spans="1:7">
      <c r="A330" s="106">
        <v>40274</v>
      </c>
      <c r="B330" s="117">
        <v>21</v>
      </c>
      <c r="E330" s="33"/>
      <c r="G330" s="33"/>
    </row>
    <row r="331" spans="1:7">
      <c r="A331" s="104">
        <v>40288</v>
      </c>
      <c r="B331" s="117">
        <v>21</v>
      </c>
      <c r="E331" s="33"/>
      <c r="G331" s="33"/>
    </row>
    <row r="332" spans="1:7">
      <c r="A332" s="104">
        <v>40302</v>
      </c>
      <c r="B332" s="117">
        <v>21</v>
      </c>
      <c r="E332" s="33"/>
      <c r="G332" s="33"/>
    </row>
    <row r="333" spans="1:7">
      <c r="A333" s="104">
        <v>40316</v>
      </c>
      <c r="B333" s="117">
        <v>21</v>
      </c>
      <c r="E333" s="33"/>
      <c r="F333" s="33"/>
      <c r="G333" s="33"/>
    </row>
    <row r="334" spans="1:7">
      <c r="A334" s="104">
        <v>40330</v>
      </c>
      <c r="B334" s="117">
        <v>21</v>
      </c>
      <c r="E334" s="33"/>
      <c r="F334" s="33"/>
      <c r="G334" s="33"/>
    </row>
    <row r="335" spans="1:7">
      <c r="A335" s="104">
        <v>40344</v>
      </c>
      <c r="B335" s="117">
        <v>21</v>
      </c>
      <c r="E335" s="33"/>
      <c r="F335" s="33"/>
      <c r="G335" s="33"/>
    </row>
    <row r="336" spans="1:7">
      <c r="A336" s="104">
        <v>40358</v>
      </c>
      <c r="B336" s="117">
        <v>21</v>
      </c>
      <c r="E336" s="33"/>
      <c r="F336" s="33"/>
      <c r="G336" s="33"/>
    </row>
    <row r="337" spans="1:7">
      <c r="A337" s="104">
        <v>40372</v>
      </c>
      <c r="B337" s="117">
        <v>21</v>
      </c>
      <c r="D337">
        <v>85</v>
      </c>
      <c r="E337" s="33">
        <f t="shared" si="16"/>
        <v>1.1905950000000001</v>
      </c>
      <c r="F337" s="33">
        <v>2.4500000000000002</v>
      </c>
      <c r="G337" s="33">
        <f t="shared" si="17"/>
        <v>7.5876500000000013E-2</v>
      </c>
    </row>
    <row r="338" spans="1:7">
      <c r="A338" s="104">
        <v>40386</v>
      </c>
      <c r="B338" s="117">
        <v>21</v>
      </c>
      <c r="D338">
        <v>61.1</v>
      </c>
      <c r="E338" s="33">
        <f t="shared" si="16"/>
        <v>0.85582770000000008</v>
      </c>
      <c r="F338" s="33">
        <v>2.14</v>
      </c>
      <c r="G338" s="33">
        <f t="shared" si="17"/>
        <v>6.627580000000001E-2</v>
      </c>
    </row>
    <row r="339" spans="1:7">
      <c r="A339" s="104">
        <v>40400</v>
      </c>
      <c r="B339" s="117">
        <v>21</v>
      </c>
      <c r="D339">
        <v>65</v>
      </c>
      <c r="E339" s="33">
        <f t="shared" ref="E339:E402" si="18">(D339*14.007)*(0.001)</f>
        <v>0.9104549999999999</v>
      </c>
      <c r="F339" s="33">
        <v>1.79</v>
      </c>
      <c r="G339" s="33">
        <f t="shared" ref="G339:G402" si="19">(F339*30.97)*(0.001)</f>
        <v>5.5436299999999994E-2</v>
      </c>
    </row>
    <row r="340" spans="1:7">
      <c r="A340" s="104">
        <v>40414</v>
      </c>
      <c r="B340" s="117">
        <v>21</v>
      </c>
      <c r="C340" s="124"/>
      <c r="D340">
        <v>75.5</v>
      </c>
      <c r="E340" s="33">
        <f t="shared" si="18"/>
        <v>1.0575284999999999</v>
      </c>
      <c r="F340" s="33">
        <v>2.0499999999999998</v>
      </c>
      <c r="G340" s="33">
        <f t="shared" si="19"/>
        <v>6.3488499999999989E-2</v>
      </c>
    </row>
    <row r="341" spans="1:7">
      <c r="A341" s="104">
        <v>40428</v>
      </c>
      <c r="B341" s="117">
        <v>21</v>
      </c>
      <c r="D341">
        <v>65.5</v>
      </c>
      <c r="E341" s="33">
        <f t="shared" si="18"/>
        <v>0.91745849999999995</v>
      </c>
      <c r="F341" s="33">
        <v>2.0099999999999998</v>
      </c>
      <c r="G341" s="33">
        <f t="shared" si="19"/>
        <v>6.2249699999999991E-2</v>
      </c>
    </row>
    <row r="342" spans="1:7">
      <c r="A342" s="104">
        <v>40442</v>
      </c>
      <c r="B342" s="117">
        <v>21</v>
      </c>
      <c r="C342" s="124"/>
      <c r="D342">
        <v>68.8</v>
      </c>
      <c r="E342" s="33">
        <f t="shared" si="18"/>
        <v>0.96368159999999992</v>
      </c>
      <c r="F342" s="33">
        <v>2.2799999999999998</v>
      </c>
      <c r="G342" s="33">
        <f t="shared" si="19"/>
        <v>7.0611599999999997E-2</v>
      </c>
    </row>
    <row r="343" spans="1:7">
      <c r="A343" s="104">
        <v>40456</v>
      </c>
      <c r="B343" s="117">
        <v>21</v>
      </c>
      <c r="C343" s="124"/>
      <c r="D343">
        <v>126</v>
      </c>
      <c r="E343" s="33">
        <f t="shared" si="18"/>
        <v>1.7648820000000001</v>
      </c>
      <c r="F343" s="33">
        <v>1.66</v>
      </c>
      <c r="G343" s="33">
        <f t="shared" si="19"/>
        <v>5.1410199999999996E-2</v>
      </c>
    </row>
    <row r="344" spans="1:7">
      <c r="A344" s="104">
        <v>40470</v>
      </c>
      <c r="B344" s="117">
        <v>21</v>
      </c>
      <c r="C344" s="124"/>
      <c r="D344">
        <v>104</v>
      </c>
      <c r="E344" s="33">
        <f t="shared" si="18"/>
        <v>1.456728</v>
      </c>
      <c r="F344" s="33">
        <v>1.75</v>
      </c>
      <c r="G344" s="33">
        <f t="shared" si="19"/>
        <v>5.4197499999999996E-2</v>
      </c>
    </row>
    <row r="345" spans="1:7">
      <c r="A345" s="104">
        <v>40484</v>
      </c>
      <c r="B345" s="117">
        <v>21</v>
      </c>
      <c r="C345" s="124"/>
      <c r="D345">
        <v>139</v>
      </c>
      <c r="E345" s="33">
        <f t="shared" si="18"/>
        <v>1.9469730000000001</v>
      </c>
      <c r="F345" s="33">
        <v>1.49</v>
      </c>
      <c r="G345" s="33">
        <f t="shared" si="19"/>
        <v>4.61453E-2</v>
      </c>
    </row>
    <row r="346" spans="1:7">
      <c r="A346" s="104">
        <v>40498</v>
      </c>
      <c r="B346" s="117">
        <v>21</v>
      </c>
      <c r="C346" s="124"/>
      <c r="D346">
        <v>120</v>
      </c>
      <c r="E346" s="33">
        <f t="shared" si="18"/>
        <v>1.6808399999999999</v>
      </c>
      <c r="F346" s="33">
        <v>1.07</v>
      </c>
      <c r="G346" s="33">
        <f t="shared" si="19"/>
        <v>3.3137900000000005E-2</v>
      </c>
    </row>
    <row r="347" spans="1:7">
      <c r="A347" s="106"/>
      <c r="B347" s="123"/>
      <c r="C347" s="124"/>
      <c r="E347" s="33"/>
      <c r="F347" s="33"/>
      <c r="G347" s="33"/>
    </row>
    <row r="348" spans="1:7">
      <c r="A348" s="106"/>
      <c r="B348" s="123"/>
      <c r="C348" s="124"/>
      <c r="E348" s="33"/>
      <c r="G348" s="33"/>
    </row>
    <row r="349" spans="1:7">
      <c r="A349" s="125"/>
      <c r="B349" s="123"/>
      <c r="C349" s="124"/>
      <c r="E349" s="33"/>
      <c r="G349" s="33"/>
    </row>
    <row r="350" spans="1:7">
      <c r="A350" s="106"/>
      <c r="E350" s="33"/>
      <c r="G350" s="33"/>
    </row>
    <row r="351" spans="1:7">
      <c r="A351" s="106">
        <v>40260</v>
      </c>
      <c r="B351" s="117">
        <v>23</v>
      </c>
      <c r="C351" s="108" t="s">
        <v>52</v>
      </c>
      <c r="E351" s="33"/>
      <c r="G351" s="33"/>
    </row>
    <row r="352" spans="1:7">
      <c r="A352" s="106">
        <v>40274</v>
      </c>
      <c r="B352" s="117">
        <v>23</v>
      </c>
      <c r="D352">
        <v>190</v>
      </c>
      <c r="E352" s="33">
        <f t="shared" si="18"/>
        <v>2.66133</v>
      </c>
      <c r="F352">
        <v>2.37</v>
      </c>
      <c r="G352" s="33">
        <f t="shared" si="19"/>
        <v>7.3398900000000003E-2</v>
      </c>
    </row>
    <row r="353" spans="1:7">
      <c r="A353" s="104">
        <v>40288</v>
      </c>
      <c r="B353" s="117">
        <v>23</v>
      </c>
      <c r="D353">
        <v>210</v>
      </c>
      <c r="E353" s="33">
        <f t="shared" si="18"/>
        <v>2.9414699999999998</v>
      </c>
      <c r="F353">
        <v>2.4700000000000002</v>
      </c>
      <c r="G353" s="33">
        <f t="shared" si="19"/>
        <v>7.6495900000000006E-2</v>
      </c>
    </row>
    <row r="354" spans="1:7">
      <c r="A354" s="104">
        <v>40302</v>
      </c>
      <c r="B354" s="117">
        <v>23</v>
      </c>
      <c r="E354" s="33"/>
      <c r="G354" s="33"/>
    </row>
    <row r="355" spans="1:7">
      <c r="A355" s="104">
        <v>40316</v>
      </c>
      <c r="B355" s="117">
        <v>23</v>
      </c>
      <c r="D355">
        <v>171</v>
      </c>
      <c r="E355" s="33">
        <f t="shared" si="18"/>
        <v>2.395197</v>
      </c>
      <c r="F355" s="33">
        <v>1.93</v>
      </c>
      <c r="G355" s="33">
        <f t="shared" si="19"/>
        <v>5.9772099999999995E-2</v>
      </c>
    </row>
    <row r="356" spans="1:7">
      <c r="A356" s="104">
        <v>40330</v>
      </c>
      <c r="B356" s="117">
        <v>23</v>
      </c>
      <c r="D356">
        <v>224</v>
      </c>
      <c r="E356" s="33">
        <f t="shared" si="18"/>
        <v>3.1375679999999999</v>
      </c>
      <c r="F356" s="33">
        <v>1.98</v>
      </c>
      <c r="G356" s="33">
        <f t="shared" si="19"/>
        <v>6.1320600000000003E-2</v>
      </c>
    </row>
    <row r="357" spans="1:7">
      <c r="A357" s="104">
        <v>40344</v>
      </c>
      <c r="B357" s="117">
        <v>23</v>
      </c>
      <c r="D357">
        <v>137</v>
      </c>
      <c r="E357" s="33">
        <f t="shared" si="18"/>
        <v>1.9189590000000001</v>
      </c>
      <c r="F357" s="33">
        <v>2.1</v>
      </c>
      <c r="G357" s="33">
        <f t="shared" si="19"/>
        <v>6.5037000000000011E-2</v>
      </c>
    </row>
    <row r="358" spans="1:7">
      <c r="A358" s="104">
        <v>40358</v>
      </c>
      <c r="B358" s="117">
        <v>23</v>
      </c>
      <c r="D358">
        <v>121</v>
      </c>
      <c r="E358" s="33">
        <f t="shared" si="18"/>
        <v>1.694847</v>
      </c>
      <c r="F358" s="33">
        <v>2.5099999999999998</v>
      </c>
      <c r="G358" s="33">
        <f t="shared" si="19"/>
        <v>7.773469999999999E-2</v>
      </c>
    </row>
    <row r="359" spans="1:7">
      <c r="A359" s="104">
        <v>40372</v>
      </c>
      <c r="B359" s="117">
        <v>23</v>
      </c>
      <c r="D359">
        <v>68.599999999999994</v>
      </c>
      <c r="E359" s="33">
        <f t="shared" si="18"/>
        <v>0.96088019999999996</v>
      </c>
      <c r="F359" s="33">
        <v>2.08</v>
      </c>
      <c r="G359" s="33">
        <f t="shared" si="19"/>
        <v>6.4417599999999992E-2</v>
      </c>
    </row>
    <row r="360" spans="1:7">
      <c r="A360" s="104">
        <v>40386</v>
      </c>
      <c r="B360" s="117">
        <v>23</v>
      </c>
      <c r="D360">
        <v>68.400000000000006</v>
      </c>
      <c r="E360" s="33">
        <f t="shared" si="18"/>
        <v>0.95807880000000001</v>
      </c>
      <c r="F360" s="33">
        <v>2.25</v>
      </c>
      <c r="G360" s="33">
        <f t="shared" si="19"/>
        <v>6.9682500000000008E-2</v>
      </c>
    </row>
    <row r="361" spans="1:7">
      <c r="A361" s="104">
        <v>40400</v>
      </c>
      <c r="B361" s="117">
        <v>23</v>
      </c>
      <c r="D361">
        <v>47.5</v>
      </c>
      <c r="E361" s="33">
        <f t="shared" si="18"/>
        <v>0.66533249999999999</v>
      </c>
      <c r="F361" s="33">
        <v>2.0299999999999998</v>
      </c>
      <c r="G361" s="33">
        <f t="shared" si="19"/>
        <v>6.2869099999999983E-2</v>
      </c>
    </row>
    <row r="362" spans="1:7">
      <c r="A362" s="104">
        <v>40414</v>
      </c>
      <c r="B362" s="117">
        <v>23</v>
      </c>
      <c r="D362">
        <v>46.7</v>
      </c>
      <c r="E362" s="33">
        <f t="shared" si="18"/>
        <v>0.65412689999999996</v>
      </c>
      <c r="F362" s="33">
        <v>2.0299999999999998</v>
      </c>
      <c r="G362" s="33">
        <f t="shared" si="19"/>
        <v>6.2869099999999983E-2</v>
      </c>
    </row>
    <row r="363" spans="1:7">
      <c r="A363" s="104">
        <v>40428</v>
      </c>
      <c r="B363" s="117">
        <v>23</v>
      </c>
      <c r="D363">
        <v>45</v>
      </c>
      <c r="E363" s="33">
        <f t="shared" si="18"/>
        <v>0.63031499999999996</v>
      </c>
      <c r="F363" s="33">
        <v>2.14</v>
      </c>
      <c r="G363" s="33">
        <f t="shared" si="19"/>
        <v>6.627580000000001E-2</v>
      </c>
    </row>
    <row r="364" spans="1:7">
      <c r="A364" s="104">
        <v>40442</v>
      </c>
      <c r="B364" s="117">
        <v>23</v>
      </c>
      <c r="D364">
        <v>41.3</v>
      </c>
      <c r="E364" s="33">
        <f t="shared" si="18"/>
        <v>0.57848909999999987</v>
      </c>
      <c r="F364" s="33">
        <v>1.87</v>
      </c>
      <c r="G364" s="33">
        <f t="shared" si="19"/>
        <v>5.7913899999999997E-2</v>
      </c>
    </row>
    <row r="365" spans="1:7">
      <c r="A365" s="104">
        <v>40456</v>
      </c>
      <c r="B365" s="117">
        <v>23</v>
      </c>
      <c r="E365" s="33"/>
      <c r="F365" s="33"/>
      <c r="G365" s="33"/>
    </row>
    <row r="366" spans="1:7">
      <c r="A366" s="104">
        <v>40470</v>
      </c>
      <c r="B366" s="117">
        <v>23</v>
      </c>
      <c r="D366">
        <v>51.5</v>
      </c>
      <c r="E366" s="33">
        <f t="shared" si="18"/>
        <v>0.72136050000000007</v>
      </c>
      <c r="F366" s="33">
        <v>1.47</v>
      </c>
      <c r="G366" s="33">
        <f t="shared" si="19"/>
        <v>4.5525900000000001E-2</v>
      </c>
    </row>
    <row r="367" spans="1:7">
      <c r="A367" s="104">
        <v>40484</v>
      </c>
      <c r="B367" s="117">
        <v>23</v>
      </c>
      <c r="D367" s="49">
        <v>52</v>
      </c>
      <c r="E367" s="33">
        <f t="shared" si="18"/>
        <v>0.72836400000000001</v>
      </c>
      <c r="F367" s="33">
        <v>1.37</v>
      </c>
      <c r="G367" s="33">
        <f t="shared" si="19"/>
        <v>4.2428899999999999E-2</v>
      </c>
    </row>
    <row r="368" spans="1:7">
      <c r="A368" s="104">
        <v>40498</v>
      </c>
      <c r="B368" s="117">
        <v>23</v>
      </c>
      <c r="D368" s="49">
        <v>46</v>
      </c>
      <c r="E368" s="33">
        <f t="shared" si="18"/>
        <v>0.64432200000000006</v>
      </c>
      <c r="F368" s="33">
        <v>1.23</v>
      </c>
      <c r="G368" s="33">
        <f t="shared" si="19"/>
        <v>3.8093099999999998E-2</v>
      </c>
    </row>
    <row r="369" spans="1:7">
      <c r="A369" s="106"/>
      <c r="E369" s="33"/>
      <c r="G369" s="33"/>
    </row>
    <row r="370" spans="1:7">
      <c r="A370" s="106"/>
      <c r="E370" s="33"/>
      <c r="G370" s="33"/>
    </row>
    <row r="371" spans="1:7">
      <c r="A371" s="106"/>
      <c r="E371" s="33"/>
      <c r="G371" s="33"/>
    </row>
    <row r="372" spans="1:7">
      <c r="A372" s="106"/>
      <c r="E372" s="33"/>
      <c r="G372" s="33"/>
    </row>
    <row r="373" spans="1:7">
      <c r="A373" s="106">
        <v>40260</v>
      </c>
      <c r="B373" s="117">
        <v>25</v>
      </c>
      <c r="C373" s="108" t="s">
        <v>54</v>
      </c>
      <c r="E373" s="33"/>
      <c r="G373" s="33"/>
    </row>
    <row r="374" spans="1:7">
      <c r="A374" s="106">
        <v>40274</v>
      </c>
      <c r="B374" s="117">
        <v>25</v>
      </c>
      <c r="E374" s="33"/>
      <c r="G374" s="33"/>
    </row>
    <row r="375" spans="1:7">
      <c r="A375" s="104">
        <v>40288</v>
      </c>
      <c r="B375" s="117">
        <v>25</v>
      </c>
      <c r="E375" s="33"/>
      <c r="G375" s="33"/>
    </row>
    <row r="376" spans="1:7">
      <c r="A376" s="104">
        <v>40302</v>
      </c>
      <c r="B376" s="117">
        <v>25</v>
      </c>
      <c r="E376" s="33"/>
      <c r="G376" s="33"/>
    </row>
    <row r="377" spans="1:7">
      <c r="A377" s="104">
        <v>40316</v>
      </c>
      <c r="B377" s="117">
        <v>25</v>
      </c>
      <c r="D377">
        <v>62.7</v>
      </c>
      <c r="E377" s="33">
        <f t="shared" si="18"/>
        <v>0.87823890000000004</v>
      </c>
      <c r="F377">
        <v>2.57</v>
      </c>
      <c r="G377" s="33">
        <f t="shared" si="19"/>
        <v>7.9592899999999994E-2</v>
      </c>
    </row>
    <row r="378" spans="1:7">
      <c r="A378" s="104">
        <v>40330</v>
      </c>
      <c r="B378" s="117">
        <v>25</v>
      </c>
      <c r="D378">
        <v>152</v>
      </c>
      <c r="E378" s="33">
        <f t="shared" si="18"/>
        <v>2.1290640000000001</v>
      </c>
      <c r="F378" s="33">
        <v>1.28</v>
      </c>
      <c r="G378" s="33">
        <f t="shared" si="19"/>
        <v>3.9641599999999999E-2</v>
      </c>
    </row>
    <row r="379" spans="1:7">
      <c r="A379" s="104">
        <v>40344</v>
      </c>
      <c r="B379" s="117">
        <v>25</v>
      </c>
      <c r="D379">
        <v>52.7</v>
      </c>
      <c r="E379" s="33">
        <f t="shared" si="18"/>
        <v>0.73816890000000002</v>
      </c>
      <c r="F379" s="33">
        <v>2.0099999999999998</v>
      </c>
      <c r="G379" s="33">
        <f t="shared" si="19"/>
        <v>6.2249699999999991E-2</v>
      </c>
    </row>
    <row r="380" spans="1:7">
      <c r="A380" s="104">
        <v>40358</v>
      </c>
      <c r="B380" s="117">
        <v>25</v>
      </c>
      <c r="D380">
        <v>89.5</v>
      </c>
      <c r="E380" s="33">
        <f t="shared" si="18"/>
        <v>1.2536265000000002</v>
      </c>
      <c r="F380" s="33">
        <v>2.5299999999999998</v>
      </c>
      <c r="G380" s="33">
        <f t="shared" si="19"/>
        <v>7.8354099999999996E-2</v>
      </c>
    </row>
    <row r="381" spans="1:7">
      <c r="A381" s="104">
        <v>40372</v>
      </c>
      <c r="B381" s="117">
        <v>25</v>
      </c>
      <c r="E381" s="33"/>
      <c r="G381" s="33"/>
    </row>
    <row r="382" spans="1:7">
      <c r="A382" s="104">
        <v>40386</v>
      </c>
      <c r="B382" s="117">
        <v>25</v>
      </c>
      <c r="D382">
        <v>70.400000000000006</v>
      </c>
      <c r="E382" s="33">
        <f t="shared" si="18"/>
        <v>0.98609279999999999</v>
      </c>
      <c r="F382" s="33">
        <v>2.84</v>
      </c>
      <c r="G382" s="33">
        <f t="shared" si="19"/>
        <v>8.79548E-2</v>
      </c>
    </row>
    <row r="383" spans="1:7">
      <c r="A383" s="104">
        <v>40400</v>
      </c>
      <c r="B383" s="117">
        <v>25</v>
      </c>
      <c r="E383" s="33"/>
      <c r="F383" s="33"/>
      <c r="G383" s="33"/>
    </row>
    <row r="384" spans="1:7">
      <c r="A384" s="104">
        <v>40414</v>
      </c>
      <c r="B384" s="117">
        <v>25</v>
      </c>
      <c r="D384">
        <v>42.4</v>
      </c>
      <c r="E384" s="33">
        <f t="shared" si="18"/>
        <v>0.5938968</v>
      </c>
      <c r="F384" s="33">
        <v>1.93</v>
      </c>
      <c r="G384" s="33">
        <f t="shared" si="19"/>
        <v>5.9772099999999995E-2</v>
      </c>
    </row>
    <row r="385" spans="1:7">
      <c r="A385" s="104">
        <v>40428</v>
      </c>
      <c r="B385" s="117">
        <v>25</v>
      </c>
      <c r="E385" s="33"/>
      <c r="F385" s="33"/>
      <c r="G385" s="33"/>
    </row>
    <row r="386" spans="1:7">
      <c r="A386" s="104">
        <v>40442</v>
      </c>
      <c r="B386" s="117">
        <v>25</v>
      </c>
      <c r="D386">
        <v>42.2</v>
      </c>
      <c r="E386" s="33">
        <f t="shared" si="18"/>
        <v>0.59109540000000005</v>
      </c>
      <c r="F386" s="33">
        <v>1.79</v>
      </c>
      <c r="G386" s="33">
        <f t="shared" si="19"/>
        <v>5.5436299999999994E-2</v>
      </c>
    </row>
    <row r="387" spans="1:7">
      <c r="A387" s="104">
        <v>40456</v>
      </c>
      <c r="B387" s="117">
        <v>25</v>
      </c>
      <c r="D387">
        <v>44.3</v>
      </c>
      <c r="E387" s="33">
        <f t="shared" si="18"/>
        <v>0.62051009999999995</v>
      </c>
      <c r="F387" s="33">
        <v>1.95</v>
      </c>
      <c r="G387" s="33">
        <f t="shared" si="19"/>
        <v>6.0391499999999994E-2</v>
      </c>
    </row>
    <row r="388" spans="1:7">
      <c r="A388" s="104">
        <v>40470</v>
      </c>
      <c r="B388" s="117">
        <v>25</v>
      </c>
      <c r="D388">
        <v>51.3</v>
      </c>
      <c r="E388" s="33">
        <f t="shared" si="18"/>
        <v>0.71855910000000001</v>
      </c>
      <c r="F388" s="33">
        <v>1.31</v>
      </c>
      <c r="G388" s="33">
        <f t="shared" si="19"/>
        <v>4.0570700000000001E-2</v>
      </c>
    </row>
    <row r="389" spans="1:7">
      <c r="A389" s="104">
        <v>40484</v>
      </c>
      <c r="B389" s="117">
        <v>25</v>
      </c>
      <c r="D389">
        <v>44.4</v>
      </c>
      <c r="E389" s="33">
        <f t="shared" si="18"/>
        <v>0.62191079999999999</v>
      </c>
      <c r="F389" s="33">
        <v>1.54</v>
      </c>
      <c r="G389" s="33">
        <f t="shared" si="19"/>
        <v>4.7693799999999995E-2</v>
      </c>
    </row>
    <row r="390" spans="1:7">
      <c r="A390" s="104">
        <v>40498</v>
      </c>
      <c r="B390" s="117">
        <v>25</v>
      </c>
      <c r="D390">
        <v>38.700000000000003</v>
      </c>
      <c r="E390" s="33">
        <f t="shared" si="18"/>
        <v>0.54207090000000002</v>
      </c>
      <c r="F390" s="33">
        <v>1.39</v>
      </c>
      <c r="G390" s="33">
        <f t="shared" si="19"/>
        <v>4.3048299999999998E-2</v>
      </c>
    </row>
    <row r="391" spans="1:7">
      <c r="A391" s="106"/>
      <c r="E391" s="33"/>
      <c r="F391" s="33"/>
      <c r="G391" s="33"/>
    </row>
    <row r="392" spans="1:7">
      <c r="A392" s="106"/>
      <c r="E392" s="33"/>
      <c r="G392" s="33"/>
    </row>
    <row r="393" spans="1:7">
      <c r="A393" s="125"/>
      <c r="B393" s="123"/>
      <c r="C393" s="124"/>
      <c r="E393" s="33"/>
      <c r="G393" s="33"/>
    </row>
    <row r="394" spans="1:7">
      <c r="A394" s="106"/>
      <c r="E394" s="33"/>
      <c r="G394" s="33"/>
    </row>
    <row r="395" spans="1:7">
      <c r="A395" s="106"/>
      <c r="E395" s="33"/>
      <c r="G395" s="33"/>
    </row>
    <row r="396" spans="1:7">
      <c r="A396" s="106">
        <v>40260</v>
      </c>
      <c r="B396" s="117">
        <v>27</v>
      </c>
      <c r="C396" s="108" t="s">
        <v>58</v>
      </c>
      <c r="E396" s="33"/>
      <c r="G396" s="33"/>
    </row>
    <row r="397" spans="1:7">
      <c r="A397" s="106">
        <v>40274</v>
      </c>
      <c r="B397" s="117">
        <v>27</v>
      </c>
      <c r="E397" s="33"/>
      <c r="G397" s="33"/>
    </row>
    <row r="398" spans="1:7">
      <c r="A398" s="104">
        <v>40288</v>
      </c>
      <c r="B398" s="117">
        <v>27</v>
      </c>
      <c r="D398">
        <v>305</v>
      </c>
      <c r="E398" s="33">
        <f t="shared" si="18"/>
        <v>4.2721350000000005</v>
      </c>
      <c r="F398">
        <v>1.75</v>
      </c>
      <c r="G398" s="33">
        <f t="shared" si="19"/>
        <v>5.4197499999999996E-2</v>
      </c>
    </row>
    <row r="399" spans="1:7">
      <c r="A399" s="104">
        <v>40302</v>
      </c>
      <c r="B399" s="117">
        <v>27</v>
      </c>
      <c r="D399">
        <v>309</v>
      </c>
      <c r="E399" s="33">
        <f t="shared" si="18"/>
        <v>4.328163</v>
      </c>
      <c r="F399" s="33">
        <v>2.11</v>
      </c>
      <c r="G399" s="33">
        <f t="shared" si="19"/>
        <v>6.5346699999999994E-2</v>
      </c>
    </row>
    <row r="400" spans="1:7">
      <c r="A400" s="104">
        <v>40316</v>
      </c>
      <c r="B400" s="117">
        <v>27</v>
      </c>
      <c r="D400">
        <v>272</v>
      </c>
      <c r="E400" s="33">
        <f t="shared" si="18"/>
        <v>3.809904</v>
      </c>
      <c r="F400" s="33">
        <v>1.76</v>
      </c>
      <c r="G400" s="33">
        <f t="shared" si="19"/>
        <v>5.4507199999999999E-2</v>
      </c>
    </row>
    <row r="401" spans="1:7">
      <c r="A401" s="104">
        <v>40330</v>
      </c>
      <c r="B401" s="117">
        <v>27</v>
      </c>
      <c r="E401" s="33"/>
      <c r="F401" s="33"/>
      <c r="G401" s="33"/>
    </row>
    <row r="402" spans="1:7">
      <c r="A402" s="104">
        <v>40344</v>
      </c>
      <c r="B402" s="117">
        <v>27</v>
      </c>
      <c r="D402">
        <v>225</v>
      </c>
      <c r="E402" s="33">
        <f t="shared" si="18"/>
        <v>3.1515749999999998</v>
      </c>
      <c r="F402" s="33">
        <v>2.14</v>
      </c>
      <c r="G402" s="33">
        <f t="shared" si="19"/>
        <v>6.627580000000001E-2</v>
      </c>
    </row>
    <row r="403" spans="1:7">
      <c r="A403" s="104">
        <v>40358</v>
      </c>
      <c r="B403" s="117">
        <v>27</v>
      </c>
      <c r="D403">
        <v>190</v>
      </c>
      <c r="E403" s="33">
        <f t="shared" ref="E403:E434" si="20">(D403*14.007)*(0.001)</f>
        <v>2.66133</v>
      </c>
      <c r="F403" s="33">
        <v>3.59</v>
      </c>
      <c r="G403" s="33">
        <f t="shared" ref="G403:G434" si="21">(F403*30.97)*(0.001)</f>
        <v>0.1111823</v>
      </c>
    </row>
    <row r="404" spans="1:7">
      <c r="A404" s="104">
        <v>40372</v>
      </c>
      <c r="B404" s="117">
        <v>27</v>
      </c>
      <c r="E404" s="33"/>
      <c r="G404" s="33"/>
    </row>
    <row r="405" spans="1:7">
      <c r="A405" s="104">
        <v>40386</v>
      </c>
      <c r="B405" s="117">
        <v>27</v>
      </c>
      <c r="D405">
        <v>169</v>
      </c>
      <c r="E405" s="33">
        <f t="shared" si="20"/>
        <v>2.3671830000000003</v>
      </c>
      <c r="F405" s="33">
        <v>2.93</v>
      </c>
      <c r="G405" s="33">
        <f t="shared" si="21"/>
        <v>9.0742100000000006E-2</v>
      </c>
    </row>
    <row r="406" spans="1:7">
      <c r="A406" s="104">
        <v>40400</v>
      </c>
      <c r="B406" s="117">
        <v>27</v>
      </c>
      <c r="D406">
        <v>192</v>
      </c>
      <c r="E406" s="33">
        <f t="shared" si="20"/>
        <v>2.6893440000000002</v>
      </c>
      <c r="F406" s="33">
        <v>3.08</v>
      </c>
      <c r="G406" s="33">
        <f t="shared" si="21"/>
        <v>9.5387599999999989E-2</v>
      </c>
    </row>
    <row r="407" spans="1:7">
      <c r="A407" s="104">
        <v>40414</v>
      </c>
      <c r="B407" s="117">
        <v>27</v>
      </c>
      <c r="D407">
        <v>145</v>
      </c>
      <c r="E407" s="33">
        <f t="shared" si="20"/>
        <v>2.031015</v>
      </c>
      <c r="F407" s="33">
        <v>2.4300000000000002</v>
      </c>
      <c r="G407" s="33">
        <f t="shared" si="21"/>
        <v>7.5257100000000007E-2</v>
      </c>
    </row>
    <row r="408" spans="1:7">
      <c r="A408" s="104">
        <v>40428</v>
      </c>
      <c r="B408" s="117">
        <v>27</v>
      </c>
      <c r="D408">
        <v>210</v>
      </c>
      <c r="E408" s="33">
        <f t="shared" si="20"/>
        <v>2.9414699999999998</v>
      </c>
      <c r="F408" s="33">
        <v>2.94</v>
      </c>
      <c r="G408" s="33">
        <f t="shared" si="21"/>
        <v>9.1051800000000002E-2</v>
      </c>
    </row>
    <row r="409" spans="1:7">
      <c r="A409" s="104">
        <v>40442</v>
      </c>
      <c r="B409" s="117">
        <v>27</v>
      </c>
      <c r="D409">
        <v>203</v>
      </c>
      <c r="E409" s="33">
        <f t="shared" si="20"/>
        <v>2.8434209999999998</v>
      </c>
      <c r="F409" s="33">
        <v>2</v>
      </c>
      <c r="G409" s="33">
        <f t="shared" si="21"/>
        <v>6.1940000000000002E-2</v>
      </c>
    </row>
    <row r="410" spans="1:7">
      <c r="A410" s="104">
        <v>40456</v>
      </c>
      <c r="B410" s="117">
        <v>27</v>
      </c>
      <c r="D410">
        <v>147</v>
      </c>
      <c r="E410" s="33">
        <f t="shared" si="20"/>
        <v>2.0590290000000002</v>
      </c>
      <c r="F410" s="33">
        <v>1.73</v>
      </c>
      <c r="G410" s="33">
        <f t="shared" si="21"/>
        <v>5.3578100000000003E-2</v>
      </c>
    </row>
    <row r="411" spans="1:7">
      <c r="A411" s="104">
        <v>40470</v>
      </c>
      <c r="B411" s="117">
        <v>27</v>
      </c>
      <c r="E411" s="33"/>
      <c r="G411" s="33"/>
    </row>
    <row r="412" spans="1:7">
      <c r="A412" s="104">
        <v>40484</v>
      </c>
      <c r="B412" s="117">
        <v>27</v>
      </c>
      <c r="D412">
        <v>207</v>
      </c>
      <c r="E412" s="33">
        <f t="shared" si="20"/>
        <v>2.8994490000000002</v>
      </c>
      <c r="F412" s="33">
        <v>1.19</v>
      </c>
      <c r="G412" s="33">
        <f t="shared" si="21"/>
        <v>3.6854299999999993E-2</v>
      </c>
    </row>
    <row r="413" spans="1:7">
      <c r="A413" s="104">
        <v>40498</v>
      </c>
      <c r="B413" s="117">
        <v>27</v>
      </c>
      <c r="D413">
        <v>249</v>
      </c>
      <c r="E413" s="33">
        <f t="shared" si="20"/>
        <v>3.487743</v>
      </c>
      <c r="F413" s="33">
        <v>1.41</v>
      </c>
      <c r="G413" s="33">
        <f t="shared" si="21"/>
        <v>4.3667699999999997E-2</v>
      </c>
    </row>
    <row r="414" spans="1:7">
      <c r="A414" s="106"/>
      <c r="E414" s="33"/>
      <c r="G414" s="33"/>
    </row>
    <row r="415" spans="1:7">
      <c r="A415" s="106"/>
      <c r="E415" s="33"/>
      <c r="G415" s="33"/>
    </row>
    <row r="416" spans="1:7">
      <c r="A416" s="106"/>
      <c r="E416" s="33"/>
      <c r="G416" s="33"/>
    </row>
    <row r="417" spans="1:7">
      <c r="A417" s="106">
        <v>40260</v>
      </c>
      <c r="B417" s="117">
        <v>28</v>
      </c>
      <c r="C417" s="108" t="s">
        <v>60</v>
      </c>
      <c r="E417" s="33"/>
      <c r="G417" s="33"/>
    </row>
    <row r="418" spans="1:7">
      <c r="A418" s="106">
        <v>40274</v>
      </c>
      <c r="B418" s="117">
        <v>28</v>
      </c>
      <c r="E418" s="33"/>
      <c r="G418" s="33"/>
    </row>
    <row r="419" spans="1:7">
      <c r="A419" s="104">
        <v>40288</v>
      </c>
      <c r="B419" s="117">
        <v>28</v>
      </c>
      <c r="E419" s="33"/>
      <c r="G419" s="33"/>
    </row>
    <row r="420" spans="1:7">
      <c r="A420" s="104">
        <v>40302</v>
      </c>
      <c r="B420" s="117">
        <v>28</v>
      </c>
      <c r="E420" s="33"/>
      <c r="G420" s="33"/>
    </row>
    <row r="421" spans="1:7">
      <c r="A421" s="104">
        <v>40316</v>
      </c>
      <c r="B421" s="117">
        <v>28</v>
      </c>
      <c r="D421">
        <v>83.5</v>
      </c>
      <c r="E421" s="33">
        <f t="shared" si="20"/>
        <v>1.1695845</v>
      </c>
      <c r="F421">
        <v>1.42</v>
      </c>
      <c r="G421" s="33">
        <f t="shared" si="21"/>
        <v>4.39774E-2</v>
      </c>
    </row>
    <row r="422" spans="1:7">
      <c r="A422" s="104">
        <v>40330</v>
      </c>
      <c r="B422" s="117">
        <v>28</v>
      </c>
      <c r="D422">
        <v>122</v>
      </c>
      <c r="E422" s="33">
        <f t="shared" si="20"/>
        <v>1.7088540000000001</v>
      </c>
      <c r="F422">
        <v>1.8</v>
      </c>
      <c r="G422" s="33">
        <f t="shared" si="21"/>
        <v>5.5746000000000004E-2</v>
      </c>
    </row>
    <row r="423" spans="1:7">
      <c r="A423" s="104">
        <v>40344</v>
      </c>
      <c r="B423" s="117">
        <v>28</v>
      </c>
      <c r="D423">
        <v>80.2</v>
      </c>
      <c r="E423" s="33">
        <f t="shared" si="20"/>
        <v>1.1233614000000001</v>
      </c>
      <c r="F423">
        <v>1.81</v>
      </c>
      <c r="G423" s="33">
        <f t="shared" si="21"/>
        <v>5.60557E-2</v>
      </c>
    </row>
    <row r="424" spans="1:7">
      <c r="A424" s="104">
        <v>40358</v>
      </c>
      <c r="B424" s="117">
        <v>28</v>
      </c>
      <c r="D424">
        <v>51.6</v>
      </c>
      <c r="E424" s="33">
        <f t="shared" si="20"/>
        <v>0.72276119999999999</v>
      </c>
      <c r="F424">
        <v>1.93</v>
      </c>
      <c r="G424" s="33">
        <f t="shared" si="21"/>
        <v>5.9772099999999995E-2</v>
      </c>
    </row>
    <row r="425" spans="1:7">
      <c r="A425" s="104">
        <v>40372</v>
      </c>
      <c r="B425" s="117">
        <v>28</v>
      </c>
      <c r="E425" s="33"/>
      <c r="G425" s="33"/>
    </row>
    <row r="426" spans="1:7">
      <c r="A426" s="104">
        <v>40386</v>
      </c>
      <c r="B426" s="117">
        <v>28</v>
      </c>
      <c r="D426">
        <v>49.7</v>
      </c>
      <c r="E426" s="33">
        <f t="shared" si="20"/>
        <v>0.69614790000000004</v>
      </c>
      <c r="F426">
        <v>2.23</v>
      </c>
      <c r="G426" s="33">
        <f t="shared" si="21"/>
        <v>6.9063099999999988E-2</v>
      </c>
    </row>
    <row r="427" spans="1:7">
      <c r="A427" s="104">
        <v>40400</v>
      </c>
      <c r="B427" s="117">
        <v>28</v>
      </c>
      <c r="E427" s="33"/>
      <c r="G427" s="33"/>
    </row>
    <row r="428" spans="1:7">
      <c r="A428" s="104">
        <v>40414</v>
      </c>
      <c r="B428" s="117">
        <v>28</v>
      </c>
      <c r="D428">
        <v>39.4</v>
      </c>
      <c r="E428" s="33">
        <f t="shared" si="20"/>
        <v>0.55187579999999992</v>
      </c>
      <c r="F428">
        <v>1.79</v>
      </c>
      <c r="G428" s="33">
        <f t="shared" si="21"/>
        <v>5.5436299999999994E-2</v>
      </c>
    </row>
    <row r="429" spans="1:7">
      <c r="A429" s="104">
        <v>40428</v>
      </c>
      <c r="B429" s="117">
        <v>28</v>
      </c>
      <c r="E429" s="33"/>
      <c r="G429" s="33"/>
    </row>
    <row r="430" spans="1:7">
      <c r="A430" s="104">
        <v>40442</v>
      </c>
      <c r="B430" s="117">
        <v>28</v>
      </c>
      <c r="D430">
        <v>41.2</v>
      </c>
      <c r="E430" s="33">
        <f t="shared" si="20"/>
        <v>0.57708839999999995</v>
      </c>
      <c r="F430">
        <v>1.62</v>
      </c>
      <c r="G430" s="33">
        <f t="shared" si="21"/>
        <v>5.0171399999999998E-2</v>
      </c>
    </row>
    <row r="431" spans="1:7">
      <c r="A431" s="104">
        <v>40456</v>
      </c>
      <c r="B431" s="117">
        <v>28</v>
      </c>
      <c r="D431">
        <v>52.2</v>
      </c>
      <c r="E431" s="33">
        <f t="shared" si="20"/>
        <v>0.73116539999999997</v>
      </c>
      <c r="F431">
        <v>1.74</v>
      </c>
      <c r="G431" s="33">
        <f t="shared" si="21"/>
        <v>5.38878E-2</v>
      </c>
    </row>
    <row r="432" spans="1:7">
      <c r="A432" s="104">
        <v>40470</v>
      </c>
      <c r="B432" s="117">
        <v>28</v>
      </c>
      <c r="D432">
        <v>47.5</v>
      </c>
      <c r="E432" s="33">
        <f t="shared" si="20"/>
        <v>0.66533249999999999</v>
      </c>
      <c r="F432">
        <v>1.43</v>
      </c>
      <c r="G432" s="33">
        <f t="shared" si="21"/>
        <v>4.4287099999999996E-2</v>
      </c>
    </row>
    <row r="433" spans="1:7">
      <c r="A433" s="104">
        <v>40484</v>
      </c>
      <c r="B433" s="117">
        <v>28</v>
      </c>
      <c r="D433">
        <v>40.5</v>
      </c>
      <c r="E433" s="33">
        <f t="shared" si="20"/>
        <v>0.56728350000000005</v>
      </c>
      <c r="F433">
        <v>1.1399999999999999</v>
      </c>
      <c r="G433" s="33">
        <f t="shared" si="21"/>
        <v>3.5305799999999998E-2</v>
      </c>
    </row>
    <row r="434" spans="1:7">
      <c r="A434" s="104">
        <v>40498</v>
      </c>
      <c r="B434" s="117">
        <v>28</v>
      </c>
      <c r="D434">
        <v>36.799999999999997</v>
      </c>
      <c r="E434" s="33">
        <f t="shared" si="20"/>
        <v>0.51545759999999996</v>
      </c>
      <c r="F434">
        <v>1.1399999999999999</v>
      </c>
      <c r="G434" s="33">
        <f t="shared" si="21"/>
        <v>3.5305799999999998E-2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V149"/>
  <sheetViews>
    <sheetView topLeftCell="BR1" zoomScale="55" zoomScaleNormal="55" zoomScalePageLayoutView="55" workbookViewId="0">
      <pane ySplit="1" topLeftCell="A2" activePane="bottomLeft" state="frozen"/>
      <selection pane="bottomLeft" activeCell="CO43" sqref="CO43"/>
    </sheetView>
  </sheetViews>
  <sheetFormatPr baseColWidth="10" defaultColWidth="8.83203125" defaultRowHeight="13"/>
  <cols>
    <col min="3" max="3" width="10.5" customWidth="1"/>
    <col min="8" max="8" width="9.33203125" bestFit="1" customWidth="1"/>
    <col min="10" max="10" width="10" bestFit="1" customWidth="1"/>
    <col min="11" max="11" width="9.6640625" bestFit="1" customWidth="1"/>
    <col min="12" max="12" width="10" customWidth="1"/>
    <col min="26" max="26" width="10.5" customWidth="1"/>
    <col min="27" max="28" width="9.33203125" bestFit="1" customWidth="1"/>
    <col min="44" max="44" width="10.1640625" customWidth="1"/>
    <col min="45" max="45" width="9.6640625" bestFit="1" customWidth="1"/>
    <col min="63" max="63" width="9.5" customWidth="1"/>
    <col min="64" max="64" width="9.6640625" bestFit="1" customWidth="1"/>
    <col min="65" max="65" width="10" bestFit="1" customWidth="1"/>
    <col min="79" max="80" width="9.5" bestFit="1" customWidth="1"/>
    <col min="99" max="99" width="11.5" customWidth="1"/>
  </cols>
  <sheetData>
    <row r="1" spans="1:100" ht="14">
      <c r="A1" s="4" t="s">
        <v>106</v>
      </c>
      <c r="X1" s="4" t="s">
        <v>107</v>
      </c>
      <c r="AP1" s="4" t="s">
        <v>109</v>
      </c>
      <c r="BI1" s="4" t="s">
        <v>110</v>
      </c>
      <c r="BY1" s="4" t="s">
        <v>111</v>
      </c>
      <c r="CT1" s="23" t="s">
        <v>114</v>
      </c>
      <c r="CU1" s="23" t="s">
        <v>115</v>
      </c>
      <c r="CV1" s="85" t="s">
        <v>116</v>
      </c>
    </row>
    <row r="2" spans="1:100" ht="16">
      <c r="A2" s="4"/>
      <c r="X2" s="23" t="s">
        <v>13</v>
      </c>
      <c r="Y2">
        <v>4</v>
      </c>
      <c r="Z2">
        <v>8</v>
      </c>
      <c r="AA2">
        <v>19</v>
      </c>
      <c r="AB2">
        <v>20</v>
      </c>
      <c r="AC2">
        <v>27</v>
      </c>
      <c r="AP2" s="23" t="s">
        <v>13</v>
      </c>
      <c r="AQ2">
        <v>21</v>
      </c>
      <c r="AR2">
        <v>23</v>
      </c>
      <c r="AS2">
        <v>25</v>
      </c>
      <c r="AT2">
        <v>26</v>
      </c>
      <c r="AU2">
        <v>28</v>
      </c>
      <c r="BX2" s="23" t="s">
        <v>13</v>
      </c>
      <c r="BY2" s="23" t="s">
        <v>112</v>
      </c>
      <c r="BZ2" s="23" t="s">
        <v>107</v>
      </c>
      <c r="CA2" s="23" t="s">
        <v>109</v>
      </c>
      <c r="CB2" s="23" t="s">
        <v>113</v>
      </c>
      <c r="CS2" s="84"/>
      <c r="CT2" s="1"/>
    </row>
    <row r="3" spans="1:100" ht="16">
      <c r="A3" s="23" t="s">
        <v>13</v>
      </c>
      <c r="B3" s="23"/>
      <c r="C3" s="23">
        <v>1</v>
      </c>
      <c r="D3">
        <v>3</v>
      </c>
      <c r="E3">
        <v>5</v>
      </c>
      <c r="F3">
        <v>6</v>
      </c>
      <c r="G3">
        <v>7</v>
      </c>
      <c r="H3">
        <v>12</v>
      </c>
      <c r="I3">
        <v>14</v>
      </c>
      <c r="J3">
        <v>15</v>
      </c>
      <c r="X3" s="23" t="s">
        <v>87</v>
      </c>
      <c r="Y3" s="27"/>
      <c r="Z3" s="27">
        <v>3.4</v>
      </c>
      <c r="AA3" s="27">
        <v>3.81</v>
      </c>
      <c r="AB3" s="27">
        <v>2.44</v>
      </c>
      <c r="AD3">
        <v>0.1</v>
      </c>
      <c r="AP3" s="23" t="s">
        <v>87</v>
      </c>
      <c r="AQ3" s="33"/>
      <c r="AT3">
        <v>5.23</v>
      </c>
      <c r="AV3">
        <v>0.1</v>
      </c>
      <c r="BX3" s="23" t="s">
        <v>87</v>
      </c>
      <c r="BY3" s="33">
        <f t="shared" ref="BY3:BY11" si="0">AVERAGE(C4:J4)</f>
        <v>3.2850000000000001</v>
      </c>
      <c r="BZ3" s="33">
        <f>AVERAGE(Y3:AC3)</f>
        <v>3.2166666666666668</v>
      </c>
      <c r="CA3" s="33">
        <f t="shared" ref="CA3:CA11" si="1">AVERAGE(AQ3:AU3)</f>
        <v>5.23</v>
      </c>
      <c r="CB3" s="33">
        <f>AVERAGE(BI5:BK5)</f>
        <v>1.9049999999999998</v>
      </c>
      <c r="CC3">
        <v>0.1</v>
      </c>
      <c r="CR3" s="84"/>
      <c r="CS3" s="84"/>
    </row>
    <row r="4" spans="1:100">
      <c r="B4" s="23" t="s">
        <v>87</v>
      </c>
      <c r="E4">
        <v>2.1800000000000002</v>
      </c>
      <c r="G4">
        <v>2.73</v>
      </c>
      <c r="H4">
        <v>3.08</v>
      </c>
      <c r="I4">
        <v>5.15</v>
      </c>
      <c r="K4">
        <v>0.1</v>
      </c>
      <c r="X4" s="23" t="s">
        <v>88</v>
      </c>
      <c r="Y4" s="27">
        <v>2.76</v>
      </c>
      <c r="Z4" s="27">
        <v>3.71</v>
      </c>
      <c r="AA4" s="27">
        <v>2.69</v>
      </c>
      <c r="AB4" s="27">
        <v>3.105</v>
      </c>
      <c r="AC4" s="33">
        <v>2.46</v>
      </c>
      <c r="AD4">
        <v>0.1</v>
      </c>
      <c r="AP4" s="23" t="s">
        <v>88</v>
      </c>
      <c r="AQ4" s="33"/>
      <c r="AR4" s="33">
        <v>2.4900000000000002</v>
      </c>
      <c r="AT4">
        <v>4.99</v>
      </c>
      <c r="AU4" s="33"/>
      <c r="AV4">
        <v>0.1</v>
      </c>
      <c r="BG4" s="23" t="s">
        <v>13</v>
      </c>
      <c r="BH4" s="23"/>
      <c r="BI4">
        <v>16</v>
      </c>
      <c r="BJ4">
        <v>17</v>
      </c>
      <c r="BK4">
        <v>18</v>
      </c>
      <c r="BX4" s="23" t="s">
        <v>88</v>
      </c>
      <c r="BY4" s="33">
        <f t="shared" si="0"/>
        <v>4.7640000000000002</v>
      </c>
      <c r="BZ4" s="33">
        <f t="shared" ref="BZ4:BZ11" si="2">AVERAGE(Y4:AC4)</f>
        <v>2.9450000000000003</v>
      </c>
      <c r="CA4" s="33">
        <f t="shared" si="1"/>
        <v>3.74</v>
      </c>
      <c r="CB4" s="33">
        <f t="shared" ref="CB4:CB11" si="3">AVERAGE(BI6:BK6)</f>
        <v>2.5219999999999998</v>
      </c>
      <c r="CC4">
        <v>0.1</v>
      </c>
    </row>
    <row r="5" spans="1:100">
      <c r="B5" s="23" t="s">
        <v>88</v>
      </c>
      <c r="D5">
        <v>5.59</v>
      </c>
      <c r="E5">
        <v>4.33</v>
      </c>
      <c r="G5">
        <v>4.13</v>
      </c>
      <c r="H5">
        <v>5.0199999999999996</v>
      </c>
      <c r="I5">
        <v>4.75</v>
      </c>
      <c r="K5">
        <v>0.1</v>
      </c>
      <c r="X5" s="23" t="s">
        <v>89</v>
      </c>
      <c r="Y5" s="27">
        <v>3.9450000000000003</v>
      </c>
      <c r="Z5" s="27">
        <v>3.06</v>
      </c>
      <c r="AA5" s="27">
        <v>4.6749999999999998</v>
      </c>
      <c r="AB5" s="27">
        <v>2.3250000000000002</v>
      </c>
      <c r="AC5" s="33">
        <v>3.7749999999999995</v>
      </c>
      <c r="AD5">
        <v>0.1</v>
      </c>
      <c r="AP5" s="23" t="s">
        <v>89</v>
      </c>
      <c r="AQ5" s="33"/>
      <c r="AR5" s="33">
        <v>3.3050000000000002</v>
      </c>
      <c r="AS5">
        <v>4.2249999999999996</v>
      </c>
      <c r="AT5">
        <v>2.5499999999999998</v>
      </c>
      <c r="AU5" s="33">
        <v>4.8149999999999995</v>
      </c>
      <c r="AV5">
        <v>0.1</v>
      </c>
      <c r="BH5" s="23" t="s">
        <v>87</v>
      </c>
      <c r="BI5" s="27">
        <v>1.05</v>
      </c>
      <c r="BJ5" s="27"/>
      <c r="BK5" s="27">
        <v>2.76</v>
      </c>
      <c r="BL5">
        <v>0.1</v>
      </c>
      <c r="BX5" s="23" t="s">
        <v>89</v>
      </c>
      <c r="BY5" s="33">
        <f t="shared" si="0"/>
        <v>3.8033333333333328</v>
      </c>
      <c r="BZ5" s="33">
        <f t="shared" si="2"/>
        <v>3.5559999999999996</v>
      </c>
      <c r="CA5" s="33">
        <f t="shared" si="1"/>
        <v>3.7237499999999994</v>
      </c>
      <c r="CB5" s="33">
        <f t="shared" si="3"/>
        <v>2.1854999999999998</v>
      </c>
      <c r="CC5">
        <v>0.1</v>
      </c>
    </row>
    <row r="6" spans="1:100">
      <c r="B6" s="23" t="s">
        <v>89</v>
      </c>
      <c r="C6" s="33">
        <v>4.2149999999999999</v>
      </c>
      <c r="D6">
        <v>3.87</v>
      </c>
      <c r="E6">
        <v>4.29</v>
      </c>
      <c r="G6">
        <v>2.74</v>
      </c>
      <c r="H6">
        <v>4.0199999999999996</v>
      </c>
      <c r="I6" s="33">
        <v>3.6850000000000001</v>
      </c>
      <c r="K6">
        <v>0.1</v>
      </c>
      <c r="X6" s="23" t="s">
        <v>90</v>
      </c>
      <c r="Y6" s="27">
        <v>4.8</v>
      </c>
      <c r="Z6" s="27">
        <v>3.1749999999999998</v>
      </c>
      <c r="AA6" s="27">
        <v>3.5350000000000001</v>
      </c>
      <c r="AB6" s="27">
        <v>4.8233333333333333</v>
      </c>
      <c r="AC6" s="33">
        <v>7.1099999999999994</v>
      </c>
      <c r="AD6">
        <v>0.1</v>
      </c>
      <c r="AP6" s="23" t="s">
        <v>90</v>
      </c>
      <c r="AQ6" s="33"/>
      <c r="AR6" s="33">
        <v>5.1533333333333333</v>
      </c>
      <c r="AS6">
        <v>8.4350000000000005</v>
      </c>
      <c r="AT6" s="33">
        <v>2.8499999999999996</v>
      </c>
      <c r="AU6" s="33">
        <v>8.4149999999999991</v>
      </c>
      <c r="AV6">
        <v>0.1</v>
      </c>
      <c r="BH6" s="23" t="s">
        <v>88</v>
      </c>
      <c r="BI6" s="27">
        <v>0.91100000000000003</v>
      </c>
      <c r="BJ6" s="27">
        <v>3.06</v>
      </c>
      <c r="BK6" s="27">
        <v>3.5949999999999998</v>
      </c>
      <c r="BL6">
        <v>0.1</v>
      </c>
      <c r="BX6" s="23" t="s">
        <v>90</v>
      </c>
      <c r="BY6" s="33">
        <f t="shared" si="0"/>
        <v>2.4933333333333336</v>
      </c>
      <c r="BZ6" s="33">
        <f t="shared" si="2"/>
        <v>4.6886666666666663</v>
      </c>
      <c r="CA6" s="33">
        <f t="shared" si="1"/>
        <v>6.2133333333333329</v>
      </c>
      <c r="CB6" s="33">
        <f t="shared" si="3"/>
        <v>3.9661111111111111</v>
      </c>
      <c r="CC6">
        <v>0.1</v>
      </c>
      <c r="CP6" s="103"/>
      <c r="CQ6" s="103"/>
      <c r="CR6" s="103"/>
      <c r="CS6" s="103"/>
      <c r="CT6" s="103"/>
      <c r="CU6" s="103"/>
    </row>
    <row r="7" spans="1:100">
      <c r="B7" s="23" t="s">
        <v>90</v>
      </c>
      <c r="C7">
        <v>3.05</v>
      </c>
      <c r="E7" s="33">
        <v>0.67900000000000005</v>
      </c>
      <c r="F7">
        <v>1.76</v>
      </c>
      <c r="H7">
        <v>3.66</v>
      </c>
      <c r="I7">
        <v>4.4900000000000011</v>
      </c>
      <c r="J7" s="33">
        <v>1.321</v>
      </c>
      <c r="K7">
        <v>0.1</v>
      </c>
      <c r="X7" s="23" t="s">
        <v>91</v>
      </c>
      <c r="Y7" s="27">
        <v>2.4500000000000002</v>
      </c>
      <c r="Z7" s="27">
        <v>4.1099999999999994</v>
      </c>
      <c r="AA7" s="27">
        <v>2.84</v>
      </c>
      <c r="AB7" s="27">
        <v>2.1349999999999998</v>
      </c>
      <c r="AC7" s="33">
        <v>3.25</v>
      </c>
      <c r="AD7">
        <v>0.1</v>
      </c>
      <c r="AP7" s="23" t="s">
        <v>91</v>
      </c>
      <c r="AQ7">
        <v>2.8600000000000003</v>
      </c>
      <c r="AR7">
        <v>6.93</v>
      </c>
      <c r="AS7" s="33"/>
      <c r="AT7" s="33">
        <v>2.66</v>
      </c>
      <c r="AV7">
        <v>0.1</v>
      </c>
      <c r="BH7" s="23" t="s">
        <v>89</v>
      </c>
      <c r="BI7" s="27">
        <v>0.44649999999999995</v>
      </c>
      <c r="BJ7" s="27">
        <v>3.3449999999999998</v>
      </c>
      <c r="BK7" s="27">
        <v>2.7650000000000001</v>
      </c>
      <c r="BL7">
        <v>0.1</v>
      </c>
      <c r="BX7" s="23" t="s">
        <v>91</v>
      </c>
      <c r="BY7" s="33">
        <f t="shared" si="0"/>
        <v>1.5456666666666667</v>
      </c>
      <c r="BZ7" s="33">
        <f t="shared" si="2"/>
        <v>2.9569999999999999</v>
      </c>
      <c r="CA7" s="33">
        <f t="shared" si="1"/>
        <v>4.1499999999999995</v>
      </c>
      <c r="CB7" s="33">
        <f t="shared" si="3"/>
        <v>8.3375000000000004</v>
      </c>
      <c r="CC7">
        <v>0.1</v>
      </c>
    </row>
    <row r="8" spans="1:100">
      <c r="B8" s="23" t="s">
        <v>91</v>
      </c>
      <c r="D8" s="33">
        <v>3.08</v>
      </c>
      <c r="E8" s="33">
        <v>0.61599999999999999</v>
      </c>
      <c r="F8">
        <v>1.68</v>
      </c>
      <c r="G8">
        <v>0.53200000000000003</v>
      </c>
      <c r="H8">
        <v>2.5499999999999998</v>
      </c>
      <c r="I8" s="33"/>
      <c r="J8" s="33">
        <v>0.81599999999999995</v>
      </c>
      <c r="K8">
        <v>0.1</v>
      </c>
      <c r="X8" s="23" t="s">
        <v>92</v>
      </c>
      <c r="Y8" s="27">
        <v>1.97</v>
      </c>
      <c r="Z8" s="27">
        <v>3.395</v>
      </c>
      <c r="AA8" s="27">
        <v>2.41</v>
      </c>
      <c r="AB8" s="27">
        <v>1.73</v>
      </c>
      <c r="AC8" s="33">
        <v>2.0249999999999999</v>
      </c>
      <c r="AD8">
        <v>0.1</v>
      </c>
      <c r="AP8" s="23" t="s">
        <v>92</v>
      </c>
      <c r="AQ8">
        <v>3.05</v>
      </c>
      <c r="AS8" s="33"/>
      <c r="AT8" s="33">
        <v>2.7050000000000001</v>
      </c>
      <c r="AV8">
        <v>0.1</v>
      </c>
      <c r="BH8" s="23" t="s">
        <v>90</v>
      </c>
      <c r="BI8" s="27">
        <v>0.63</v>
      </c>
      <c r="BJ8" s="27">
        <v>4.7249999999999996</v>
      </c>
      <c r="BK8" s="27">
        <v>6.5433333333333339</v>
      </c>
      <c r="BL8">
        <v>0.1</v>
      </c>
      <c r="BX8" s="23" t="s">
        <v>92</v>
      </c>
      <c r="BY8" s="33">
        <f t="shared" si="0"/>
        <v>1.6153571428571427</v>
      </c>
      <c r="BZ8" s="33">
        <f t="shared" si="2"/>
        <v>2.306</v>
      </c>
      <c r="CA8" s="33">
        <f t="shared" si="1"/>
        <v>2.8774999999999999</v>
      </c>
      <c r="CB8" s="33">
        <f t="shared" si="3"/>
        <v>5.88</v>
      </c>
      <c r="CC8">
        <v>0.1</v>
      </c>
    </row>
    <row r="9" spans="1:100">
      <c r="B9" s="23" t="s">
        <v>92</v>
      </c>
      <c r="C9" s="33"/>
      <c r="D9">
        <v>2.2799999999999998</v>
      </c>
      <c r="E9" s="33">
        <v>0.442</v>
      </c>
      <c r="F9">
        <v>1.41</v>
      </c>
      <c r="G9">
        <v>0.877</v>
      </c>
      <c r="H9">
        <v>0.497</v>
      </c>
      <c r="I9">
        <v>5.04</v>
      </c>
      <c r="J9">
        <v>0.76150000000000007</v>
      </c>
      <c r="K9">
        <v>0.1</v>
      </c>
      <c r="X9" s="23" t="s">
        <v>97</v>
      </c>
      <c r="Y9" s="27">
        <v>3.26</v>
      </c>
      <c r="Z9" s="27">
        <v>4.6449999999999996</v>
      </c>
      <c r="AA9" s="27">
        <v>3.62</v>
      </c>
      <c r="AB9" s="27">
        <v>2.9</v>
      </c>
      <c r="AC9" s="33">
        <v>3.2199999999999998</v>
      </c>
      <c r="AD9">
        <v>0.1</v>
      </c>
      <c r="AP9" s="23" t="s">
        <v>97</v>
      </c>
      <c r="AQ9" s="33">
        <v>3.83</v>
      </c>
      <c r="AR9" s="33">
        <v>8.68</v>
      </c>
      <c r="AS9" s="33"/>
      <c r="AT9">
        <v>3.56</v>
      </c>
      <c r="AU9" s="33"/>
      <c r="AV9">
        <v>0.1</v>
      </c>
      <c r="BH9" s="23" t="s">
        <v>91</v>
      </c>
      <c r="BI9" s="27"/>
      <c r="BJ9" s="27">
        <v>7.3650000000000002</v>
      </c>
      <c r="BK9" s="92">
        <v>9.31</v>
      </c>
      <c r="BL9">
        <v>0.1</v>
      </c>
      <c r="BX9" s="23" t="s">
        <v>97</v>
      </c>
      <c r="BY9" s="33">
        <f t="shared" si="0"/>
        <v>1.9544285714285716</v>
      </c>
      <c r="BZ9" s="33">
        <f t="shared" si="2"/>
        <v>3.5289999999999999</v>
      </c>
      <c r="CA9" s="33">
        <f t="shared" si="1"/>
        <v>5.3566666666666665</v>
      </c>
      <c r="CB9" s="33">
        <f t="shared" si="3"/>
        <v>5.5343333333333335</v>
      </c>
      <c r="CC9">
        <v>0.1</v>
      </c>
    </row>
    <row r="10" spans="1:100">
      <c r="B10" s="23" t="s">
        <v>97</v>
      </c>
      <c r="C10">
        <v>2.88</v>
      </c>
      <c r="E10">
        <v>0.74</v>
      </c>
      <c r="F10">
        <v>2.91</v>
      </c>
      <c r="G10">
        <v>0.78300000000000003</v>
      </c>
      <c r="H10">
        <v>0.80500000000000005</v>
      </c>
      <c r="I10" s="33">
        <v>5.01</v>
      </c>
      <c r="J10" s="33">
        <v>0.55299999999999994</v>
      </c>
      <c r="K10">
        <v>0.1</v>
      </c>
      <c r="X10" s="23" t="s">
        <v>98</v>
      </c>
      <c r="Y10" s="27">
        <v>2.19</v>
      </c>
      <c r="Z10" s="27">
        <v>1.83</v>
      </c>
      <c r="AA10" s="27">
        <v>4.1100000000000003</v>
      </c>
      <c r="AB10" s="27">
        <v>3.19</v>
      </c>
      <c r="AC10" s="33">
        <v>1.62</v>
      </c>
      <c r="AD10">
        <v>0.1</v>
      </c>
      <c r="AP10" s="23" t="s">
        <v>98</v>
      </c>
      <c r="AQ10" s="33">
        <v>2.39</v>
      </c>
      <c r="AT10" s="33">
        <v>2.4300000000000002</v>
      </c>
      <c r="AV10">
        <v>0.1</v>
      </c>
      <c r="BH10" s="23" t="s">
        <v>92</v>
      </c>
      <c r="BI10" s="27">
        <v>0.79</v>
      </c>
      <c r="BJ10" s="27">
        <v>7.32</v>
      </c>
      <c r="BK10" s="92">
        <v>9.5299999999999994</v>
      </c>
      <c r="BL10">
        <v>0.1</v>
      </c>
      <c r="BX10" s="23" t="s">
        <v>98</v>
      </c>
      <c r="BY10">
        <f t="shared" si="0"/>
        <v>2.27</v>
      </c>
      <c r="BZ10">
        <f t="shared" si="2"/>
        <v>2.5879999999999996</v>
      </c>
      <c r="CA10" s="33">
        <f t="shared" si="1"/>
        <v>2.41</v>
      </c>
      <c r="CB10">
        <f t="shared" si="3"/>
        <v>6.7550000000000008</v>
      </c>
      <c r="CC10">
        <v>0.1</v>
      </c>
    </row>
    <row r="11" spans="1:100">
      <c r="B11" s="23" t="s">
        <v>98</v>
      </c>
      <c r="C11">
        <v>3.57</v>
      </c>
      <c r="D11">
        <v>2.4900000000000002</v>
      </c>
      <c r="E11" s="33">
        <v>1.18</v>
      </c>
      <c r="F11">
        <v>1.41</v>
      </c>
      <c r="G11">
        <v>0.78</v>
      </c>
      <c r="H11">
        <v>2.4700000000000002</v>
      </c>
      <c r="I11">
        <v>4.8</v>
      </c>
      <c r="J11" s="33">
        <v>1.46</v>
      </c>
      <c r="K11">
        <v>0.1</v>
      </c>
      <c r="X11" s="23" t="s">
        <v>99</v>
      </c>
      <c r="Y11" s="27">
        <v>3.58</v>
      </c>
      <c r="Z11" s="27">
        <v>3.42</v>
      </c>
      <c r="AA11" s="27">
        <v>5.18</v>
      </c>
      <c r="AB11" s="27">
        <v>4.5199999999999996</v>
      </c>
      <c r="AC11" s="33">
        <v>3.97</v>
      </c>
      <c r="AD11">
        <v>0.1</v>
      </c>
      <c r="AP11" s="23" t="s">
        <v>99</v>
      </c>
      <c r="AQ11" s="33">
        <v>4.2</v>
      </c>
      <c r="AR11">
        <v>5.97</v>
      </c>
      <c r="AS11">
        <v>0.65</v>
      </c>
      <c r="AT11" s="33">
        <v>4.0599999999999996</v>
      </c>
      <c r="AU11">
        <v>4.83</v>
      </c>
      <c r="AV11">
        <v>0.1</v>
      </c>
      <c r="BH11" s="23" t="s">
        <v>97</v>
      </c>
      <c r="BI11" s="27">
        <v>0.60299999999999998</v>
      </c>
      <c r="BJ11" s="27">
        <v>7.71</v>
      </c>
      <c r="BK11" s="27">
        <v>8.2899999999999991</v>
      </c>
      <c r="BL11">
        <v>0.1</v>
      </c>
      <c r="BX11" s="23" t="s">
        <v>99</v>
      </c>
      <c r="BY11">
        <f t="shared" si="0"/>
        <v>2.625</v>
      </c>
      <c r="BZ11">
        <f t="shared" si="2"/>
        <v>4.1339999999999995</v>
      </c>
      <c r="CA11" s="33">
        <f t="shared" si="1"/>
        <v>3.9420000000000002</v>
      </c>
      <c r="CB11">
        <f t="shared" si="3"/>
        <v>7.5600000000000005</v>
      </c>
      <c r="CC11">
        <v>0.1</v>
      </c>
    </row>
    <row r="12" spans="1:100">
      <c r="B12" s="23" t="s">
        <v>99</v>
      </c>
      <c r="C12">
        <v>3.57</v>
      </c>
      <c r="D12">
        <v>3.87</v>
      </c>
      <c r="E12" s="33">
        <v>1.86</v>
      </c>
      <c r="F12">
        <v>1.06</v>
      </c>
      <c r="G12">
        <v>1.08</v>
      </c>
      <c r="H12">
        <v>2.82</v>
      </c>
      <c r="I12" s="33">
        <v>4.7</v>
      </c>
      <c r="J12" s="33">
        <v>2.04</v>
      </c>
      <c r="K12">
        <v>0.1</v>
      </c>
      <c r="X12" t="s">
        <v>144</v>
      </c>
      <c r="Y12" s="33">
        <f>AVERAGE(Y3:Y11)</f>
        <v>3.1193749999999998</v>
      </c>
      <c r="Z12" s="33">
        <f>AVERAGE(Z3:Z11)</f>
        <v>3.4161111111111109</v>
      </c>
      <c r="AA12" s="33">
        <f t="shared" ref="AA12:AC12" si="4">AVERAGE(AA3:AA11)</f>
        <v>3.6522222222222229</v>
      </c>
      <c r="AB12" s="33">
        <f t="shared" si="4"/>
        <v>3.0187037037037037</v>
      </c>
      <c r="AC12" s="33">
        <f t="shared" si="4"/>
        <v>3.4287499999999995</v>
      </c>
      <c r="AP12" t="s">
        <v>144</v>
      </c>
      <c r="AQ12" s="33">
        <f>AVERAGE(AQ3:AQ11)</f>
        <v>3.2660000000000005</v>
      </c>
      <c r="AR12" s="33">
        <f>AVERAGE(AR3:AR11)</f>
        <v>5.421388888888889</v>
      </c>
      <c r="AS12" s="33">
        <f t="shared" ref="AS12" si="5">AVERAGE(AS3:AS11)</f>
        <v>4.4366666666666665</v>
      </c>
      <c r="AT12" s="33">
        <f t="shared" ref="AT12" si="6">AVERAGE(AT3:AT11)</f>
        <v>3.4483333333333328</v>
      </c>
      <c r="AU12" s="33">
        <f t="shared" ref="AU12" si="7">AVERAGE(AU3:AU11)</f>
        <v>6.02</v>
      </c>
      <c r="AV12">
        <v>0.1</v>
      </c>
      <c r="BH12" s="23" t="s">
        <v>98</v>
      </c>
      <c r="BJ12" s="27">
        <v>5.61</v>
      </c>
      <c r="BK12" s="27">
        <v>7.9</v>
      </c>
      <c r="BL12">
        <v>0.1</v>
      </c>
      <c r="CC12">
        <v>0.1</v>
      </c>
    </row>
    <row r="13" spans="1:100">
      <c r="C13" s="33">
        <f>AVERAGE(C4:C12)</f>
        <v>3.4569999999999999</v>
      </c>
      <c r="D13" s="33">
        <f t="shared" ref="D13:J13" si="8">AVERAGE(D4:D12)</f>
        <v>3.5300000000000007</v>
      </c>
      <c r="E13" s="33">
        <f t="shared" si="8"/>
        <v>1.8129999999999999</v>
      </c>
      <c r="F13" s="33">
        <f t="shared" si="8"/>
        <v>1.7050000000000001</v>
      </c>
      <c r="G13" s="33">
        <f t="shared" si="8"/>
        <v>1.7064999999999999</v>
      </c>
      <c r="H13" s="33">
        <f t="shared" si="8"/>
        <v>2.7691111111111106</v>
      </c>
      <c r="I13" s="33">
        <f t="shared" si="8"/>
        <v>4.703125</v>
      </c>
      <c r="J13" s="33">
        <f t="shared" si="8"/>
        <v>1.1585833333333333</v>
      </c>
      <c r="K13">
        <v>0.1</v>
      </c>
      <c r="BH13" s="23" t="s">
        <v>99</v>
      </c>
      <c r="BJ13" s="27">
        <v>8.3800000000000008</v>
      </c>
      <c r="BK13" s="27">
        <v>6.74</v>
      </c>
      <c r="BL13">
        <v>0.1</v>
      </c>
    </row>
    <row r="14" spans="1:100">
      <c r="X14" s="23" t="s">
        <v>14</v>
      </c>
      <c r="Y14">
        <v>4</v>
      </c>
      <c r="Z14">
        <v>8</v>
      </c>
      <c r="AA14">
        <v>19</v>
      </c>
      <c r="AB14">
        <v>20</v>
      </c>
      <c r="AC14">
        <v>27</v>
      </c>
      <c r="AP14" s="23" t="s">
        <v>14</v>
      </c>
      <c r="AQ14">
        <v>21</v>
      </c>
      <c r="AR14">
        <v>23</v>
      </c>
      <c r="AS14">
        <v>25</v>
      </c>
      <c r="AT14">
        <v>26</v>
      </c>
      <c r="AU14">
        <v>28</v>
      </c>
      <c r="BH14" t="s">
        <v>144</v>
      </c>
      <c r="BI14" s="33">
        <f>AVERAGE(BI5:BI13)</f>
        <v>0.73841666666666672</v>
      </c>
      <c r="BJ14" s="33">
        <f>AVERAGE(BJ5:BJ13)</f>
        <v>5.9393750000000001</v>
      </c>
      <c r="BK14" s="33">
        <f t="shared" ref="BK14" si="9">AVERAGE(BK5:BK13)</f>
        <v>6.3814814814814822</v>
      </c>
      <c r="BM14">
        <v>0.1</v>
      </c>
      <c r="BX14" s="23" t="s">
        <v>14</v>
      </c>
      <c r="BY14" s="23" t="s">
        <v>112</v>
      </c>
      <c r="BZ14" s="23" t="s">
        <v>107</v>
      </c>
      <c r="CA14" s="23" t="s">
        <v>109</v>
      </c>
      <c r="CB14" s="23" t="s">
        <v>113</v>
      </c>
    </row>
    <row r="15" spans="1:100">
      <c r="A15" s="23" t="s">
        <v>14</v>
      </c>
      <c r="C15" s="23">
        <v>1</v>
      </c>
      <c r="D15">
        <v>3</v>
      </c>
      <c r="E15">
        <v>5</v>
      </c>
      <c r="F15">
        <v>6</v>
      </c>
      <c r="G15">
        <v>7</v>
      </c>
      <c r="H15">
        <v>12</v>
      </c>
      <c r="I15">
        <v>14</v>
      </c>
      <c r="J15">
        <v>15</v>
      </c>
      <c r="X15" s="23" t="s">
        <v>87</v>
      </c>
      <c r="Y15" s="44"/>
      <c r="Z15" s="44"/>
      <c r="AA15" s="44">
        <v>0.21299999999999999</v>
      </c>
      <c r="AB15" s="44"/>
      <c r="AD15">
        <v>0.05</v>
      </c>
      <c r="AP15" s="23" t="s">
        <v>87</v>
      </c>
      <c r="AQ15" s="44"/>
      <c r="AR15" s="44"/>
      <c r="AS15" s="44"/>
      <c r="AT15" s="44">
        <v>0.11</v>
      </c>
      <c r="AU15" s="44"/>
      <c r="AV15">
        <v>0.05</v>
      </c>
      <c r="BX15" s="23" t="s">
        <v>87</v>
      </c>
      <c r="BY15" s="42">
        <v>4.8915E-2</v>
      </c>
      <c r="BZ15" s="42">
        <v>6.9459300000000002E-2</v>
      </c>
      <c r="CA15" s="42">
        <v>3.5871E-2</v>
      </c>
      <c r="CB15" s="42">
        <v>6.636135E-2</v>
      </c>
      <c r="CC15">
        <v>0.05</v>
      </c>
    </row>
    <row r="16" spans="1:100">
      <c r="B16" s="23" t="s">
        <v>87</v>
      </c>
      <c r="E16" s="42">
        <v>0.15</v>
      </c>
      <c r="F16" s="42"/>
      <c r="K16">
        <v>0.05</v>
      </c>
      <c r="X16" s="23" t="s">
        <v>88</v>
      </c>
      <c r="Y16" s="44">
        <v>0.151</v>
      </c>
      <c r="Z16" s="44">
        <v>0.37</v>
      </c>
      <c r="AA16" s="44">
        <v>0.22</v>
      </c>
      <c r="AB16" s="44">
        <v>0.23599999999999999</v>
      </c>
      <c r="AC16">
        <v>0.33300000000000002</v>
      </c>
      <c r="AD16">
        <v>0.05</v>
      </c>
      <c r="AP16" s="23" t="s">
        <v>88</v>
      </c>
      <c r="AQ16" s="44"/>
      <c r="AR16" s="44">
        <v>0.26900000000000002</v>
      </c>
      <c r="AS16" s="44"/>
      <c r="AT16" s="44">
        <v>0.193</v>
      </c>
      <c r="AU16" s="42"/>
      <c r="AV16">
        <v>0.05</v>
      </c>
      <c r="BG16" s="23" t="s">
        <v>14</v>
      </c>
      <c r="BI16">
        <v>16</v>
      </c>
      <c r="BJ16">
        <v>17</v>
      </c>
      <c r="BK16">
        <v>18</v>
      </c>
      <c r="BX16" s="23" t="s">
        <v>88</v>
      </c>
      <c r="BY16" s="42">
        <v>0.11713512</v>
      </c>
      <c r="BZ16" s="42">
        <v>8.5438200000000006E-2</v>
      </c>
      <c r="CA16" s="42">
        <v>7.532910000000001E-2</v>
      </c>
      <c r="CB16" s="42">
        <v>7.6416099999999987E-2</v>
      </c>
      <c r="CC16">
        <v>0.05</v>
      </c>
    </row>
    <row r="17" spans="1:99">
      <c r="B17" s="23" t="s">
        <v>88</v>
      </c>
      <c r="D17" s="42">
        <f>4.13/5</f>
        <v>0.82599999999999996</v>
      </c>
      <c r="E17">
        <v>0.248</v>
      </c>
      <c r="G17">
        <v>0.314</v>
      </c>
      <c r="H17">
        <v>0.184</v>
      </c>
      <c r="I17">
        <v>0.224</v>
      </c>
      <c r="K17">
        <v>0.05</v>
      </c>
      <c r="X17" s="23" t="s">
        <v>89</v>
      </c>
      <c r="Y17" s="44">
        <v>0.38300000000000001</v>
      </c>
      <c r="Z17" s="44">
        <v>0.193</v>
      </c>
      <c r="AA17" s="44">
        <v>1.494</v>
      </c>
      <c r="AB17" s="44">
        <v>0.42599999999999999</v>
      </c>
      <c r="AC17">
        <v>0.22699999999999998</v>
      </c>
      <c r="AD17">
        <v>0.05</v>
      </c>
      <c r="AP17" s="23" t="s">
        <v>89</v>
      </c>
      <c r="AQ17" s="44"/>
      <c r="AR17" s="44">
        <v>0.40400000000000003</v>
      </c>
      <c r="AS17" s="44">
        <v>0.378</v>
      </c>
      <c r="AT17" s="44">
        <v>0.31</v>
      </c>
      <c r="AU17" s="44">
        <v>0.47149999999999997</v>
      </c>
      <c r="AV17">
        <v>0.05</v>
      </c>
      <c r="BH17" s="23" t="s">
        <v>87</v>
      </c>
      <c r="BI17" s="44">
        <v>0.27100000000000002</v>
      </c>
      <c r="BJ17" s="44"/>
      <c r="BK17" s="44">
        <v>0.13600000000000001</v>
      </c>
      <c r="BL17">
        <v>0.05</v>
      </c>
      <c r="BX17" s="23" t="s">
        <v>89</v>
      </c>
      <c r="BY17" s="42">
        <v>0.26101587500000006</v>
      </c>
      <c r="BZ17" s="42">
        <v>0.17759406000000003</v>
      </c>
      <c r="CA17" s="42">
        <v>0.1274643375</v>
      </c>
      <c r="CB17" s="42">
        <v>8.875355E-2</v>
      </c>
      <c r="CC17">
        <v>0.05</v>
      </c>
    </row>
    <row r="18" spans="1:99">
      <c r="B18" s="23" t="s">
        <v>89</v>
      </c>
      <c r="C18">
        <v>0.74199999999999999</v>
      </c>
      <c r="D18" s="44">
        <f>6.795/5</f>
        <v>1.359</v>
      </c>
      <c r="E18">
        <v>1.123</v>
      </c>
      <c r="G18">
        <v>0.373</v>
      </c>
      <c r="H18">
        <f>4.1/5</f>
        <v>0.82</v>
      </c>
      <c r="I18" s="42">
        <v>0.38550000000000001</v>
      </c>
      <c r="K18">
        <v>0.05</v>
      </c>
      <c r="X18" s="23" t="s">
        <v>90</v>
      </c>
      <c r="Y18" s="44">
        <v>7.4999999999999997E-2</v>
      </c>
      <c r="Z18" s="44">
        <v>0.2495</v>
      </c>
      <c r="AA18" s="44">
        <v>9.5500000000000002E-2</v>
      </c>
      <c r="AB18" s="44">
        <v>0.11866666666666666</v>
      </c>
      <c r="AC18" s="42">
        <v>0.10733333333333334</v>
      </c>
      <c r="AD18">
        <v>0.05</v>
      </c>
      <c r="AP18" s="23" t="s">
        <v>90</v>
      </c>
      <c r="AQ18" s="44"/>
      <c r="AR18" s="44">
        <v>0.13650000000000001</v>
      </c>
      <c r="AS18" s="44">
        <v>0.13600000000000001</v>
      </c>
      <c r="AT18" s="44">
        <v>0.19600000000000001</v>
      </c>
      <c r="AU18" s="44">
        <v>0.21550000000000002</v>
      </c>
      <c r="AV18">
        <v>0.05</v>
      </c>
      <c r="BH18" s="23" t="s">
        <v>88</v>
      </c>
      <c r="BI18" s="44">
        <v>0.34399999999999997</v>
      </c>
      <c r="BJ18" s="44">
        <v>0.185</v>
      </c>
      <c r="BK18" s="44">
        <v>0.17399999999999999</v>
      </c>
      <c r="BL18">
        <v>0.05</v>
      </c>
      <c r="BX18" s="23" t="s">
        <v>90</v>
      </c>
      <c r="BY18" s="42">
        <v>0.10475056666666666</v>
      </c>
      <c r="BZ18" s="42">
        <v>4.2132120000000009E-2</v>
      </c>
      <c r="CA18" s="42">
        <v>5.5763100000000003E-2</v>
      </c>
      <c r="CB18" s="42">
        <v>6.3933716666666668E-2</v>
      </c>
      <c r="CC18">
        <v>0.05</v>
      </c>
    </row>
    <row r="19" spans="1:99">
      <c r="B19" s="23" t="s">
        <v>90</v>
      </c>
      <c r="C19">
        <v>0.70199999999999996</v>
      </c>
      <c r="E19">
        <v>0.26100000000000001</v>
      </c>
      <c r="F19">
        <v>3.3839999999999999</v>
      </c>
      <c r="G19">
        <v>0.29299999999999998</v>
      </c>
      <c r="H19">
        <v>8.5000000000000006E-2</v>
      </c>
      <c r="I19">
        <v>0.38199999999999995</v>
      </c>
      <c r="J19" s="42">
        <v>0.20433333333333334</v>
      </c>
      <c r="K19">
        <v>0.05</v>
      </c>
      <c r="X19" s="23" t="s">
        <v>91</v>
      </c>
      <c r="Y19" s="44">
        <v>0.29699999999999999</v>
      </c>
      <c r="Z19" s="44">
        <v>0.33500000000000002</v>
      </c>
      <c r="AA19" s="44">
        <v>0.41399999999999998</v>
      </c>
      <c r="AB19" s="44">
        <v>0.155</v>
      </c>
      <c r="AC19" s="42">
        <v>0.1</v>
      </c>
      <c r="AD19">
        <v>0.05</v>
      </c>
      <c r="AP19" s="23" t="s">
        <v>91</v>
      </c>
      <c r="AQ19" s="44">
        <v>0.21600000000000003</v>
      </c>
      <c r="AR19" s="44">
        <v>0.22550000000000001</v>
      </c>
      <c r="AS19" s="44">
        <v>0.15</v>
      </c>
      <c r="AT19" s="44">
        <v>0.18</v>
      </c>
      <c r="AU19" s="44">
        <v>0.22</v>
      </c>
      <c r="AV19">
        <v>0.05</v>
      </c>
      <c r="BH19" s="23" t="s">
        <v>89</v>
      </c>
      <c r="BI19" s="44">
        <v>0.29699999999999999</v>
      </c>
      <c r="BJ19" s="44">
        <v>0.2495</v>
      </c>
      <c r="BK19" s="44">
        <v>0.27</v>
      </c>
      <c r="BL19">
        <v>0.05</v>
      </c>
      <c r="BX19" s="23" t="s">
        <v>91</v>
      </c>
      <c r="BY19" s="42">
        <v>0.10193885999999999</v>
      </c>
      <c r="BZ19" s="42">
        <v>8.4851220000000019E-2</v>
      </c>
      <c r="CA19" s="42">
        <v>6.4665630000000002E-2</v>
      </c>
      <c r="CB19" s="42">
        <v>6.5627624999999995E-2</v>
      </c>
      <c r="CC19">
        <v>0.05</v>
      </c>
    </row>
    <row r="20" spans="1:99">
      <c r="B20" s="23" t="s">
        <v>91</v>
      </c>
      <c r="D20" s="42">
        <v>0.49199999999999999</v>
      </c>
      <c r="E20">
        <v>0.14599999999999999</v>
      </c>
      <c r="F20">
        <v>0.23699999999999999</v>
      </c>
      <c r="G20">
        <v>0.224</v>
      </c>
      <c r="H20">
        <v>0.21099999999999999</v>
      </c>
      <c r="J20" s="42">
        <v>0.49</v>
      </c>
      <c r="K20">
        <v>0.05</v>
      </c>
      <c r="X20" s="23" t="s">
        <v>92</v>
      </c>
      <c r="Y20" s="44">
        <v>0.24099999999999999</v>
      </c>
      <c r="Z20" s="44">
        <v>0.26149999999999995</v>
      </c>
      <c r="AA20" s="44">
        <v>0.3775</v>
      </c>
      <c r="AB20" s="44">
        <v>0.21299999999999999</v>
      </c>
      <c r="AC20">
        <v>0.32599999999999996</v>
      </c>
      <c r="AD20">
        <v>0.05</v>
      </c>
      <c r="AP20" s="23" t="s">
        <v>92</v>
      </c>
      <c r="AQ20" s="45">
        <v>0.32350000000000001</v>
      </c>
      <c r="AR20" s="44">
        <v>0.219</v>
      </c>
      <c r="AS20" s="44">
        <v>0.216</v>
      </c>
      <c r="AT20" s="44">
        <v>0.16999999999999998</v>
      </c>
      <c r="AU20" s="44">
        <v>0.4</v>
      </c>
      <c r="AV20">
        <v>0.05</v>
      </c>
      <c r="BH20" s="23" t="s">
        <v>90</v>
      </c>
      <c r="BI20" s="44">
        <v>0.28000000000000003</v>
      </c>
      <c r="BJ20" s="44">
        <v>0.14749999999999999</v>
      </c>
      <c r="BK20" s="44">
        <v>0.16066666666666665</v>
      </c>
      <c r="BL20">
        <v>0.05</v>
      </c>
      <c r="BX20" s="23" t="s">
        <v>92</v>
      </c>
      <c r="BY20" s="42">
        <v>7.4024699999999999E-2</v>
      </c>
      <c r="BZ20" s="42">
        <v>9.2547179999999993E-2</v>
      </c>
      <c r="CA20" s="42">
        <v>8.6644769999999996E-2</v>
      </c>
      <c r="CB20" s="42">
        <v>0.10739559999999999</v>
      </c>
      <c r="CC20">
        <v>0.05</v>
      </c>
    </row>
    <row r="21" spans="1:99" ht="16">
      <c r="B21" s="23" t="s">
        <v>92</v>
      </c>
      <c r="D21">
        <v>0.39500000000000002</v>
      </c>
      <c r="F21">
        <v>0.24</v>
      </c>
      <c r="G21">
        <v>0.29899999999999999</v>
      </c>
      <c r="H21">
        <v>0.16600000000000001</v>
      </c>
      <c r="I21">
        <v>0.20599999999999999</v>
      </c>
      <c r="J21">
        <v>6.9000000000000006E-2</v>
      </c>
      <c r="K21">
        <v>0.05</v>
      </c>
      <c r="X21" s="23" t="s">
        <v>97</v>
      </c>
      <c r="Y21" s="44">
        <v>0.36</v>
      </c>
      <c r="Z21" s="44">
        <v>0.15049999999999999</v>
      </c>
      <c r="AA21" s="44">
        <v>0.161</v>
      </c>
      <c r="AB21" s="44">
        <v>0.156</v>
      </c>
      <c r="AC21">
        <v>0.1285</v>
      </c>
      <c r="AD21">
        <v>0.05</v>
      </c>
      <c r="AP21" s="23" t="s">
        <v>97</v>
      </c>
      <c r="AQ21" s="45">
        <v>0.16400000000000001</v>
      </c>
      <c r="AR21" s="44">
        <v>0.17599999999999999</v>
      </c>
      <c r="AS21" s="44">
        <v>8.5999999999999993E-2</v>
      </c>
      <c r="AT21" s="44">
        <v>0.13900000000000001</v>
      </c>
      <c r="AU21" s="44">
        <v>0.10199999999999999</v>
      </c>
      <c r="AV21">
        <v>0.05</v>
      </c>
      <c r="BH21" s="23" t="s">
        <v>91</v>
      </c>
      <c r="BI21" s="44"/>
      <c r="BJ21" s="44">
        <v>0.19500000000000001</v>
      </c>
      <c r="BK21" s="44">
        <v>0.20749999999999999</v>
      </c>
      <c r="BL21">
        <v>0.05</v>
      </c>
      <c r="BX21" s="23" t="s">
        <v>97</v>
      </c>
      <c r="BY21" s="42">
        <v>4.7675820000000001E-2</v>
      </c>
      <c r="BZ21" s="42">
        <v>6.2350319999999994E-2</v>
      </c>
      <c r="CA21" s="42">
        <v>4.3501739999999997E-2</v>
      </c>
      <c r="CB21" s="42">
        <v>5.8752350000000002E-2</v>
      </c>
      <c r="CC21">
        <v>0.05</v>
      </c>
      <c r="CR21" s="84"/>
      <c r="CS21" s="1"/>
    </row>
    <row r="22" spans="1:99" ht="16">
      <c r="B22" s="23" t="s">
        <v>97</v>
      </c>
      <c r="C22">
        <v>0.10299999999999999</v>
      </c>
      <c r="F22">
        <v>0.19700000000000001</v>
      </c>
      <c r="G22">
        <v>0.16800000000000001</v>
      </c>
      <c r="H22">
        <v>8.8999999999999996E-2</v>
      </c>
      <c r="I22">
        <v>0.26600000000000001</v>
      </c>
      <c r="J22" s="42">
        <v>0.10500000000000001</v>
      </c>
      <c r="K22">
        <v>0.05</v>
      </c>
      <c r="X22" s="23" t="s">
        <v>98</v>
      </c>
      <c r="Y22" s="44">
        <v>0.32</v>
      </c>
      <c r="Z22" s="44">
        <v>0.34200000000000003</v>
      </c>
      <c r="AA22" s="44">
        <v>0.245</v>
      </c>
      <c r="AB22" s="44">
        <v>0.28499999999999998</v>
      </c>
      <c r="AC22" s="44">
        <v>0.20899999999999999</v>
      </c>
      <c r="AD22">
        <v>0.05</v>
      </c>
      <c r="AP22" s="23" t="s">
        <v>98</v>
      </c>
      <c r="AQ22" s="44">
        <v>0.219</v>
      </c>
      <c r="AS22" s="44">
        <v>0.28499999999999998</v>
      </c>
      <c r="AT22" s="44">
        <v>0.17599999999999999</v>
      </c>
      <c r="AU22" s="44">
        <v>0.19900000000000001</v>
      </c>
      <c r="AV22">
        <v>0.05</v>
      </c>
      <c r="BH22" s="23" t="s">
        <v>92</v>
      </c>
      <c r="BI22" s="44">
        <v>0.34499999999999997</v>
      </c>
      <c r="BJ22" s="44">
        <v>0.20350000000000001</v>
      </c>
      <c r="BK22" s="44">
        <v>0.4395</v>
      </c>
      <c r="BL22">
        <v>0.05</v>
      </c>
      <c r="BX22" s="23" t="s">
        <v>98</v>
      </c>
      <c r="BY22" s="42">
        <v>0.10178978571428572</v>
      </c>
      <c r="BZ22" s="42">
        <v>9.1373220000000005E-2</v>
      </c>
      <c r="CA22" s="42">
        <v>7.1660475000000001E-2</v>
      </c>
      <c r="CB22" s="42">
        <v>9.3427649999999987E-2</v>
      </c>
      <c r="CC22">
        <v>0.05</v>
      </c>
      <c r="CR22" s="84"/>
      <c r="CS22" s="84"/>
    </row>
    <row r="23" spans="1:99">
      <c r="B23" s="23" t="s">
        <v>98</v>
      </c>
      <c r="C23">
        <v>0.39</v>
      </c>
      <c r="D23">
        <v>0.36</v>
      </c>
      <c r="E23">
        <v>0.40100000000000002</v>
      </c>
      <c r="F23">
        <v>0.38600000000000001</v>
      </c>
      <c r="G23">
        <v>0.111</v>
      </c>
      <c r="H23">
        <v>0.29099999999999998</v>
      </c>
      <c r="I23">
        <v>0.41</v>
      </c>
      <c r="J23" s="42">
        <v>0.222</v>
      </c>
      <c r="K23">
        <v>0.05</v>
      </c>
      <c r="X23" s="23" t="s">
        <v>99</v>
      </c>
      <c r="Y23" s="44">
        <v>0.38400000000000001</v>
      </c>
      <c r="Z23" s="44">
        <v>0.308</v>
      </c>
      <c r="AA23" s="44">
        <v>0.34799999999999998</v>
      </c>
      <c r="AB23" s="44">
        <v>0.20899999999999999</v>
      </c>
      <c r="AC23" s="44">
        <v>0.34200000000000003</v>
      </c>
      <c r="AD23">
        <v>0.05</v>
      </c>
      <c r="AP23" s="23" t="s">
        <v>99</v>
      </c>
      <c r="AQ23" s="44">
        <v>0.23599999999999999</v>
      </c>
      <c r="AR23" s="44">
        <v>0.191</v>
      </c>
      <c r="AS23" s="44">
        <v>0.22</v>
      </c>
      <c r="AT23" s="44">
        <v>0.27900000000000003</v>
      </c>
      <c r="AU23" s="44">
        <v>0.318</v>
      </c>
      <c r="AV23">
        <v>0.05</v>
      </c>
      <c r="BH23" s="23" t="s">
        <v>97</v>
      </c>
      <c r="BI23" s="44">
        <v>0.17299999999999999</v>
      </c>
      <c r="BJ23" s="44">
        <v>0.154</v>
      </c>
      <c r="BK23" s="44">
        <v>0.2135</v>
      </c>
      <c r="BL23">
        <v>0.05</v>
      </c>
      <c r="BX23" s="23" t="s">
        <v>99</v>
      </c>
      <c r="BY23" s="42">
        <v>0.10556322857142858</v>
      </c>
      <c r="BZ23" s="42">
        <v>0.10376502000000001</v>
      </c>
      <c r="CA23" s="42">
        <v>8.113368E-2</v>
      </c>
      <c r="CB23" s="42">
        <v>7.3861650000000001E-2</v>
      </c>
      <c r="CC23">
        <v>0.05</v>
      </c>
    </row>
    <row r="24" spans="1:99">
      <c r="B24" s="23" t="s">
        <v>99</v>
      </c>
      <c r="C24">
        <v>0.38900000000000001</v>
      </c>
      <c r="D24">
        <v>0.39400000000000002</v>
      </c>
      <c r="E24" s="42">
        <v>0.35</v>
      </c>
      <c r="F24">
        <v>0.221</v>
      </c>
      <c r="G24">
        <v>0.26500000000000001</v>
      </c>
      <c r="H24">
        <v>0.35399999999999998</v>
      </c>
      <c r="I24">
        <v>0.26200000000000001</v>
      </c>
      <c r="J24" s="42">
        <v>0.252</v>
      </c>
      <c r="K24">
        <v>0.05</v>
      </c>
      <c r="X24" t="s">
        <v>144</v>
      </c>
      <c r="Y24" s="33">
        <f>AVERAGE(Y15:Y23)</f>
        <v>0.27637499999999998</v>
      </c>
      <c r="Z24" s="33">
        <f>AVERAGE(Z15:Z23)</f>
        <v>0.27618749999999997</v>
      </c>
      <c r="AA24" s="33">
        <f t="shared" ref="AA24" si="10">AVERAGE(AA15:AA23)</f>
        <v>0.39644444444444443</v>
      </c>
      <c r="AB24" s="33">
        <f t="shared" ref="AB24" si="11">AVERAGE(AB15:AB23)</f>
        <v>0.22483333333333333</v>
      </c>
      <c r="AC24" s="33">
        <f t="shared" ref="AC24" si="12">AVERAGE(AC15:AC23)</f>
        <v>0.22160416666666669</v>
      </c>
      <c r="AP24" t="s">
        <v>144</v>
      </c>
      <c r="AQ24" s="33">
        <f>AVERAGE(AQ15:AQ23)</f>
        <v>0.23170000000000002</v>
      </c>
      <c r="AR24" s="33">
        <f>AVERAGE(AR15:AR23)</f>
        <v>0.23157142857142859</v>
      </c>
      <c r="AS24" s="33">
        <f t="shared" ref="AS24" si="13">AVERAGE(AS15:AS23)</f>
        <v>0.21014285714285713</v>
      </c>
      <c r="AT24" s="33">
        <f t="shared" ref="AT24" si="14">AVERAGE(AT15:AT23)</f>
        <v>0.19477777777777774</v>
      </c>
      <c r="AU24" s="33">
        <f t="shared" ref="AU24" si="15">AVERAGE(AU15:AU23)</f>
        <v>0.27514285714285719</v>
      </c>
      <c r="BH24" s="23" t="s">
        <v>98</v>
      </c>
      <c r="BJ24" s="44">
        <v>0.38700000000000001</v>
      </c>
      <c r="BK24" s="44">
        <v>0.186</v>
      </c>
      <c r="BL24">
        <v>0.05</v>
      </c>
      <c r="CO24" s="133" t="s">
        <v>134</v>
      </c>
      <c r="CP24" s="103"/>
      <c r="CQ24" s="103"/>
      <c r="CR24" s="103"/>
      <c r="CS24" s="103"/>
      <c r="CT24" s="103"/>
      <c r="CU24" s="103"/>
    </row>
    <row r="25" spans="1:99">
      <c r="C25" s="33">
        <f>AVERAGE(C16:C24)</f>
        <v>0.46519999999999995</v>
      </c>
      <c r="D25" s="33">
        <f t="shared" ref="D25" si="16">AVERAGE(D16:D24)</f>
        <v>0.63766666666666671</v>
      </c>
      <c r="E25" s="33">
        <f t="shared" ref="E25" si="17">AVERAGE(E16:E24)</f>
        <v>0.38271428571428567</v>
      </c>
      <c r="F25" s="33">
        <f t="shared" ref="F25" si="18">AVERAGE(F16:F24)</f>
        <v>0.77749999999999997</v>
      </c>
      <c r="G25" s="33">
        <f t="shared" ref="G25" si="19">AVERAGE(G16:G24)</f>
        <v>0.25587499999999996</v>
      </c>
      <c r="H25" s="33">
        <f t="shared" ref="H25" si="20">AVERAGE(H16:H24)</f>
        <v>0.27499999999999997</v>
      </c>
      <c r="I25" s="33">
        <f t="shared" ref="I25" si="21">AVERAGE(I16:I24)</f>
        <v>0.30507142857142855</v>
      </c>
      <c r="J25" s="33">
        <f t="shared" ref="J25" si="22">AVERAGE(J16:J24)</f>
        <v>0.22372222222222224</v>
      </c>
      <c r="K25" s="33"/>
      <c r="BH25" s="23" t="s">
        <v>99</v>
      </c>
      <c r="BJ25" s="44">
        <v>0.25900000000000001</v>
      </c>
      <c r="BK25" s="44">
        <v>0.19400000000000001</v>
      </c>
      <c r="BL25">
        <v>0.05</v>
      </c>
    </row>
    <row r="26" spans="1:99">
      <c r="W26" s="23" t="s">
        <v>108</v>
      </c>
      <c r="Y26">
        <v>4</v>
      </c>
      <c r="Z26">
        <v>8</v>
      </c>
      <c r="AA26">
        <v>19</v>
      </c>
      <c r="AB26">
        <v>20</v>
      </c>
      <c r="AC26">
        <v>27</v>
      </c>
      <c r="AO26" s="23" t="s">
        <v>108</v>
      </c>
      <c r="AQ26">
        <v>21</v>
      </c>
      <c r="AR26">
        <v>23</v>
      </c>
      <c r="AS26">
        <v>25</v>
      </c>
      <c r="AT26">
        <v>26</v>
      </c>
      <c r="AU26">
        <v>28</v>
      </c>
      <c r="BH26" t="s">
        <v>144</v>
      </c>
      <c r="BI26" s="33">
        <f>AVERAGE(BI17:BI25)</f>
        <v>0.28499999999999998</v>
      </c>
      <c r="BJ26" s="33">
        <f>AVERAGE(BJ17:BJ25)</f>
        <v>0.2225625</v>
      </c>
      <c r="BK26" s="33">
        <f t="shared" ref="BK26" si="23">AVERAGE(BK17:BK25)</f>
        <v>0.22012962962962962</v>
      </c>
      <c r="BW26" s="23" t="s">
        <v>108</v>
      </c>
      <c r="BY26" s="23" t="s">
        <v>112</v>
      </c>
      <c r="BZ26" s="23" t="s">
        <v>107</v>
      </c>
      <c r="CA26" s="23" t="s">
        <v>109</v>
      </c>
      <c r="CB26" s="23" t="s">
        <v>113</v>
      </c>
    </row>
    <row r="27" spans="1:99">
      <c r="A27" s="23" t="s">
        <v>108</v>
      </c>
      <c r="C27" s="23">
        <v>1</v>
      </c>
      <c r="D27">
        <v>3</v>
      </c>
      <c r="E27">
        <v>5</v>
      </c>
      <c r="F27">
        <v>6</v>
      </c>
      <c r="G27">
        <v>7</v>
      </c>
      <c r="H27">
        <v>12</v>
      </c>
      <c r="I27">
        <v>14</v>
      </c>
      <c r="J27">
        <v>15</v>
      </c>
      <c r="X27" s="23" t="s">
        <v>87</v>
      </c>
      <c r="Y27" s="51"/>
      <c r="Z27" s="51">
        <v>3</v>
      </c>
      <c r="AA27" s="51">
        <v>8</v>
      </c>
      <c r="AB27" s="51">
        <v>14</v>
      </c>
      <c r="AD27">
        <v>10</v>
      </c>
      <c r="AE27">
        <v>50</v>
      </c>
      <c r="AP27" s="23" t="s">
        <v>87</v>
      </c>
      <c r="AQ27" s="51"/>
      <c r="AR27" s="51"/>
      <c r="AS27" s="51"/>
      <c r="AT27" s="51">
        <v>5</v>
      </c>
      <c r="AU27" s="51"/>
      <c r="AV27">
        <v>10</v>
      </c>
      <c r="AW27">
        <v>50</v>
      </c>
      <c r="BX27" s="23" t="s">
        <v>87</v>
      </c>
      <c r="BY27" s="49">
        <f t="shared" ref="BY27:BY35" si="24">AVERAGE(C28:J28)</f>
        <v>3.8249999999999993</v>
      </c>
      <c r="BZ27" s="49">
        <f>AVERAGE(Y27:AC27)</f>
        <v>8.3333333333333339</v>
      </c>
      <c r="CA27" s="49">
        <f t="shared" ref="CA27:CA35" si="25">AVERAGE(AQ27:AU27)</f>
        <v>5</v>
      </c>
      <c r="CB27" s="49">
        <f>AVERAGE(BI29:BK29)</f>
        <v>5.6999999999999993</v>
      </c>
      <c r="CC27">
        <v>10</v>
      </c>
      <c r="CD27">
        <v>50</v>
      </c>
      <c r="CR27" s="132"/>
      <c r="CS27" s="132"/>
      <c r="CT27" s="132"/>
      <c r="CU27" s="132"/>
    </row>
    <row r="28" spans="1:99">
      <c r="B28" s="23" t="s">
        <v>87</v>
      </c>
      <c r="E28">
        <v>5.3</v>
      </c>
      <c r="G28">
        <v>4.5999999999999996</v>
      </c>
      <c r="H28">
        <v>3.1</v>
      </c>
      <c r="I28">
        <v>2.2999999999999998</v>
      </c>
      <c r="K28">
        <v>10</v>
      </c>
      <c r="L28">
        <v>50</v>
      </c>
      <c r="X28" s="23" t="s">
        <v>88</v>
      </c>
      <c r="Y28" s="51">
        <v>21.4</v>
      </c>
      <c r="Z28" s="51">
        <v>2.5</v>
      </c>
      <c r="AA28" s="51">
        <v>39.799999999999997</v>
      </c>
      <c r="AB28" s="51">
        <v>24.299999999999997</v>
      </c>
      <c r="AC28">
        <v>39.6</v>
      </c>
      <c r="AD28">
        <v>10</v>
      </c>
      <c r="AE28">
        <v>50</v>
      </c>
      <c r="AP28" s="23" t="s">
        <v>88</v>
      </c>
      <c r="AQ28" s="51"/>
      <c r="AR28" s="51">
        <v>8.75</v>
      </c>
      <c r="AS28" s="51"/>
      <c r="AT28" s="51">
        <v>5.4</v>
      </c>
      <c r="AU28" s="49"/>
      <c r="AV28">
        <v>10</v>
      </c>
      <c r="AW28">
        <v>50</v>
      </c>
      <c r="BG28" s="23" t="s">
        <v>108</v>
      </c>
      <c r="BI28">
        <v>16</v>
      </c>
      <c r="BJ28">
        <v>17</v>
      </c>
      <c r="BK28">
        <v>18</v>
      </c>
      <c r="BX28" s="23" t="s">
        <v>88</v>
      </c>
      <c r="BY28" s="49">
        <f t="shared" si="24"/>
        <v>6.2000000000000011</v>
      </c>
      <c r="BZ28" s="49">
        <f t="shared" ref="BZ28:BZ35" si="26">AVERAGE(Y28:AC28)</f>
        <v>25.52</v>
      </c>
      <c r="CA28" s="49">
        <f t="shared" si="25"/>
        <v>7.0750000000000002</v>
      </c>
      <c r="CB28" s="49">
        <f t="shared" ref="CB28:CB35" si="27">AVERAGE(BI30:BK30)</f>
        <v>11.816666666666665</v>
      </c>
      <c r="CC28">
        <v>10</v>
      </c>
      <c r="CD28">
        <v>50</v>
      </c>
      <c r="CR28" s="132"/>
      <c r="CS28" s="132"/>
      <c r="CT28" s="132"/>
      <c r="CU28" s="132"/>
    </row>
    <row r="29" spans="1:99">
      <c r="B29" s="23" t="s">
        <v>88</v>
      </c>
      <c r="D29" s="49">
        <v>14</v>
      </c>
      <c r="E29">
        <v>5.6</v>
      </c>
      <c r="G29">
        <v>8.1</v>
      </c>
      <c r="H29">
        <v>1</v>
      </c>
      <c r="I29">
        <v>2.2999999999999998</v>
      </c>
      <c r="K29">
        <v>10</v>
      </c>
      <c r="L29">
        <v>50</v>
      </c>
      <c r="X29" s="23" t="s">
        <v>89</v>
      </c>
      <c r="Y29" s="51">
        <v>47.05</v>
      </c>
      <c r="Z29" s="51">
        <v>10</v>
      </c>
      <c r="AA29" s="51">
        <v>61.3</v>
      </c>
      <c r="AB29" s="51">
        <v>44.95</v>
      </c>
      <c r="AC29">
        <v>40.1</v>
      </c>
      <c r="AD29">
        <v>10</v>
      </c>
      <c r="AE29">
        <v>50</v>
      </c>
      <c r="AP29" s="23" t="s">
        <v>89</v>
      </c>
      <c r="AQ29" s="51"/>
      <c r="AR29" s="51">
        <v>14</v>
      </c>
      <c r="AS29" s="51">
        <v>41.8</v>
      </c>
      <c r="AT29" s="51">
        <v>51.2</v>
      </c>
      <c r="AU29" s="51">
        <v>15.4</v>
      </c>
      <c r="AV29">
        <v>10</v>
      </c>
      <c r="AW29">
        <v>50</v>
      </c>
      <c r="BH29" s="23" t="s">
        <v>87</v>
      </c>
      <c r="BI29" s="51">
        <v>4.8</v>
      </c>
      <c r="BJ29" s="51"/>
      <c r="BK29" s="51">
        <v>6.6</v>
      </c>
      <c r="BL29">
        <v>10</v>
      </c>
      <c r="BM29">
        <v>50</v>
      </c>
      <c r="BX29" s="23" t="s">
        <v>89</v>
      </c>
      <c r="BY29" s="49">
        <f t="shared" si="24"/>
        <v>13.170000000000002</v>
      </c>
      <c r="BZ29" s="49">
        <f t="shared" si="26"/>
        <v>40.68</v>
      </c>
      <c r="CA29" s="49">
        <f t="shared" si="25"/>
        <v>30.6</v>
      </c>
      <c r="CB29" s="49">
        <f t="shared" si="27"/>
        <v>15.799999999999999</v>
      </c>
      <c r="CC29">
        <v>10</v>
      </c>
      <c r="CD29">
        <v>50</v>
      </c>
      <c r="CR29" s="132"/>
      <c r="CS29" s="132"/>
      <c r="CT29" s="132"/>
      <c r="CU29" s="132"/>
    </row>
    <row r="30" spans="1:99">
      <c r="B30" s="23" t="s">
        <v>89</v>
      </c>
      <c r="C30">
        <v>36</v>
      </c>
      <c r="D30" s="49">
        <v>11.1</v>
      </c>
      <c r="G30">
        <v>10.3</v>
      </c>
      <c r="H30">
        <v>3</v>
      </c>
      <c r="I30">
        <v>5.45</v>
      </c>
      <c r="K30">
        <v>10</v>
      </c>
      <c r="L30">
        <v>50</v>
      </c>
      <c r="X30" s="23" t="s">
        <v>90</v>
      </c>
      <c r="Y30" s="51">
        <v>45.1</v>
      </c>
      <c r="Z30" s="51">
        <v>0.65</v>
      </c>
      <c r="AA30" s="51">
        <v>26.1</v>
      </c>
      <c r="AB30" s="51">
        <v>33.666666666666664</v>
      </c>
      <c r="AC30" s="49">
        <v>27.5</v>
      </c>
      <c r="AD30">
        <v>10</v>
      </c>
      <c r="AE30">
        <v>50</v>
      </c>
      <c r="AP30" s="23" t="s">
        <v>90</v>
      </c>
      <c r="AQ30" s="51"/>
      <c r="AR30" s="51">
        <v>16.033333333333335</v>
      </c>
      <c r="AS30" s="51">
        <v>11.85</v>
      </c>
      <c r="AT30" s="51">
        <v>30.5</v>
      </c>
      <c r="AU30" s="51">
        <v>24.3</v>
      </c>
      <c r="AV30">
        <v>10</v>
      </c>
      <c r="AW30">
        <v>50</v>
      </c>
      <c r="BH30" s="23" t="s">
        <v>88</v>
      </c>
      <c r="BI30" s="51">
        <v>13.7</v>
      </c>
      <c r="BJ30" s="51">
        <v>10.1</v>
      </c>
      <c r="BK30" s="51">
        <v>11.649999999999999</v>
      </c>
      <c r="BL30">
        <v>10</v>
      </c>
      <c r="BM30">
        <v>50</v>
      </c>
      <c r="BX30" s="23" t="s">
        <v>90</v>
      </c>
      <c r="BY30" s="49">
        <f t="shared" si="24"/>
        <v>18.99666666666667</v>
      </c>
      <c r="BZ30" s="49">
        <f t="shared" si="26"/>
        <v>26.603333333333332</v>
      </c>
      <c r="CA30" s="49">
        <f t="shared" si="25"/>
        <v>20.670833333333334</v>
      </c>
      <c r="CB30" s="49">
        <f t="shared" si="27"/>
        <v>33.244444444444447</v>
      </c>
      <c r="CC30">
        <v>10</v>
      </c>
      <c r="CD30">
        <v>50</v>
      </c>
      <c r="CR30" s="132"/>
      <c r="CS30" s="132"/>
      <c r="CT30" s="132"/>
      <c r="CU30" s="132"/>
    </row>
    <row r="31" spans="1:99">
      <c r="B31" s="23" t="s">
        <v>90</v>
      </c>
      <c r="C31">
        <v>36.5</v>
      </c>
      <c r="F31">
        <v>30</v>
      </c>
      <c r="H31">
        <v>6</v>
      </c>
      <c r="I31" s="33">
        <v>0.38333333333333336</v>
      </c>
      <c r="J31">
        <v>22.100000000000005</v>
      </c>
      <c r="K31">
        <v>10</v>
      </c>
      <c r="L31">
        <v>50</v>
      </c>
      <c r="X31" s="23" t="s">
        <v>91</v>
      </c>
      <c r="Y31" s="51">
        <v>12.7</v>
      </c>
      <c r="Z31" s="51">
        <v>7.75</v>
      </c>
      <c r="AA31" s="51">
        <v>63</v>
      </c>
      <c r="AB31" s="51">
        <v>56.25</v>
      </c>
      <c r="AC31">
        <v>46.7</v>
      </c>
      <c r="AD31">
        <v>10</v>
      </c>
      <c r="AE31">
        <v>50</v>
      </c>
      <c r="AP31" s="23" t="s">
        <v>91</v>
      </c>
      <c r="AQ31" s="51">
        <v>18.450000000000003</v>
      </c>
      <c r="AR31" s="51">
        <v>20.350000000000001</v>
      </c>
      <c r="AS31" s="96">
        <v>17.7</v>
      </c>
      <c r="AT31" s="51">
        <v>27.9</v>
      </c>
      <c r="AU31" s="51">
        <v>22.4</v>
      </c>
      <c r="AV31">
        <v>10</v>
      </c>
      <c r="AW31">
        <v>50</v>
      </c>
      <c r="BH31" s="23" t="s">
        <v>89</v>
      </c>
      <c r="BI31" s="51">
        <v>13</v>
      </c>
      <c r="BJ31" s="51">
        <v>16.75</v>
      </c>
      <c r="BK31" s="51">
        <v>17.649999999999999</v>
      </c>
      <c r="BL31">
        <v>10</v>
      </c>
      <c r="BM31">
        <v>50</v>
      </c>
      <c r="BX31" s="23" t="s">
        <v>91</v>
      </c>
      <c r="BY31" s="49">
        <f t="shared" si="24"/>
        <v>29.919999999999998</v>
      </c>
      <c r="BZ31" s="49">
        <f t="shared" si="26"/>
        <v>37.279999999999994</v>
      </c>
      <c r="CA31" s="49">
        <f t="shared" si="25"/>
        <v>21.360000000000003</v>
      </c>
      <c r="CB31" s="49">
        <f t="shared" si="27"/>
        <v>26</v>
      </c>
      <c r="CC31">
        <v>10</v>
      </c>
      <c r="CD31">
        <v>50</v>
      </c>
      <c r="CR31" s="132"/>
      <c r="CS31" s="132"/>
      <c r="CT31" s="132"/>
      <c r="CU31" s="132"/>
    </row>
    <row r="32" spans="1:99">
      <c r="B32" s="23" t="s">
        <v>91</v>
      </c>
      <c r="D32" s="49">
        <v>34.5</v>
      </c>
      <c r="E32">
        <v>16.5</v>
      </c>
      <c r="F32">
        <v>3.6</v>
      </c>
      <c r="H32">
        <v>53.6</v>
      </c>
      <c r="J32">
        <v>41.4</v>
      </c>
      <c r="K32">
        <v>10</v>
      </c>
      <c r="L32">
        <v>50</v>
      </c>
      <c r="X32" s="23" t="s">
        <v>92</v>
      </c>
      <c r="Y32" s="51">
        <v>23</v>
      </c>
      <c r="Z32" s="51">
        <v>1.95</v>
      </c>
      <c r="AA32" s="51">
        <v>51.4</v>
      </c>
      <c r="AB32" s="51">
        <v>37.200000000000003</v>
      </c>
      <c r="AC32">
        <v>43.1</v>
      </c>
      <c r="AD32">
        <v>10</v>
      </c>
      <c r="AE32">
        <v>50</v>
      </c>
      <c r="AP32" s="23" t="s">
        <v>92</v>
      </c>
      <c r="AQ32" s="52">
        <v>18</v>
      </c>
      <c r="AR32" s="51">
        <v>22</v>
      </c>
      <c r="AS32" s="51">
        <v>18.7</v>
      </c>
      <c r="AT32" s="51">
        <v>25.65</v>
      </c>
      <c r="AU32" s="51">
        <v>14.7</v>
      </c>
      <c r="AV32">
        <v>10</v>
      </c>
      <c r="AW32">
        <v>50</v>
      </c>
      <c r="BH32" s="23" t="s">
        <v>90</v>
      </c>
      <c r="BI32" s="51">
        <v>21</v>
      </c>
      <c r="BJ32" s="51">
        <v>33.9</v>
      </c>
      <c r="BK32" s="51">
        <v>44.833333333333336</v>
      </c>
      <c r="BL32">
        <v>10</v>
      </c>
      <c r="BM32">
        <v>50</v>
      </c>
      <c r="BX32" s="23" t="s">
        <v>92</v>
      </c>
      <c r="BY32" s="49">
        <f t="shared" si="24"/>
        <v>15.085714285714285</v>
      </c>
      <c r="BZ32" s="49">
        <f t="shared" si="26"/>
        <v>31.330000000000002</v>
      </c>
      <c r="CA32" s="49">
        <f t="shared" si="25"/>
        <v>19.809999999999999</v>
      </c>
      <c r="CB32" s="49">
        <f t="shared" si="27"/>
        <v>21.166666666666668</v>
      </c>
      <c r="CC32">
        <v>10</v>
      </c>
      <c r="CD32">
        <v>50</v>
      </c>
      <c r="CR32" s="132"/>
      <c r="CS32" s="132"/>
      <c r="CT32" s="132"/>
      <c r="CU32" s="132"/>
    </row>
    <row r="33" spans="2:99">
      <c r="B33" s="23" t="s">
        <v>92</v>
      </c>
      <c r="C33" s="49"/>
      <c r="D33">
        <v>43.6</v>
      </c>
      <c r="E33">
        <v>15.4</v>
      </c>
      <c r="F33">
        <v>2.7</v>
      </c>
      <c r="G33">
        <v>3.7</v>
      </c>
      <c r="H33">
        <v>12.3</v>
      </c>
      <c r="I33">
        <v>0.3</v>
      </c>
      <c r="J33">
        <v>27.6</v>
      </c>
      <c r="K33">
        <v>10</v>
      </c>
      <c r="L33">
        <v>50</v>
      </c>
      <c r="X33" s="23" t="s">
        <v>97</v>
      </c>
      <c r="Y33" s="51">
        <v>30.900000000000002</v>
      </c>
      <c r="Z33" s="51">
        <v>0.5</v>
      </c>
      <c r="AA33" s="51">
        <v>63.7</v>
      </c>
      <c r="AB33" s="51">
        <v>62.1</v>
      </c>
      <c r="AC33">
        <v>39.25</v>
      </c>
      <c r="AD33">
        <v>10</v>
      </c>
      <c r="AE33">
        <v>50</v>
      </c>
      <c r="AP33" s="23" t="s">
        <v>97</v>
      </c>
      <c r="AQ33" s="52">
        <v>24</v>
      </c>
      <c r="AR33" s="51">
        <v>19.399999999999999</v>
      </c>
      <c r="AS33" s="51">
        <v>15.9</v>
      </c>
      <c r="AT33" s="51">
        <v>33</v>
      </c>
      <c r="AU33" s="51">
        <v>12.4</v>
      </c>
      <c r="AV33">
        <v>10</v>
      </c>
      <c r="AW33">
        <v>50</v>
      </c>
      <c r="BH33" s="23" t="s">
        <v>91</v>
      </c>
      <c r="BI33" s="51"/>
      <c r="BJ33" s="51">
        <v>30.4</v>
      </c>
      <c r="BK33" s="51">
        <v>21.6</v>
      </c>
      <c r="BL33">
        <v>10</v>
      </c>
      <c r="BM33">
        <v>50</v>
      </c>
      <c r="BX33" s="23" t="s">
        <v>97</v>
      </c>
      <c r="BY33" s="49">
        <f t="shared" si="24"/>
        <v>14.985714285714284</v>
      </c>
      <c r="BZ33" s="49">
        <f t="shared" si="26"/>
        <v>39.290000000000006</v>
      </c>
      <c r="CA33" s="49">
        <f t="shared" si="25"/>
        <v>20.94</v>
      </c>
      <c r="CB33" s="49">
        <f t="shared" si="27"/>
        <v>17.100000000000001</v>
      </c>
      <c r="CC33">
        <v>10</v>
      </c>
      <c r="CD33">
        <v>50</v>
      </c>
      <c r="CR33" s="132"/>
      <c r="CS33" s="132"/>
      <c r="CT33" s="132"/>
      <c r="CU33" s="132"/>
    </row>
    <row r="34" spans="2:99">
      <c r="B34" s="23" t="s">
        <v>97</v>
      </c>
      <c r="C34">
        <v>26.4</v>
      </c>
      <c r="E34">
        <v>3.1</v>
      </c>
      <c r="F34">
        <v>44.1</v>
      </c>
      <c r="G34">
        <v>2.2000000000000002</v>
      </c>
      <c r="H34">
        <v>11</v>
      </c>
      <c r="I34">
        <v>0.8</v>
      </c>
      <c r="J34" s="49">
        <v>17.3</v>
      </c>
      <c r="K34">
        <v>10</v>
      </c>
      <c r="L34">
        <v>50</v>
      </c>
      <c r="X34" s="23" t="s">
        <v>98</v>
      </c>
      <c r="Y34" s="51">
        <v>8.6999999999999993</v>
      </c>
      <c r="Z34" s="51">
        <v>1.9</v>
      </c>
      <c r="AA34" s="51">
        <v>28.8</v>
      </c>
      <c r="AB34" s="51">
        <v>53.3</v>
      </c>
      <c r="AC34" s="51">
        <v>12</v>
      </c>
      <c r="AD34">
        <v>10</v>
      </c>
      <c r="AE34">
        <v>50</v>
      </c>
      <c r="AP34" s="23" t="s">
        <v>98</v>
      </c>
      <c r="AQ34" s="51">
        <v>7.6</v>
      </c>
      <c r="AR34" s="51">
        <v>6.1</v>
      </c>
      <c r="AS34" s="51">
        <v>7.8</v>
      </c>
      <c r="AT34" s="51">
        <v>15.45</v>
      </c>
      <c r="AU34" s="51">
        <v>9.85</v>
      </c>
      <c r="AV34">
        <v>10</v>
      </c>
      <c r="AW34">
        <v>50</v>
      </c>
      <c r="BH34" s="23" t="s">
        <v>92</v>
      </c>
      <c r="BI34" s="51">
        <v>12</v>
      </c>
      <c r="BJ34" s="51">
        <v>28.65</v>
      </c>
      <c r="BK34" s="51">
        <v>22.85</v>
      </c>
      <c r="BL34">
        <v>10</v>
      </c>
      <c r="BM34">
        <v>50</v>
      </c>
      <c r="BX34" s="23" t="s">
        <v>98</v>
      </c>
      <c r="BY34" s="49">
        <f t="shared" si="24"/>
        <v>17.212500000000002</v>
      </c>
      <c r="BZ34" s="49">
        <f t="shared" si="26"/>
        <v>20.939999999999998</v>
      </c>
      <c r="CA34" s="49">
        <f t="shared" si="25"/>
        <v>9.3600000000000012</v>
      </c>
      <c r="CB34" s="49">
        <f t="shared" si="27"/>
        <v>16.649999999999999</v>
      </c>
      <c r="CC34">
        <v>10</v>
      </c>
      <c r="CD34">
        <v>50</v>
      </c>
      <c r="CR34" s="132"/>
      <c r="CS34" s="132"/>
      <c r="CT34" s="132"/>
      <c r="CU34" s="132"/>
    </row>
    <row r="35" spans="2:99">
      <c r="B35" s="23" t="s">
        <v>98</v>
      </c>
      <c r="C35">
        <v>23.8</v>
      </c>
      <c r="D35">
        <v>53.1</v>
      </c>
      <c r="E35">
        <v>5.8</v>
      </c>
      <c r="F35">
        <v>5.5</v>
      </c>
      <c r="G35">
        <v>6</v>
      </c>
      <c r="H35">
        <v>35.200000000000003</v>
      </c>
      <c r="I35">
        <v>0.8</v>
      </c>
      <c r="J35">
        <v>7.5</v>
      </c>
      <c r="K35">
        <v>10</v>
      </c>
      <c r="L35">
        <v>50</v>
      </c>
      <c r="X35" s="23" t="s">
        <v>99</v>
      </c>
      <c r="Y35" s="51">
        <v>9.9499999999999993</v>
      </c>
      <c r="Z35" s="51">
        <v>2.25</v>
      </c>
      <c r="AA35" s="51">
        <v>29.5</v>
      </c>
      <c r="AB35" s="51">
        <v>27.1</v>
      </c>
      <c r="AC35" s="51">
        <v>9.6</v>
      </c>
      <c r="AD35">
        <v>10</v>
      </c>
      <c r="AE35">
        <v>50</v>
      </c>
      <c r="AP35" s="23" t="s">
        <v>99</v>
      </c>
      <c r="AQ35" s="51">
        <v>10</v>
      </c>
      <c r="AR35" s="51">
        <v>23</v>
      </c>
      <c r="AS35" s="51">
        <v>19.95</v>
      </c>
      <c r="AT35" s="51">
        <v>17.75</v>
      </c>
      <c r="AU35" s="51">
        <v>18</v>
      </c>
      <c r="AV35">
        <v>10</v>
      </c>
      <c r="AW35">
        <v>50</v>
      </c>
      <c r="BH35" s="23" t="s">
        <v>97</v>
      </c>
      <c r="BI35" s="51">
        <v>6.1</v>
      </c>
      <c r="BJ35" s="51">
        <v>26.1</v>
      </c>
      <c r="BK35" s="51">
        <v>19.100000000000001</v>
      </c>
      <c r="BL35">
        <v>10</v>
      </c>
      <c r="BM35">
        <v>50</v>
      </c>
      <c r="BX35" s="23" t="s">
        <v>99</v>
      </c>
      <c r="BY35" s="49">
        <f t="shared" si="24"/>
        <v>10.137500000000001</v>
      </c>
      <c r="BZ35" s="49">
        <f t="shared" si="26"/>
        <v>15.680000000000001</v>
      </c>
      <c r="CA35" s="49">
        <f t="shared" si="25"/>
        <v>17.740000000000002</v>
      </c>
      <c r="CB35" s="49">
        <f t="shared" si="27"/>
        <v>29.700000000000003</v>
      </c>
      <c r="CC35">
        <v>10</v>
      </c>
      <c r="CD35">
        <v>50</v>
      </c>
      <c r="CR35" s="132"/>
      <c r="CS35" s="132"/>
      <c r="CT35" s="132"/>
      <c r="CU35" s="132"/>
    </row>
    <row r="36" spans="2:99">
      <c r="B36" s="23" t="s">
        <v>99</v>
      </c>
      <c r="C36">
        <v>23.8</v>
      </c>
      <c r="D36">
        <v>23.7</v>
      </c>
      <c r="E36">
        <v>5.7</v>
      </c>
      <c r="F36">
        <v>7.1</v>
      </c>
      <c r="G36">
        <v>6.3</v>
      </c>
      <c r="H36">
        <v>8</v>
      </c>
      <c r="I36">
        <v>0.3</v>
      </c>
      <c r="J36">
        <v>6.2</v>
      </c>
      <c r="K36">
        <v>10</v>
      </c>
      <c r="L36">
        <v>50</v>
      </c>
      <c r="X36" t="s">
        <v>144</v>
      </c>
      <c r="Y36" s="33">
        <f>AVERAGE(Y27:Y35)</f>
        <v>24.849999999999998</v>
      </c>
      <c r="Z36" s="33">
        <f>AVERAGE(Z27:Z35)</f>
        <v>3.3888888888888884</v>
      </c>
      <c r="AA36" s="33">
        <f t="shared" ref="AA36" si="28">AVERAGE(AA27:AA35)</f>
        <v>41.288888888888891</v>
      </c>
      <c r="AB36" s="33">
        <f t="shared" ref="AB36" si="29">AVERAGE(AB27:AB35)</f>
        <v>39.207407407407416</v>
      </c>
      <c r="AC36" s="33">
        <f t="shared" ref="AC36" si="30">AVERAGE(AC27:AC35)</f>
        <v>32.231250000000003</v>
      </c>
      <c r="AP36" t="s">
        <v>144</v>
      </c>
      <c r="AQ36" s="33">
        <f>AVERAGE(AQ27:AQ35)</f>
        <v>15.61</v>
      </c>
      <c r="AR36" s="33">
        <f>AVERAGE(AR27:AR35)</f>
        <v>16.204166666666666</v>
      </c>
      <c r="AS36" s="33">
        <f t="shared" ref="AS36" si="31">AVERAGE(AS27:AS35)</f>
        <v>19.099999999999998</v>
      </c>
      <c r="AT36" s="33">
        <f t="shared" ref="AT36" si="32">AVERAGE(AT27:AT35)</f>
        <v>23.538888888888888</v>
      </c>
      <c r="AU36" s="33">
        <f t="shared" ref="AU36" si="33">AVERAGE(AU27:AU35)</f>
        <v>16.721428571428572</v>
      </c>
      <c r="BH36" s="23" t="s">
        <v>98</v>
      </c>
      <c r="BJ36" s="51">
        <v>19.600000000000001</v>
      </c>
      <c r="BK36">
        <v>13.7</v>
      </c>
      <c r="BL36">
        <v>10</v>
      </c>
      <c r="BM36">
        <v>50</v>
      </c>
    </row>
    <row r="37" spans="2:99">
      <c r="C37" s="49">
        <f>AVERAGE(C28:C36)</f>
        <v>29.3</v>
      </c>
      <c r="D37" s="49">
        <f t="shared" ref="D37" si="34">AVERAGE(D28:D36)</f>
        <v>30</v>
      </c>
      <c r="E37" s="49">
        <f t="shared" ref="E37" si="35">AVERAGE(E28:E36)</f>
        <v>8.1999999999999993</v>
      </c>
      <c r="F37" s="49">
        <f t="shared" ref="F37" si="36">AVERAGE(F28:F36)</f>
        <v>15.5</v>
      </c>
      <c r="G37" s="49">
        <f t="shared" ref="G37" si="37">AVERAGE(G28:G36)</f>
        <v>5.8857142857142852</v>
      </c>
      <c r="H37" s="49">
        <f t="shared" ref="H37" si="38">AVERAGE(H28:H36)</f>
        <v>14.799999999999999</v>
      </c>
      <c r="I37" s="49">
        <f t="shared" ref="I37" si="39">AVERAGE(I28:I36)</f>
        <v>1.5791666666666671</v>
      </c>
      <c r="J37" s="49">
        <f t="shared" ref="J37" si="40">AVERAGE(J28:J36)</f>
        <v>20.349999999999998</v>
      </c>
      <c r="W37" s="4" t="s">
        <v>11</v>
      </c>
      <c r="Y37" s="4"/>
      <c r="Z37" s="4"/>
      <c r="AA37" s="4"/>
      <c r="BH37" s="23" t="s">
        <v>99</v>
      </c>
      <c r="BJ37" s="51">
        <v>36.6</v>
      </c>
      <c r="BK37">
        <v>22.8</v>
      </c>
      <c r="BL37">
        <v>10</v>
      </c>
      <c r="BM37">
        <v>50</v>
      </c>
    </row>
    <row r="38" spans="2:99">
      <c r="Y38" s="4">
        <v>4</v>
      </c>
      <c r="Z38" s="4">
        <v>8</v>
      </c>
      <c r="AA38" s="4">
        <v>19</v>
      </c>
      <c r="AB38" s="4">
        <v>20</v>
      </c>
      <c r="AC38" s="4">
        <v>27</v>
      </c>
      <c r="BH38" t="s">
        <v>144</v>
      </c>
      <c r="BI38" s="33">
        <f>AVERAGE(BI29:BI37)</f>
        <v>11.766666666666666</v>
      </c>
      <c r="BJ38" s="33">
        <f>AVERAGE(BJ29:BJ37)</f>
        <v>25.262499999999999</v>
      </c>
      <c r="BK38" s="33">
        <f t="shared" ref="BK38" si="41">AVERAGE(BK29:BK37)</f>
        <v>20.087037037037035</v>
      </c>
      <c r="BL38" s="33"/>
      <c r="BM38" s="33"/>
    </row>
    <row r="39" spans="2:99">
      <c r="B39" s="66"/>
      <c r="C39" s="62" t="s">
        <v>11</v>
      </c>
      <c r="D39" s="62"/>
      <c r="E39" s="62"/>
      <c r="F39" s="62"/>
      <c r="G39" s="62"/>
      <c r="H39" s="62"/>
      <c r="I39" s="62"/>
      <c r="J39" s="62"/>
      <c r="X39" t="s">
        <v>95</v>
      </c>
      <c r="Y39" s="36"/>
      <c r="Z39" s="36">
        <v>0.06</v>
      </c>
      <c r="AA39" s="36">
        <v>0.09</v>
      </c>
      <c r="AB39" s="36">
        <v>7.0000000000000007E-2</v>
      </c>
      <c r="BH39" s="23"/>
      <c r="BJ39" s="51"/>
    </row>
    <row r="40" spans="2:99">
      <c r="B40" s="66"/>
      <c r="C40" s="62">
        <v>1</v>
      </c>
      <c r="D40" s="95">
        <v>3</v>
      </c>
      <c r="E40" s="95">
        <v>5</v>
      </c>
      <c r="F40" s="95">
        <v>6</v>
      </c>
      <c r="G40" s="95">
        <v>7</v>
      </c>
      <c r="H40" s="95">
        <v>12</v>
      </c>
      <c r="I40" s="95">
        <v>14</v>
      </c>
      <c r="J40" s="95">
        <v>15</v>
      </c>
      <c r="X40" t="s">
        <v>88</v>
      </c>
      <c r="Y40" s="36">
        <v>0.08</v>
      </c>
      <c r="Z40" s="36">
        <v>7.0000000000000007E-2</v>
      </c>
      <c r="AA40" s="36">
        <v>0.1</v>
      </c>
      <c r="AB40" s="36">
        <v>0.08</v>
      </c>
      <c r="AC40" s="23">
        <v>0.08</v>
      </c>
      <c r="BH40" s="23"/>
      <c r="BJ40" s="51"/>
    </row>
    <row r="41" spans="2:99">
      <c r="B41" s="66" t="s">
        <v>95</v>
      </c>
      <c r="C41" s="36"/>
      <c r="D41" s="36"/>
      <c r="E41" s="36">
        <v>0.06</v>
      </c>
      <c r="F41" s="36"/>
      <c r="G41" s="36">
        <v>0.06</v>
      </c>
      <c r="H41" s="36">
        <v>0.06</v>
      </c>
      <c r="I41" s="36">
        <v>7.0000000000000007E-2</v>
      </c>
      <c r="J41" s="35"/>
      <c r="X41" t="s">
        <v>89</v>
      </c>
      <c r="Y41" s="36">
        <v>7.0000000000000007E-2</v>
      </c>
      <c r="Z41" s="36">
        <v>0.11</v>
      </c>
      <c r="AA41" s="36">
        <v>0.13</v>
      </c>
      <c r="AB41" s="36">
        <v>0.09</v>
      </c>
      <c r="AC41" s="23">
        <v>0.09</v>
      </c>
      <c r="BH41" s="23"/>
      <c r="BJ41" s="51"/>
    </row>
    <row r="42" spans="2:99">
      <c r="B42" s="73" t="s">
        <v>88</v>
      </c>
      <c r="C42" s="36"/>
      <c r="D42" s="36">
        <v>7.0000000000000007E-2</v>
      </c>
      <c r="E42" s="36">
        <v>0.06</v>
      </c>
      <c r="F42" s="36"/>
      <c r="G42" s="36">
        <v>0.06</v>
      </c>
      <c r="H42" s="36">
        <v>7.0000000000000007E-2</v>
      </c>
      <c r="I42" s="36">
        <v>0.08</v>
      </c>
      <c r="J42" s="35"/>
      <c r="X42" t="s">
        <v>90</v>
      </c>
      <c r="Y42" s="36">
        <v>0.06</v>
      </c>
      <c r="Z42" s="36">
        <v>7.0000000000000007E-2</v>
      </c>
      <c r="AA42" s="36">
        <v>0.18</v>
      </c>
      <c r="AB42" s="36">
        <v>0.17</v>
      </c>
      <c r="AC42" s="23">
        <v>0.09</v>
      </c>
      <c r="BH42" s="23"/>
      <c r="BJ42" s="51"/>
    </row>
    <row r="43" spans="2:99">
      <c r="B43" s="73" t="s">
        <v>89</v>
      </c>
      <c r="C43" s="36">
        <v>0.06</v>
      </c>
      <c r="D43" s="36">
        <v>7.0000000000000007E-2</v>
      </c>
      <c r="E43" s="36">
        <v>0.06</v>
      </c>
      <c r="F43" s="36"/>
      <c r="G43" s="36">
        <v>0.09</v>
      </c>
      <c r="H43" s="36">
        <v>0.06</v>
      </c>
      <c r="I43" s="36">
        <v>7.0000000000000007E-2</v>
      </c>
      <c r="J43" s="36"/>
      <c r="X43" t="s">
        <v>91</v>
      </c>
      <c r="Y43" s="36">
        <v>0.12</v>
      </c>
      <c r="Z43" s="36">
        <v>0.08</v>
      </c>
      <c r="AA43" s="36">
        <v>0.41</v>
      </c>
      <c r="AB43" s="36">
        <v>0.2</v>
      </c>
      <c r="AC43" s="23">
        <v>0.26</v>
      </c>
      <c r="BH43" s="23"/>
      <c r="BJ43" s="51"/>
    </row>
    <row r="44" spans="2:99">
      <c r="B44" s="73" t="s">
        <v>90</v>
      </c>
      <c r="C44" s="36">
        <v>7.0000000000000007E-2</v>
      </c>
      <c r="D44" s="36"/>
      <c r="E44" s="36"/>
      <c r="F44" s="36"/>
      <c r="H44" s="36"/>
      <c r="I44" s="36">
        <v>7.0000000000000007E-2</v>
      </c>
      <c r="J44" s="36">
        <v>0.08</v>
      </c>
      <c r="X44" t="s">
        <v>96</v>
      </c>
      <c r="Y44" s="36">
        <v>0.09</v>
      </c>
      <c r="Z44" s="36">
        <v>0.09</v>
      </c>
      <c r="AA44" s="36">
        <v>0.24</v>
      </c>
      <c r="AB44" s="36">
        <v>0.31</v>
      </c>
      <c r="AC44" s="23">
        <v>0.15</v>
      </c>
      <c r="BH44" s="23"/>
      <c r="BJ44" s="51"/>
    </row>
    <row r="45" spans="2:99">
      <c r="B45" s="73" t="s">
        <v>91</v>
      </c>
      <c r="C45" s="36"/>
      <c r="D45" s="36">
        <v>0.08</v>
      </c>
      <c r="E45" s="36">
        <v>7.0000000000000007E-2</v>
      </c>
      <c r="F45" s="36"/>
      <c r="H45" s="65">
        <v>0.06</v>
      </c>
      <c r="I45" s="36"/>
      <c r="J45" s="36">
        <v>0.08</v>
      </c>
      <c r="X45" t="s">
        <v>97</v>
      </c>
      <c r="Y45" s="36">
        <v>0.12</v>
      </c>
      <c r="Z45" s="36">
        <v>7.0000000000000007E-2</v>
      </c>
      <c r="AA45" s="36">
        <v>0.5</v>
      </c>
      <c r="AB45" s="36">
        <v>0.36</v>
      </c>
      <c r="AC45" s="23">
        <v>0.26</v>
      </c>
      <c r="BH45" s="23"/>
      <c r="BJ45" s="51"/>
    </row>
    <row r="46" spans="2:99">
      <c r="B46" s="73" t="s">
        <v>96</v>
      </c>
      <c r="C46" s="36"/>
      <c r="D46" s="36">
        <v>0.08</v>
      </c>
      <c r="E46" s="36">
        <v>0.08</v>
      </c>
      <c r="F46" s="36"/>
      <c r="G46" s="36">
        <v>7.0000000000000007E-2</v>
      </c>
      <c r="H46" s="36">
        <v>7.0000000000000007E-2</v>
      </c>
      <c r="I46" s="36">
        <v>0.08</v>
      </c>
      <c r="J46" s="36">
        <v>7.0000000000000007E-2</v>
      </c>
      <c r="X46" t="s">
        <v>98</v>
      </c>
      <c r="Y46" s="36">
        <v>0.12</v>
      </c>
      <c r="Z46" s="36">
        <v>0.08</v>
      </c>
      <c r="AA46" s="36">
        <v>0.27</v>
      </c>
      <c r="AB46" s="36">
        <v>0.25</v>
      </c>
      <c r="AC46" s="36">
        <v>0.13</v>
      </c>
      <c r="BH46" s="23"/>
      <c r="BJ46" s="51"/>
    </row>
    <row r="47" spans="2:99">
      <c r="B47" s="73" t="s">
        <v>97</v>
      </c>
      <c r="C47" s="36">
        <v>0.04</v>
      </c>
      <c r="D47" s="36"/>
      <c r="E47" s="36">
        <v>0.03</v>
      </c>
      <c r="F47" s="36"/>
      <c r="G47" s="36">
        <v>0.04</v>
      </c>
      <c r="H47" s="36">
        <v>0.04</v>
      </c>
      <c r="I47" s="99">
        <v>0.06</v>
      </c>
      <c r="J47" s="36">
        <v>0.05</v>
      </c>
      <c r="X47" t="s">
        <v>99</v>
      </c>
      <c r="Y47" s="36">
        <v>0.12</v>
      </c>
      <c r="Z47" s="36">
        <v>0.09</v>
      </c>
      <c r="AA47" s="36">
        <v>0.28000000000000003</v>
      </c>
      <c r="AB47" s="36">
        <v>0.36</v>
      </c>
      <c r="AC47" s="36">
        <v>0.14000000000000001</v>
      </c>
      <c r="BH47" s="23"/>
      <c r="BJ47" s="51"/>
    </row>
    <row r="48" spans="2:99">
      <c r="B48" s="73" t="s">
        <v>98</v>
      </c>
      <c r="C48" s="36">
        <v>7.0000000000000007E-2</v>
      </c>
      <c r="D48" s="36">
        <v>0.09</v>
      </c>
      <c r="E48" s="36">
        <v>0.08</v>
      </c>
      <c r="F48" s="36"/>
      <c r="G48" s="36">
        <v>0.06</v>
      </c>
      <c r="H48" s="36">
        <v>7.0000000000000007E-2</v>
      </c>
      <c r="I48" s="36">
        <v>0.09</v>
      </c>
      <c r="J48" s="140">
        <v>7.5000000000000011E-2</v>
      </c>
      <c r="X48" t="s">
        <v>144</v>
      </c>
      <c r="Y48" s="33">
        <f t="shared" ref="Y48:AC48" si="42">AVERAGE(Y39:Y47)</f>
        <v>9.7500000000000003E-2</v>
      </c>
      <c r="Z48" s="33">
        <f t="shared" si="42"/>
        <v>0.08</v>
      </c>
      <c r="AA48" s="33">
        <f t="shared" si="42"/>
        <v>0.24444444444444446</v>
      </c>
      <c r="AB48" s="33">
        <f t="shared" si="42"/>
        <v>0.21000000000000002</v>
      </c>
      <c r="AC48" s="33">
        <f t="shared" si="42"/>
        <v>0.15000000000000002</v>
      </c>
      <c r="BH48" s="23"/>
      <c r="BJ48" s="51"/>
    </row>
    <row r="49" spans="1:97">
      <c r="B49" s="73" t="s">
        <v>99</v>
      </c>
      <c r="C49" s="140">
        <v>0.09</v>
      </c>
      <c r="D49" s="141">
        <v>0.09</v>
      </c>
      <c r="E49" s="36">
        <v>0.08</v>
      </c>
      <c r="F49" s="36"/>
      <c r="G49" s="36">
        <v>0.06</v>
      </c>
      <c r="H49" s="36">
        <v>0.08</v>
      </c>
      <c r="I49" s="141">
        <v>0.09</v>
      </c>
      <c r="J49" s="140">
        <v>0.08</v>
      </c>
      <c r="BH49" s="23"/>
      <c r="BJ49" s="51"/>
    </row>
    <row r="50" spans="1:97">
      <c r="C50" s="33">
        <f>AVERAGE(C41:C49)</f>
        <v>6.6000000000000003E-2</v>
      </c>
      <c r="D50" s="33">
        <f t="shared" ref="D50" si="43">AVERAGE(D41:D49)</f>
        <v>0.08</v>
      </c>
      <c r="E50" s="33">
        <f t="shared" ref="E50" si="44">AVERAGE(E41:E49)</f>
        <v>6.5000000000000002E-2</v>
      </c>
      <c r="F50" s="33" t="e">
        <f t="shared" ref="F50" si="45">AVERAGE(F41:F49)</f>
        <v>#DIV/0!</v>
      </c>
      <c r="G50" s="33">
        <f t="shared" ref="G50" si="46">AVERAGE(G41:G49)</f>
        <v>6.2857142857142861E-2</v>
      </c>
      <c r="H50" s="33">
        <f t="shared" ref="H50" si="47">AVERAGE(H41:H49)</f>
        <v>6.3750000000000001E-2</v>
      </c>
      <c r="I50" s="33">
        <f t="shared" ref="I50" si="48">AVERAGE(I41:I49)</f>
        <v>7.6249999999999998E-2</v>
      </c>
      <c r="J50" s="33">
        <f t="shared" ref="J50" si="49">AVERAGE(J41:J49)</f>
        <v>7.2500000000000009E-2</v>
      </c>
      <c r="BH50" s="23"/>
      <c r="BJ50" s="51"/>
    </row>
    <row r="51" spans="1:97">
      <c r="BH51" s="23"/>
      <c r="BJ51" s="51"/>
    </row>
    <row r="52" spans="1:97">
      <c r="BH52" s="23"/>
      <c r="BJ52" s="51"/>
    </row>
    <row r="53" spans="1:97" ht="16">
      <c r="CQ53" s="133" t="s">
        <v>133</v>
      </c>
      <c r="CR53" s="134"/>
      <c r="CS53" s="135"/>
    </row>
    <row r="54" spans="1:97" ht="16">
      <c r="CQ54" s="133">
        <v>30.973759999999999</v>
      </c>
      <c r="CR54" s="134">
        <f>CQ54/CQ56</f>
        <v>0.32613790094192602</v>
      </c>
      <c r="CS54" s="134"/>
    </row>
    <row r="55" spans="1:97">
      <c r="W55" s="23" t="s">
        <v>101</v>
      </c>
      <c r="Y55">
        <v>4</v>
      </c>
      <c r="Z55">
        <v>8</v>
      </c>
      <c r="AA55">
        <v>19</v>
      </c>
      <c r="AB55">
        <v>20</v>
      </c>
      <c r="AC55">
        <v>27</v>
      </c>
      <c r="AO55" s="23" t="s">
        <v>101</v>
      </c>
      <c r="AQ55">
        <v>21</v>
      </c>
      <c r="AR55">
        <v>23</v>
      </c>
      <c r="AS55">
        <v>25</v>
      </c>
      <c r="AT55">
        <v>26</v>
      </c>
      <c r="AU55">
        <v>28</v>
      </c>
      <c r="BW55" s="23" t="s">
        <v>101</v>
      </c>
      <c r="BY55" s="23" t="s">
        <v>112</v>
      </c>
      <c r="BZ55" s="23" t="s">
        <v>107</v>
      </c>
      <c r="CA55" s="23" t="s">
        <v>109</v>
      </c>
      <c r="CB55" s="23" t="s">
        <v>113</v>
      </c>
      <c r="CQ55" s="133">
        <f>15.9994*4</f>
        <v>63.997599999999998</v>
      </c>
      <c r="CR55" s="133"/>
      <c r="CS55" s="133"/>
    </row>
    <row r="56" spans="1:97">
      <c r="A56" s="23" t="s">
        <v>101</v>
      </c>
      <c r="C56" s="23">
        <v>1</v>
      </c>
      <c r="D56">
        <v>3</v>
      </c>
      <c r="E56">
        <v>5</v>
      </c>
      <c r="F56">
        <v>6</v>
      </c>
      <c r="G56">
        <v>7</v>
      </c>
      <c r="H56">
        <v>12</v>
      </c>
      <c r="I56">
        <v>14</v>
      </c>
      <c r="J56">
        <v>15</v>
      </c>
      <c r="X56" s="23" t="s">
        <v>87</v>
      </c>
      <c r="Y56" s="12"/>
      <c r="Z56" s="15">
        <v>31</v>
      </c>
      <c r="AA56" s="12">
        <v>29</v>
      </c>
      <c r="AB56" s="12">
        <v>24</v>
      </c>
      <c r="AD56">
        <v>36</v>
      </c>
      <c r="AP56" s="23" t="s">
        <v>87</v>
      </c>
      <c r="AQ56" s="12"/>
      <c r="AR56" s="12"/>
      <c r="AS56" s="12"/>
      <c r="AT56" s="12">
        <v>35</v>
      </c>
      <c r="AU56" s="12"/>
      <c r="AV56">
        <v>36</v>
      </c>
      <c r="BX56" s="23" t="s">
        <v>87</v>
      </c>
      <c r="BY56" s="83">
        <f t="shared" ref="BY56:BY64" si="50">AVERAGE(C57:J57)</f>
        <v>29.5</v>
      </c>
      <c r="BZ56" s="83">
        <f>AVERAGE(Y56:AC56)</f>
        <v>28</v>
      </c>
      <c r="CA56" s="83">
        <f t="shared" ref="CA56:CA64" si="51">AVERAGE(AQ56:AU56)</f>
        <v>35</v>
      </c>
      <c r="CB56" s="83">
        <f>AVERAGE(BI58:BK58)</f>
        <v>15</v>
      </c>
      <c r="CC56">
        <v>36</v>
      </c>
      <c r="CQ56" s="133">
        <f>SUM(CQ54:CQ55)</f>
        <v>94.971360000000004</v>
      </c>
      <c r="CR56" s="133"/>
      <c r="CS56" s="133"/>
    </row>
    <row r="57" spans="1:97">
      <c r="B57" s="23" t="s">
        <v>87</v>
      </c>
      <c r="E57">
        <v>48</v>
      </c>
      <c r="G57">
        <v>16</v>
      </c>
      <c r="H57">
        <v>21</v>
      </c>
      <c r="I57">
        <v>33</v>
      </c>
      <c r="K57">
        <v>36</v>
      </c>
      <c r="X57" s="23" t="s">
        <v>88</v>
      </c>
      <c r="Y57" s="12"/>
      <c r="Z57" s="12">
        <v>42</v>
      </c>
      <c r="AA57" s="12">
        <v>21</v>
      </c>
      <c r="AB57" s="12">
        <v>16</v>
      </c>
      <c r="AC57" s="23">
        <v>23</v>
      </c>
      <c r="AD57">
        <v>36</v>
      </c>
      <c r="AP57" s="23" t="s">
        <v>88</v>
      </c>
      <c r="AQ57" s="12"/>
      <c r="AR57" s="12">
        <v>20</v>
      </c>
      <c r="AT57" s="12">
        <v>32</v>
      </c>
      <c r="AU57" s="12"/>
      <c r="AV57">
        <v>36</v>
      </c>
      <c r="BG57" s="23" t="s">
        <v>101</v>
      </c>
      <c r="BI57">
        <v>16</v>
      </c>
      <c r="BJ57">
        <v>17</v>
      </c>
      <c r="BK57">
        <v>18</v>
      </c>
      <c r="BX57" s="23" t="s">
        <v>88</v>
      </c>
      <c r="BY57" s="83">
        <f t="shared" si="50"/>
        <v>36</v>
      </c>
      <c r="BZ57" s="83">
        <f t="shared" ref="BZ57:BZ64" si="52">AVERAGE(Y57:AC57)</f>
        <v>25.5</v>
      </c>
      <c r="CA57" s="83">
        <f t="shared" si="51"/>
        <v>26</v>
      </c>
      <c r="CB57" s="83">
        <f t="shared" ref="CB57:CB64" si="53">AVERAGE(BI59:BK59)</f>
        <v>18</v>
      </c>
      <c r="CC57">
        <v>36</v>
      </c>
    </row>
    <row r="58" spans="1:97">
      <c r="B58" s="23" t="s">
        <v>88</v>
      </c>
      <c r="C58" s="78"/>
      <c r="D58" s="83">
        <v>39</v>
      </c>
      <c r="E58">
        <v>48</v>
      </c>
      <c r="H58">
        <v>24</v>
      </c>
      <c r="I58">
        <v>33</v>
      </c>
      <c r="K58">
        <v>36</v>
      </c>
      <c r="X58" s="23" t="s">
        <v>89</v>
      </c>
      <c r="Y58" s="12">
        <v>21</v>
      </c>
      <c r="Z58" s="23">
        <v>38</v>
      </c>
      <c r="AA58" s="23">
        <v>27</v>
      </c>
      <c r="AB58" s="23">
        <v>20</v>
      </c>
      <c r="AC58" s="23">
        <v>28</v>
      </c>
      <c r="AD58">
        <v>36</v>
      </c>
      <c r="AP58" s="23" t="s">
        <v>89</v>
      </c>
      <c r="AQ58" s="12"/>
      <c r="AR58" s="12">
        <v>17</v>
      </c>
      <c r="AS58" s="12">
        <v>20</v>
      </c>
      <c r="AT58" s="23">
        <v>18</v>
      </c>
      <c r="AU58" s="23">
        <v>18</v>
      </c>
      <c r="AV58">
        <v>36</v>
      </c>
      <c r="BH58" s="23" t="s">
        <v>87</v>
      </c>
      <c r="BJ58" s="12"/>
      <c r="BK58" s="12">
        <v>15</v>
      </c>
      <c r="BL58">
        <v>36</v>
      </c>
      <c r="BX58" s="23" t="s">
        <v>89</v>
      </c>
      <c r="BY58" s="83">
        <f t="shared" si="50"/>
        <v>30.666666666666668</v>
      </c>
      <c r="BZ58" s="83">
        <f t="shared" si="52"/>
        <v>26.8</v>
      </c>
      <c r="CA58" s="83">
        <f t="shared" si="51"/>
        <v>18.25</v>
      </c>
      <c r="CB58" s="83">
        <f t="shared" si="53"/>
        <v>16</v>
      </c>
      <c r="CC58">
        <v>36</v>
      </c>
    </row>
    <row r="59" spans="1:97">
      <c r="B59" s="23" t="s">
        <v>89</v>
      </c>
      <c r="C59" s="78">
        <v>38</v>
      </c>
      <c r="D59" s="42">
        <v>39</v>
      </c>
      <c r="E59">
        <v>42</v>
      </c>
      <c r="G59">
        <v>17</v>
      </c>
      <c r="H59">
        <v>24</v>
      </c>
      <c r="I59">
        <v>24</v>
      </c>
      <c r="K59">
        <v>36</v>
      </c>
      <c r="X59" s="23" t="s">
        <v>90</v>
      </c>
      <c r="Y59" s="12">
        <v>36</v>
      </c>
      <c r="Z59" s="23">
        <v>43</v>
      </c>
      <c r="AA59" s="23">
        <v>20</v>
      </c>
      <c r="AB59" s="23">
        <v>16</v>
      </c>
      <c r="AC59" s="23">
        <v>24</v>
      </c>
      <c r="AD59">
        <v>36</v>
      </c>
      <c r="AP59" s="23" t="s">
        <v>90</v>
      </c>
      <c r="AQ59" s="12"/>
      <c r="AR59" s="23">
        <v>17</v>
      </c>
      <c r="AS59" s="12">
        <v>40</v>
      </c>
      <c r="AT59" s="23">
        <v>17</v>
      </c>
      <c r="AU59" s="23">
        <v>30</v>
      </c>
      <c r="AV59">
        <v>36</v>
      </c>
      <c r="BH59" s="23" t="s">
        <v>88</v>
      </c>
      <c r="BJ59" s="12">
        <v>15</v>
      </c>
      <c r="BK59" s="12">
        <v>21</v>
      </c>
      <c r="BL59">
        <v>36</v>
      </c>
      <c r="BX59" s="23" t="s">
        <v>90</v>
      </c>
      <c r="BY59" s="83">
        <f t="shared" si="50"/>
        <v>37</v>
      </c>
      <c r="BZ59" s="83">
        <f t="shared" si="52"/>
        <v>27.8</v>
      </c>
      <c r="CA59" s="83">
        <f t="shared" si="51"/>
        <v>26</v>
      </c>
      <c r="CB59" s="83">
        <f t="shared" si="53"/>
        <v>25</v>
      </c>
      <c r="CC59">
        <v>36</v>
      </c>
    </row>
    <row r="60" spans="1:97">
      <c r="B60" s="23" t="s">
        <v>90</v>
      </c>
      <c r="C60" s="78"/>
      <c r="F60">
        <v>48</v>
      </c>
      <c r="H60">
        <v>24</v>
      </c>
      <c r="I60" s="83">
        <v>46</v>
      </c>
      <c r="J60">
        <v>30</v>
      </c>
      <c r="K60">
        <v>36</v>
      </c>
      <c r="X60" s="23" t="s">
        <v>91</v>
      </c>
      <c r="Y60" s="23">
        <v>13</v>
      </c>
      <c r="Z60" s="23">
        <v>37</v>
      </c>
      <c r="AA60" s="23">
        <v>16</v>
      </c>
      <c r="AB60" s="23">
        <v>12</v>
      </c>
      <c r="AC60" s="23">
        <v>23</v>
      </c>
      <c r="AD60">
        <v>36</v>
      </c>
      <c r="AP60" s="23" t="s">
        <v>91</v>
      </c>
      <c r="AQ60" s="12">
        <v>17</v>
      </c>
      <c r="AR60" s="23">
        <v>16</v>
      </c>
      <c r="AS60" s="12"/>
      <c r="AT60" s="23">
        <v>20</v>
      </c>
      <c r="AV60">
        <v>36</v>
      </c>
      <c r="BH60" s="23" t="s">
        <v>89</v>
      </c>
      <c r="BJ60" s="12">
        <v>15</v>
      </c>
      <c r="BK60" s="23">
        <v>17</v>
      </c>
      <c r="BL60">
        <v>36</v>
      </c>
      <c r="BX60" s="23" t="s">
        <v>91</v>
      </c>
      <c r="BY60" s="83">
        <f t="shared" si="50"/>
        <v>30.8</v>
      </c>
      <c r="BZ60" s="83">
        <f t="shared" si="52"/>
        <v>20.2</v>
      </c>
      <c r="CA60" s="83">
        <f t="shared" si="51"/>
        <v>17.666666666666668</v>
      </c>
      <c r="CB60" s="83">
        <f t="shared" si="53"/>
        <v>18</v>
      </c>
      <c r="CC60">
        <v>36</v>
      </c>
    </row>
    <row r="61" spans="1:97">
      <c r="B61" s="23" t="s">
        <v>91</v>
      </c>
      <c r="C61" s="18"/>
      <c r="D61">
        <v>27</v>
      </c>
      <c r="E61">
        <v>49</v>
      </c>
      <c r="F61">
        <v>27</v>
      </c>
      <c r="H61">
        <v>26</v>
      </c>
      <c r="J61">
        <v>25</v>
      </c>
      <c r="K61">
        <v>36</v>
      </c>
      <c r="X61" s="23" t="s">
        <v>92</v>
      </c>
      <c r="Y61" s="23">
        <v>18</v>
      </c>
      <c r="Z61" s="100">
        <v>37</v>
      </c>
      <c r="AA61" s="23">
        <v>20</v>
      </c>
      <c r="AB61" s="23">
        <v>15</v>
      </c>
      <c r="AC61" s="23">
        <v>23</v>
      </c>
      <c r="AD61">
        <v>36</v>
      </c>
      <c r="AP61" s="23" t="s">
        <v>92</v>
      </c>
      <c r="AQ61" s="12">
        <v>17</v>
      </c>
      <c r="AR61" s="23">
        <v>20</v>
      </c>
      <c r="AS61" s="12"/>
      <c r="AT61" s="23">
        <v>18</v>
      </c>
      <c r="AU61" s="23">
        <v>24</v>
      </c>
      <c r="AV61">
        <v>36</v>
      </c>
      <c r="BH61" s="23" t="s">
        <v>90</v>
      </c>
      <c r="BI61">
        <v>48</v>
      </c>
      <c r="BJ61" s="23">
        <v>12</v>
      </c>
      <c r="BK61" s="23">
        <v>15</v>
      </c>
      <c r="BL61">
        <v>36</v>
      </c>
      <c r="BX61" s="23" t="s">
        <v>92</v>
      </c>
      <c r="BY61" s="83">
        <f t="shared" si="50"/>
        <v>27</v>
      </c>
      <c r="BZ61" s="83">
        <f t="shared" si="52"/>
        <v>22.6</v>
      </c>
      <c r="CA61" s="83">
        <f t="shared" si="51"/>
        <v>19.75</v>
      </c>
      <c r="CB61" s="83">
        <f t="shared" si="53"/>
        <v>24.333333333333332</v>
      </c>
      <c r="CC61">
        <v>36</v>
      </c>
    </row>
    <row r="62" spans="1:97">
      <c r="B62" s="23" t="s">
        <v>92</v>
      </c>
      <c r="C62" s="79"/>
      <c r="D62">
        <v>21</v>
      </c>
      <c r="E62">
        <v>36</v>
      </c>
      <c r="F62">
        <v>46</v>
      </c>
      <c r="G62">
        <v>9</v>
      </c>
      <c r="H62">
        <v>24</v>
      </c>
      <c r="I62">
        <v>28</v>
      </c>
      <c r="J62">
        <v>25</v>
      </c>
      <c r="K62">
        <v>36</v>
      </c>
      <c r="X62" s="23" t="s">
        <v>97</v>
      </c>
      <c r="Y62" s="23">
        <v>27</v>
      </c>
      <c r="Z62" s="100">
        <v>38</v>
      </c>
      <c r="AA62" s="23">
        <v>26</v>
      </c>
      <c r="AB62" s="23">
        <v>17</v>
      </c>
      <c r="AC62" s="23">
        <v>24</v>
      </c>
      <c r="AD62">
        <v>36</v>
      </c>
      <c r="AP62" s="23" t="s">
        <v>97</v>
      </c>
      <c r="AQ62" s="23">
        <v>17</v>
      </c>
      <c r="AR62" s="23">
        <v>21</v>
      </c>
      <c r="AS62" s="12">
        <v>24</v>
      </c>
      <c r="AT62" s="81">
        <v>18</v>
      </c>
      <c r="AU62" s="23">
        <v>27</v>
      </c>
      <c r="AV62">
        <v>36</v>
      </c>
      <c r="BH62" s="23" t="s">
        <v>91</v>
      </c>
      <c r="BI62">
        <v>27</v>
      </c>
      <c r="BJ62" s="23">
        <v>12</v>
      </c>
      <c r="BK62" s="23">
        <v>15</v>
      </c>
      <c r="BL62">
        <v>36</v>
      </c>
      <c r="BX62" s="23" t="s">
        <v>97</v>
      </c>
      <c r="BY62" s="83">
        <f t="shared" si="50"/>
        <v>27.714285714285715</v>
      </c>
      <c r="BZ62" s="83">
        <f t="shared" si="52"/>
        <v>26.4</v>
      </c>
      <c r="CA62" s="83">
        <f t="shared" si="51"/>
        <v>21.4</v>
      </c>
      <c r="CB62" s="83">
        <f t="shared" si="53"/>
        <v>17.666666666666668</v>
      </c>
      <c r="CC62">
        <v>36</v>
      </c>
    </row>
    <row r="63" spans="1:97">
      <c r="B63" s="23" t="s">
        <v>97</v>
      </c>
      <c r="C63">
        <v>30</v>
      </c>
      <c r="E63">
        <v>51</v>
      </c>
      <c r="F63">
        <v>18</v>
      </c>
      <c r="G63">
        <v>15</v>
      </c>
      <c r="H63">
        <v>18</v>
      </c>
      <c r="I63">
        <v>29</v>
      </c>
      <c r="J63">
        <v>33</v>
      </c>
      <c r="K63">
        <v>36</v>
      </c>
      <c r="X63" s="23" t="s">
        <v>98</v>
      </c>
      <c r="Y63" s="12">
        <v>36</v>
      </c>
      <c r="Z63" s="15">
        <v>38</v>
      </c>
      <c r="AA63" s="12">
        <v>25.5</v>
      </c>
      <c r="AB63" s="12">
        <v>21</v>
      </c>
      <c r="AC63" s="12">
        <v>27</v>
      </c>
      <c r="AD63">
        <v>36</v>
      </c>
      <c r="AP63" s="23" t="s">
        <v>98</v>
      </c>
      <c r="AQ63" s="12">
        <v>19.5</v>
      </c>
      <c r="AR63" s="12">
        <v>18</v>
      </c>
      <c r="AS63" s="12">
        <v>30.5</v>
      </c>
      <c r="AT63" s="12">
        <v>18</v>
      </c>
      <c r="AU63" s="12">
        <v>29</v>
      </c>
      <c r="AV63">
        <v>36</v>
      </c>
      <c r="BH63" s="23" t="s">
        <v>92</v>
      </c>
      <c r="BI63">
        <v>46</v>
      </c>
      <c r="BJ63" s="23">
        <v>12</v>
      </c>
      <c r="BK63" s="23">
        <v>15</v>
      </c>
      <c r="BL63">
        <v>36</v>
      </c>
      <c r="BX63" s="23" t="s">
        <v>98</v>
      </c>
      <c r="BY63" s="83">
        <f t="shared" si="50"/>
        <v>33.428571428571431</v>
      </c>
      <c r="BZ63" s="83">
        <f t="shared" si="52"/>
        <v>29.5</v>
      </c>
      <c r="CA63">
        <f t="shared" si="51"/>
        <v>23</v>
      </c>
      <c r="CB63">
        <f t="shared" si="53"/>
        <v>24</v>
      </c>
      <c r="CC63">
        <v>36</v>
      </c>
    </row>
    <row r="64" spans="1:97">
      <c r="B64" s="23" t="s">
        <v>98</v>
      </c>
      <c r="C64">
        <v>30</v>
      </c>
      <c r="D64">
        <v>27</v>
      </c>
      <c r="E64">
        <v>42</v>
      </c>
      <c r="F64">
        <v>36</v>
      </c>
      <c r="H64">
        <v>24</v>
      </c>
      <c r="I64">
        <v>33</v>
      </c>
      <c r="J64">
        <v>42</v>
      </c>
      <c r="K64">
        <v>36</v>
      </c>
      <c r="X64" s="23" t="s">
        <v>99</v>
      </c>
      <c r="Y64" s="12">
        <v>36</v>
      </c>
      <c r="Z64" s="15">
        <v>37.5</v>
      </c>
      <c r="AA64" s="12">
        <v>27</v>
      </c>
      <c r="AB64" s="12">
        <v>21</v>
      </c>
      <c r="AC64" s="12">
        <v>29</v>
      </c>
      <c r="AD64">
        <v>36</v>
      </c>
      <c r="AP64" s="23" t="s">
        <v>99</v>
      </c>
      <c r="AQ64" s="12">
        <v>21.5</v>
      </c>
      <c r="AR64" s="12">
        <v>25.5</v>
      </c>
      <c r="AS64" s="12">
        <v>32</v>
      </c>
      <c r="AT64" s="12">
        <v>28</v>
      </c>
      <c r="AU64" s="12">
        <v>37.5</v>
      </c>
      <c r="AV64">
        <v>36</v>
      </c>
      <c r="BH64" s="23" t="s">
        <v>97</v>
      </c>
      <c r="BI64">
        <v>18</v>
      </c>
      <c r="BJ64" s="23">
        <v>18</v>
      </c>
      <c r="BK64" s="23">
        <v>17</v>
      </c>
      <c r="BL64">
        <v>36</v>
      </c>
      <c r="BX64" s="23" t="s">
        <v>99</v>
      </c>
      <c r="BY64" s="83">
        <f t="shared" si="50"/>
        <v>29.0625</v>
      </c>
      <c r="BZ64" s="83">
        <f t="shared" si="52"/>
        <v>30.1</v>
      </c>
      <c r="CA64">
        <f t="shared" si="51"/>
        <v>28.9</v>
      </c>
      <c r="CB64">
        <f t="shared" si="53"/>
        <v>23.333333333333332</v>
      </c>
      <c r="CC64">
        <v>36</v>
      </c>
    </row>
    <row r="65" spans="1:97">
      <c r="B65" s="23" t="s">
        <v>99</v>
      </c>
      <c r="C65">
        <v>33</v>
      </c>
      <c r="D65">
        <v>24</v>
      </c>
      <c r="E65">
        <v>30</v>
      </c>
      <c r="F65">
        <v>28</v>
      </c>
      <c r="G65">
        <v>12</v>
      </c>
      <c r="H65">
        <v>24</v>
      </c>
      <c r="I65">
        <v>33.5</v>
      </c>
      <c r="J65">
        <v>48</v>
      </c>
      <c r="K65">
        <v>36</v>
      </c>
      <c r="X65" t="s">
        <v>144</v>
      </c>
      <c r="Y65" s="33">
        <f t="shared" ref="Y65" si="54">AVERAGE(Y56:Y64)</f>
        <v>26.714285714285715</v>
      </c>
      <c r="Z65" s="33">
        <f t="shared" ref="Z65" si="55">AVERAGE(Z56:Z64)</f>
        <v>37.944444444444443</v>
      </c>
      <c r="AA65" s="33">
        <f t="shared" ref="AA65" si="56">AVERAGE(AA56:AA64)</f>
        <v>23.5</v>
      </c>
      <c r="AB65" s="33">
        <f t="shared" ref="AB65" si="57">AVERAGE(AB56:AB64)</f>
        <v>18</v>
      </c>
      <c r="AC65" s="33">
        <f t="shared" ref="AC65" si="58">AVERAGE(AC56:AC64)</f>
        <v>25.125</v>
      </c>
      <c r="AP65" t="s">
        <v>144</v>
      </c>
      <c r="AQ65" s="33">
        <f>AVERAGE(AQ56:AQ64)</f>
        <v>18.399999999999999</v>
      </c>
      <c r="AR65" s="33">
        <f>AVERAGE(AR56:AR64)</f>
        <v>19.3125</v>
      </c>
      <c r="AS65" s="33">
        <f t="shared" ref="AS65" si="59">AVERAGE(AS56:AS64)</f>
        <v>29.3</v>
      </c>
      <c r="AT65" s="33">
        <f t="shared" ref="AT65" si="60">AVERAGE(AT56:AT64)</f>
        <v>22.666666666666668</v>
      </c>
      <c r="AU65" s="33">
        <f t="shared" ref="AU65" si="61">AVERAGE(AU56:AU64)</f>
        <v>27.583333333333332</v>
      </c>
      <c r="BH65" s="23" t="s">
        <v>98</v>
      </c>
      <c r="BI65">
        <v>36</v>
      </c>
      <c r="BJ65" s="12">
        <v>18</v>
      </c>
      <c r="BK65" s="12">
        <v>18</v>
      </c>
      <c r="BL65">
        <v>36</v>
      </c>
    </row>
    <row r="66" spans="1:97">
      <c r="C66" s="49">
        <f>AVERAGE(C57:C65)</f>
        <v>32.75</v>
      </c>
      <c r="D66" s="49">
        <f t="shared" ref="D66" si="62">AVERAGE(D57:D65)</f>
        <v>29.5</v>
      </c>
      <c r="E66" s="49">
        <f t="shared" ref="E66" si="63">AVERAGE(E57:E65)</f>
        <v>43.25</v>
      </c>
      <c r="F66" s="49">
        <f t="shared" ref="F66" si="64">AVERAGE(F57:F65)</f>
        <v>33.833333333333336</v>
      </c>
      <c r="G66" s="49">
        <f t="shared" ref="G66" si="65">AVERAGE(G57:G65)</f>
        <v>13.8</v>
      </c>
      <c r="H66" s="49">
        <f t="shared" ref="H66" si="66">AVERAGE(H57:H65)</f>
        <v>23.222222222222221</v>
      </c>
      <c r="I66" s="49">
        <f t="shared" ref="I66" si="67">AVERAGE(I57:I65)</f>
        <v>32.4375</v>
      </c>
      <c r="J66" s="49">
        <f t="shared" ref="J66" si="68">AVERAGE(J57:J65)</f>
        <v>33.833333333333336</v>
      </c>
      <c r="W66" s="23" t="s">
        <v>114</v>
      </c>
      <c r="Y66">
        <v>4</v>
      </c>
      <c r="Z66">
        <v>8</v>
      </c>
      <c r="AA66">
        <v>19</v>
      </c>
      <c r="AB66">
        <v>20</v>
      </c>
      <c r="AC66">
        <v>27</v>
      </c>
      <c r="BH66" s="23" t="s">
        <v>99</v>
      </c>
      <c r="BI66">
        <v>28</v>
      </c>
      <c r="BJ66" s="12">
        <v>19.5</v>
      </c>
      <c r="BK66" s="12">
        <v>22.5</v>
      </c>
      <c r="BL66">
        <v>36</v>
      </c>
    </row>
    <row r="67" spans="1:97">
      <c r="A67" s="23"/>
      <c r="X67" s="23" t="s">
        <v>87</v>
      </c>
      <c r="Y67" s="112"/>
      <c r="Z67" s="112">
        <v>3.66</v>
      </c>
      <c r="AA67" s="112">
        <v>4.0599999999999996</v>
      </c>
      <c r="AB67" s="112">
        <v>3.21</v>
      </c>
      <c r="AC67" s="112"/>
      <c r="AD67">
        <v>1</v>
      </c>
      <c r="AE67">
        <v>3</v>
      </c>
      <c r="AO67" t="s">
        <v>114</v>
      </c>
      <c r="AP67" s="23"/>
      <c r="AQ67">
        <v>21</v>
      </c>
      <c r="AR67">
        <v>23</v>
      </c>
      <c r="AS67">
        <v>25</v>
      </c>
      <c r="AT67">
        <v>26</v>
      </c>
      <c r="AU67">
        <v>28</v>
      </c>
      <c r="BH67" t="s">
        <v>144</v>
      </c>
      <c r="BI67" s="33">
        <f>AVERAGE(BI58:BI66)</f>
        <v>33.833333333333336</v>
      </c>
      <c r="BJ67" s="33">
        <f>AVERAGE(BJ58:BJ66)</f>
        <v>15.1875</v>
      </c>
      <c r="BK67" s="33">
        <f t="shared" ref="BK67" si="69">AVERAGE(BK58:BK66)</f>
        <v>17.277777777777779</v>
      </c>
      <c r="BW67" t="s">
        <v>114</v>
      </c>
      <c r="BX67" s="23"/>
      <c r="BY67" s="23" t="s">
        <v>112</v>
      </c>
      <c r="BZ67" s="23" t="s">
        <v>107</v>
      </c>
      <c r="CA67" s="23" t="s">
        <v>109</v>
      </c>
      <c r="CB67" s="23" t="s">
        <v>113</v>
      </c>
    </row>
    <row r="68" spans="1:97">
      <c r="A68" t="s">
        <v>114</v>
      </c>
      <c r="B68" s="23"/>
      <c r="C68" s="23">
        <v>1</v>
      </c>
      <c r="D68">
        <v>3</v>
      </c>
      <c r="E68">
        <v>5</v>
      </c>
      <c r="F68">
        <v>6</v>
      </c>
      <c r="G68">
        <v>7</v>
      </c>
      <c r="H68">
        <v>12</v>
      </c>
      <c r="I68">
        <v>14</v>
      </c>
      <c r="J68">
        <v>15</v>
      </c>
      <c r="X68" s="23" t="s">
        <v>88</v>
      </c>
      <c r="Y68" s="112">
        <v>3.61</v>
      </c>
      <c r="Z68" s="112">
        <v>3.61</v>
      </c>
      <c r="AA68" s="112">
        <v>4.9400000000000004</v>
      </c>
      <c r="AB68" s="112">
        <v>3.15</v>
      </c>
      <c r="AC68" s="112">
        <v>4.2699999999999996</v>
      </c>
      <c r="AD68">
        <v>1</v>
      </c>
      <c r="AE68">
        <v>3</v>
      </c>
      <c r="AP68" s="23" t="s">
        <v>87</v>
      </c>
      <c r="AR68" s="112"/>
      <c r="AS68" s="112"/>
      <c r="AT68" s="33">
        <f>(369*14.007)*(0.001)</f>
        <v>5.1685829999999999</v>
      </c>
      <c r="AU68" s="112"/>
      <c r="AV68">
        <v>1</v>
      </c>
      <c r="AW68">
        <v>3</v>
      </c>
      <c r="BX68" s="23" t="s">
        <v>87</v>
      </c>
      <c r="BY68" s="33">
        <f t="shared" ref="BY68:BY76" si="70">AVERAGE(C69:J69)</f>
        <v>4.09</v>
      </c>
      <c r="BZ68" s="33">
        <f>AVERAGE(Y67:AC67)</f>
        <v>3.6433333333333331</v>
      </c>
      <c r="CA68" s="33"/>
      <c r="CB68" s="33">
        <f>AVERAGE(BI70:BK70)</f>
        <v>2.375</v>
      </c>
      <c r="CC68">
        <v>1</v>
      </c>
      <c r="CD68">
        <v>3</v>
      </c>
    </row>
    <row r="69" spans="1:97">
      <c r="B69" s="23" t="s">
        <v>87</v>
      </c>
      <c r="C69" s="112"/>
      <c r="D69" s="112">
        <v>4.3099999999999996</v>
      </c>
      <c r="E69" s="112">
        <v>3.75</v>
      </c>
      <c r="F69" s="112"/>
      <c r="G69" s="33">
        <v>3.64</v>
      </c>
      <c r="H69" s="112">
        <v>3.74</v>
      </c>
      <c r="I69" s="112">
        <v>5.01</v>
      </c>
      <c r="J69" s="112"/>
      <c r="K69">
        <v>1</v>
      </c>
      <c r="L69">
        <v>3</v>
      </c>
      <c r="X69" s="23" t="s">
        <v>89</v>
      </c>
      <c r="Y69" s="112">
        <v>4.1100000000000003</v>
      </c>
      <c r="Z69" s="112">
        <v>3.65</v>
      </c>
      <c r="AA69" s="112">
        <v>4.8</v>
      </c>
      <c r="AB69" s="112">
        <v>2.46</v>
      </c>
      <c r="AC69" s="112">
        <v>4.07</v>
      </c>
      <c r="AD69">
        <v>1</v>
      </c>
      <c r="AE69">
        <v>3</v>
      </c>
      <c r="AP69" s="23" t="s">
        <v>88</v>
      </c>
      <c r="AQ69" s="33"/>
      <c r="AR69" s="112">
        <v>2.8</v>
      </c>
      <c r="AS69" s="112"/>
      <c r="AT69" s="33">
        <f>(359*14.007)*(0.001)</f>
        <v>5.0285130000000002</v>
      </c>
      <c r="AU69" s="112"/>
      <c r="AV69">
        <v>1</v>
      </c>
      <c r="AW69">
        <v>3</v>
      </c>
      <c r="BG69" t="s">
        <v>114</v>
      </c>
      <c r="BH69" s="23"/>
      <c r="BI69">
        <v>16</v>
      </c>
      <c r="BJ69">
        <v>17</v>
      </c>
      <c r="BK69">
        <v>18</v>
      </c>
      <c r="BX69" s="23" t="s">
        <v>88</v>
      </c>
      <c r="BY69" s="33">
        <f t="shared" si="70"/>
        <v>3.4350000000000001</v>
      </c>
      <c r="BZ69" s="33">
        <f t="shared" ref="BZ69:BZ76" si="71">AVERAGE(Y68:AC68)</f>
        <v>3.9159999999999995</v>
      </c>
      <c r="CA69" s="33">
        <f t="shared" ref="CA69:CA76" si="72">AVERAGE(AQ69:AU69)</f>
        <v>3.9142565</v>
      </c>
      <c r="CB69" s="33">
        <f t="shared" ref="CB69:CB76" si="73">AVERAGE(BI71:BK71)</f>
        <v>1.9733333333333334</v>
      </c>
      <c r="CC69">
        <v>1</v>
      </c>
      <c r="CD69">
        <v>3</v>
      </c>
    </row>
    <row r="70" spans="1:97">
      <c r="B70" s="23" t="s">
        <v>88</v>
      </c>
      <c r="C70" s="112">
        <v>0.65</v>
      </c>
      <c r="D70" s="112">
        <v>4.5</v>
      </c>
      <c r="E70" s="112">
        <v>3.61</v>
      </c>
      <c r="F70" s="112"/>
      <c r="G70" s="112">
        <v>3.39</v>
      </c>
      <c r="H70" s="112">
        <v>3.98</v>
      </c>
      <c r="I70" s="112">
        <v>4.4800000000000004</v>
      </c>
      <c r="J70" s="112"/>
      <c r="K70">
        <v>1</v>
      </c>
      <c r="L70">
        <v>3</v>
      </c>
      <c r="X70" s="23" t="s">
        <v>90</v>
      </c>
      <c r="Y70" s="112">
        <v>2.69</v>
      </c>
      <c r="Z70" s="112">
        <v>3.1</v>
      </c>
      <c r="AA70" s="112">
        <v>2.62</v>
      </c>
      <c r="AB70" s="112">
        <v>2.09</v>
      </c>
      <c r="AC70" s="112">
        <v>2.91</v>
      </c>
      <c r="AD70">
        <v>1</v>
      </c>
      <c r="AE70">
        <v>3</v>
      </c>
      <c r="AP70" s="23" t="s">
        <v>89</v>
      </c>
      <c r="AQ70" s="33"/>
      <c r="AR70" s="112">
        <v>2.4</v>
      </c>
      <c r="AS70" s="112">
        <v>0.88</v>
      </c>
      <c r="AT70" s="33">
        <f>(218*14.007)*(0.001)</f>
        <v>3.0535259999999997</v>
      </c>
      <c r="AU70" s="112">
        <v>1.17</v>
      </c>
      <c r="AV70">
        <v>1</v>
      </c>
      <c r="AW70">
        <v>3</v>
      </c>
      <c r="BH70" s="23" t="s">
        <v>87</v>
      </c>
      <c r="BI70" s="112">
        <v>1.85</v>
      </c>
      <c r="BJ70" s="112"/>
      <c r="BK70" s="112">
        <v>2.9</v>
      </c>
      <c r="BL70">
        <v>1</v>
      </c>
      <c r="BM70">
        <v>3</v>
      </c>
      <c r="BX70" s="23" t="s">
        <v>89</v>
      </c>
      <c r="BY70" s="33">
        <f t="shared" si="70"/>
        <v>3.600000000000001</v>
      </c>
      <c r="BZ70" s="33">
        <f t="shared" si="71"/>
        <v>3.8180000000000001</v>
      </c>
      <c r="CA70" s="33">
        <f t="shared" si="72"/>
        <v>1.8758814999999998</v>
      </c>
      <c r="CB70" s="33">
        <f t="shared" si="73"/>
        <v>1.3699999999999999</v>
      </c>
      <c r="CC70">
        <v>1</v>
      </c>
      <c r="CD70">
        <v>3</v>
      </c>
    </row>
    <row r="71" spans="1:97">
      <c r="B71" s="23" t="s">
        <v>89</v>
      </c>
      <c r="C71" s="112">
        <v>4.16</v>
      </c>
      <c r="D71" s="112">
        <v>3.96</v>
      </c>
      <c r="E71" s="112">
        <v>4.17</v>
      </c>
      <c r="F71" s="112"/>
      <c r="G71" s="112">
        <v>2.7</v>
      </c>
      <c r="H71" s="112">
        <v>3.92</v>
      </c>
      <c r="I71" s="112">
        <v>2.69</v>
      </c>
      <c r="J71" s="112"/>
      <c r="K71">
        <v>1</v>
      </c>
      <c r="L71">
        <v>3</v>
      </c>
      <c r="X71" s="23" t="s">
        <v>91</v>
      </c>
      <c r="Y71" s="112">
        <v>3.15</v>
      </c>
      <c r="Z71" s="112">
        <v>3.11</v>
      </c>
      <c r="AA71" s="112">
        <v>2.69</v>
      </c>
      <c r="AB71" s="112">
        <v>2.38</v>
      </c>
      <c r="AC71" s="112">
        <v>2.37</v>
      </c>
      <c r="AD71">
        <v>1</v>
      </c>
      <c r="AE71">
        <v>3</v>
      </c>
      <c r="AP71" s="23" t="s">
        <v>90</v>
      </c>
      <c r="AQ71" s="33"/>
      <c r="AR71" s="112">
        <v>2.25</v>
      </c>
      <c r="AS71" s="112">
        <v>1.37</v>
      </c>
      <c r="AT71" s="33">
        <f>(133.5*14.007)*(0.001)</f>
        <v>1.8699344999999998</v>
      </c>
      <c r="AU71" s="112">
        <v>1.18</v>
      </c>
      <c r="AV71">
        <v>1</v>
      </c>
      <c r="AW71">
        <v>3</v>
      </c>
      <c r="BH71" s="23" t="s">
        <v>88</v>
      </c>
      <c r="BI71" s="112">
        <v>0.98</v>
      </c>
      <c r="BJ71" s="112">
        <v>2.17</v>
      </c>
      <c r="BK71" s="112">
        <v>2.77</v>
      </c>
      <c r="BL71">
        <v>1</v>
      </c>
      <c r="BM71">
        <v>3</v>
      </c>
      <c r="BX71" s="23" t="s">
        <v>90</v>
      </c>
      <c r="BY71" s="33">
        <f t="shared" si="70"/>
        <v>2.2559999999999998</v>
      </c>
      <c r="BZ71" s="33">
        <f t="shared" si="71"/>
        <v>2.6819999999999999</v>
      </c>
      <c r="CA71" s="33">
        <f t="shared" si="72"/>
        <v>1.667483625</v>
      </c>
      <c r="CB71" s="33">
        <f t="shared" si="73"/>
        <v>1.6549999999999998</v>
      </c>
      <c r="CC71">
        <v>1</v>
      </c>
      <c r="CD71">
        <v>3</v>
      </c>
    </row>
    <row r="72" spans="1:97">
      <c r="B72" s="23" t="s">
        <v>90</v>
      </c>
      <c r="C72" s="112"/>
      <c r="D72" s="112"/>
      <c r="E72" s="112">
        <v>0.78</v>
      </c>
      <c r="F72" s="112">
        <v>1.48</v>
      </c>
      <c r="G72" s="112"/>
      <c r="H72" s="112">
        <v>3.04</v>
      </c>
      <c r="I72" s="112">
        <v>5.13</v>
      </c>
      <c r="J72" s="112">
        <v>0.85</v>
      </c>
      <c r="K72">
        <v>1</v>
      </c>
      <c r="L72">
        <v>3</v>
      </c>
      <c r="X72" s="23" t="s">
        <v>92</v>
      </c>
      <c r="Y72" s="112">
        <v>2.06</v>
      </c>
      <c r="Z72" s="112">
        <v>3.91</v>
      </c>
      <c r="AA72" s="112">
        <v>2.72</v>
      </c>
      <c r="AB72" s="112">
        <v>2.14</v>
      </c>
      <c r="AC72" s="112">
        <v>2.36</v>
      </c>
      <c r="AD72">
        <v>1</v>
      </c>
      <c r="AE72">
        <v>3</v>
      </c>
      <c r="AP72" s="23" t="s">
        <v>91</v>
      </c>
      <c r="AQ72" s="112">
        <v>1.02</v>
      </c>
      <c r="AR72" s="112">
        <v>0.96</v>
      </c>
      <c r="AS72" s="112">
        <v>0.99</v>
      </c>
      <c r="AT72" s="33">
        <f>(84.8*14.007)*(0.001)</f>
        <v>1.1877936</v>
      </c>
      <c r="AU72" s="112">
        <v>0.7</v>
      </c>
      <c r="AV72">
        <v>1</v>
      </c>
      <c r="AW72">
        <v>3</v>
      </c>
      <c r="BH72" s="23" t="s">
        <v>89</v>
      </c>
      <c r="BI72" s="112">
        <v>0.47</v>
      </c>
      <c r="BJ72" s="112">
        <v>1.75</v>
      </c>
      <c r="BK72" s="112">
        <v>1.89</v>
      </c>
      <c r="BL72">
        <v>1</v>
      </c>
      <c r="BM72">
        <v>3</v>
      </c>
      <c r="BX72" s="23" t="s">
        <v>91</v>
      </c>
      <c r="BY72" s="33">
        <f t="shared" si="70"/>
        <v>1.4159999999999999</v>
      </c>
      <c r="BZ72" s="33">
        <f t="shared" si="71"/>
        <v>2.7399999999999998</v>
      </c>
      <c r="CA72" s="33">
        <f t="shared" si="72"/>
        <v>0.97155871999999999</v>
      </c>
      <c r="CB72" s="33">
        <f t="shared" si="73"/>
        <v>1.0349999999999999</v>
      </c>
      <c r="CC72">
        <v>1</v>
      </c>
      <c r="CD72">
        <v>3</v>
      </c>
    </row>
    <row r="73" spans="1:97">
      <c r="B73" s="23" t="s">
        <v>91</v>
      </c>
      <c r="C73" s="112"/>
      <c r="D73" s="112">
        <v>2.72</v>
      </c>
      <c r="E73" s="112">
        <v>0.51</v>
      </c>
      <c r="F73" s="112">
        <v>0.92</v>
      </c>
      <c r="G73" s="112"/>
      <c r="H73" s="112">
        <v>2.16</v>
      </c>
      <c r="I73" s="112"/>
      <c r="J73" s="112">
        <v>0.77</v>
      </c>
      <c r="K73">
        <v>1</v>
      </c>
      <c r="L73">
        <v>3</v>
      </c>
      <c r="X73" s="23" t="s">
        <v>97</v>
      </c>
      <c r="Y73" s="112">
        <v>2.93</v>
      </c>
      <c r="Z73" s="112">
        <v>4.24</v>
      </c>
      <c r="AA73" s="112">
        <v>3.47</v>
      </c>
      <c r="AB73" s="112">
        <v>2.23</v>
      </c>
      <c r="AC73" s="112">
        <v>2.89</v>
      </c>
      <c r="AD73">
        <v>1</v>
      </c>
      <c r="AE73">
        <v>3</v>
      </c>
      <c r="AP73" s="23" t="s">
        <v>92</v>
      </c>
      <c r="AQ73" s="112">
        <v>0.98</v>
      </c>
      <c r="AR73" s="112">
        <v>0.66</v>
      </c>
      <c r="AS73" s="112">
        <v>0.59</v>
      </c>
      <c r="AT73" s="33">
        <f>(89.5*14.007)*(0.001)</f>
        <v>1.2536265000000002</v>
      </c>
      <c r="AU73" s="112">
        <v>0.55000000000000004</v>
      </c>
      <c r="AV73">
        <v>1</v>
      </c>
      <c r="AW73">
        <v>3</v>
      </c>
      <c r="BH73" s="23" t="s">
        <v>90</v>
      </c>
      <c r="BI73" s="112"/>
      <c r="BJ73" s="112">
        <v>1.4</v>
      </c>
      <c r="BK73" s="112">
        <v>1.91</v>
      </c>
      <c r="BL73">
        <v>1</v>
      </c>
      <c r="BM73">
        <v>3</v>
      </c>
      <c r="BX73" s="23" t="s">
        <v>92</v>
      </c>
      <c r="BY73" s="33">
        <f t="shared" si="70"/>
        <v>1.4914285714285713</v>
      </c>
      <c r="BZ73" s="33">
        <f t="shared" si="71"/>
        <v>2.6380000000000003</v>
      </c>
      <c r="CA73" s="33">
        <f t="shared" si="72"/>
        <v>0.80672530000000009</v>
      </c>
      <c r="CB73" s="33">
        <f t="shared" si="73"/>
        <v>0.83333333333333337</v>
      </c>
      <c r="CC73">
        <v>1</v>
      </c>
      <c r="CD73">
        <v>3</v>
      </c>
    </row>
    <row r="74" spans="1:97">
      <c r="B74" s="23" t="s">
        <v>92</v>
      </c>
      <c r="C74" s="112"/>
      <c r="D74" s="112">
        <v>2.21</v>
      </c>
      <c r="E74" s="112">
        <v>0.56000000000000005</v>
      </c>
      <c r="F74" s="112">
        <v>1.21</v>
      </c>
      <c r="G74" s="112">
        <v>0.56999999999999995</v>
      </c>
      <c r="H74" s="112">
        <v>0.69</v>
      </c>
      <c r="I74" s="112">
        <v>4.59</v>
      </c>
      <c r="J74" s="112">
        <v>0.61</v>
      </c>
      <c r="K74">
        <v>1</v>
      </c>
      <c r="L74">
        <v>3</v>
      </c>
      <c r="X74" s="23" t="s">
        <v>98</v>
      </c>
      <c r="Y74" s="112">
        <v>2.52</v>
      </c>
      <c r="Z74" s="112">
        <v>2.98</v>
      </c>
      <c r="AA74" s="112">
        <v>3.82</v>
      </c>
      <c r="AB74" s="112">
        <v>2.5499999999999998</v>
      </c>
      <c r="AC74" s="112">
        <v>2.06</v>
      </c>
      <c r="AD74">
        <v>1</v>
      </c>
      <c r="AE74">
        <v>3</v>
      </c>
      <c r="AP74" s="23" t="s">
        <v>97</v>
      </c>
      <c r="AQ74" s="112">
        <v>0.94</v>
      </c>
      <c r="AR74" s="112">
        <v>0.6</v>
      </c>
      <c r="AS74" s="122">
        <v>0.59</v>
      </c>
      <c r="AT74" s="33">
        <f>(56.7*14.007)*(0.001)</f>
        <v>0.79419690000000009</v>
      </c>
      <c r="AU74" s="112">
        <v>0.57999999999999996</v>
      </c>
      <c r="AV74">
        <v>1</v>
      </c>
      <c r="AW74">
        <v>3</v>
      </c>
      <c r="BH74" s="23" t="s">
        <v>91</v>
      </c>
      <c r="BI74" s="112"/>
      <c r="BJ74" s="112">
        <v>0.85</v>
      </c>
      <c r="BK74" s="112">
        <v>1.22</v>
      </c>
      <c r="BL74">
        <v>1</v>
      </c>
      <c r="BM74">
        <v>3</v>
      </c>
      <c r="BX74" s="23" t="s">
        <v>97</v>
      </c>
      <c r="BY74" s="33">
        <f t="shared" si="70"/>
        <v>1.5257142857142856</v>
      </c>
      <c r="BZ74" s="33">
        <f t="shared" si="71"/>
        <v>3.1520000000000001</v>
      </c>
      <c r="CA74" s="33">
        <f t="shared" si="72"/>
        <v>0.70083938000000001</v>
      </c>
      <c r="CB74" s="33">
        <f t="shared" si="73"/>
        <v>0.90500000000000003</v>
      </c>
      <c r="CC74">
        <v>1</v>
      </c>
      <c r="CD74">
        <v>3</v>
      </c>
    </row>
    <row r="75" spans="1:97">
      <c r="B75" s="23" t="s">
        <v>97</v>
      </c>
      <c r="C75" s="112">
        <v>2.68</v>
      </c>
      <c r="D75" s="112"/>
      <c r="E75" s="112">
        <v>0.46</v>
      </c>
      <c r="F75" s="112">
        <v>1.48</v>
      </c>
      <c r="G75" s="112">
        <v>0.68</v>
      </c>
      <c r="H75" s="112">
        <v>0.53</v>
      </c>
      <c r="I75" s="112">
        <v>4.4800000000000004</v>
      </c>
      <c r="J75" s="112">
        <v>0.37</v>
      </c>
      <c r="K75">
        <v>1</v>
      </c>
      <c r="L75">
        <v>3</v>
      </c>
      <c r="X75" s="23" t="s">
        <v>99</v>
      </c>
      <c r="Y75" s="112">
        <v>3.19</v>
      </c>
      <c r="Z75" s="112">
        <v>3.36</v>
      </c>
      <c r="AA75" s="112">
        <v>4.0999999999999996</v>
      </c>
      <c r="AB75" s="112">
        <v>3.38</v>
      </c>
      <c r="AC75" s="112">
        <v>3.19</v>
      </c>
      <c r="AD75">
        <v>1</v>
      </c>
      <c r="AE75">
        <v>3</v>
      </c>
      <c r="AP75" s="23" t="s">
        <v>98</v>
      </c>
      <c r="AQ75" s="112">
        <v>1.61</v>
      </c>
      <c r="AR75" s="112">
        <v>0.72</v>
      </c>
      <c r="AS75" s="112">
        <v>0.67</v>
      </c>
      <c r="AT75" s="33">
        <f>(136*14.007)*(0.001)</f>
        <v>1.904952</v>
      </c>
      <c r="AU75" s="112">
        <v>0.7</v>
      </c>
      <c r="AV75">
        <v>1</v>
      </c>
      <c r="AW75">
        <v>3</v>
      </c>
      <c r="BH75" s="23" t="s">
        <v>92</v>
      </c>
      <c r="BI75" s="112">
        <v>0.65</v>
      </c>
      <c r="BJ75" s="112">
        <v>0.88</v>
      </c>
      <c r="BK75" s="112">
        <v>0.97</v>
      </c>
      <c r="BL75">
        <v>1</v>
      </c>
      <c r="BM75">
        <v>3</v>
      </c>
      <c r="BX75" s="23" t="s">
        <v>98</v>
      </c>
      <c r="BY75" s="33">
        <f t="shared" si="70"/>
        <v>1.8625</v>
      </c>
      <c r="BZ75" s="33">
        <f t="shared" si="71"/>
        <v>2.7860000000000005</v>
      </c>
      <c r="CA75" s="33">
        <f t="shared" si="72"/>
        <v>1.1209903999999999</v>
      </c>
      <c r="CB75" s="33">
        <f t="shared" si="73"/>
        <v>0.8899999999999999</v>
      </c>
      <c r="CC75">
        <v>1</v>
      </c>
      <c r="CD75">
        <v>3</v>
      </c>
    </row>
    <row r="76" spans="1:97">
      <c r="B76" s="23" t="s">
        <v>98</v>
      </c>
      <c r="C76" s="112">
        <v>1.71</v>
      </c>
      <c r="D76" s="112">
        <v>2.91</v>
      </c>
      <c r="E76" s="112">
        <v>1.0900000000000001</v>
      </c>
      <c r="F76" s="112">
        <v>1.38</v>
      </c>
      <c r="G76" s="112">
        <v>0.98</v>
      </c>
      <c r="H76" s="112">
        <v>1.99</v>
      </c>
      <c r="I76" s="112">
        <v>3.87</v>
      </c>
      <c r="J76" s="112">
        <v>0.97</v>
      </c>
      <c r="K76">
        <v>1</v>
      </c>
      <c r="L76">
        <v>3</v>
      </c>
      <c r="X76" t="s">
        <v>144</v>
      </c>
      <c r="Y76" s="33">
        <f t="shared" ref="Y76" si="74">AVERAGE(Y67:Y75)</f>
        <v>3.0325000000000002</v>
      </c>
      <c r="Z76" s="33">
        <f t="shared" ref="Z76" si="75">AVERAGE(Z67:Z75)</f>
        <v>3.5133333333333336</v>
      </c>
      <c r="AA76" s="33">
        <f t="shared" ref="AA76" si="76">AVERAGE(AA67:AA75)</f>
        <v>3.6911111111111108</v>
      </c>
      <c r="AB76" s="33">
        <f t="shared" ref="AB76" si="77">AVERAGE(AB67:AB75)</f>
        <v>2.6211111111111109</v>
      </c>
      <c r="AC76" s="33">
        <f t="shared" ref="AC76" si="78">AVERAGE(AC67:AC75)</f>
        <v>3.0150000000000001</v>
      </c>
      <c r="AD76">
        <v>1</v>
      </c>
      <c r="AE76">
        <v>3</v>
      </c>
      <c r="AP76" s="23" t="s">
        <v>99</v>
      </c>
      <c r="AQ76" s="122">
        <v>1.81</v>
      </c>
      <c r="AR76" s="112">
        <v>0.69</v>
      </c>
      <c r="AS76" s="112">
        <v>0.57999999999999996</v>
      </c>
      <c r="AT76" s="33">
        <f>(195*14.007)*(0.001)</f>
        <v>2.7313649999999998</v>
      </c>
      <c r="AU76" s="112">
        <v>0.54</v>
      </c>
      <c r="AV76">
        <v>1</v>
      </c>
      <c r="AW76">
        <v>3</v>
      </c>
      <c r="BH76" s="23" t="s">
        <v>97</v>
      </c>
      <c r="BI76" s="112"/>
      <c r="BJ76" s="112">
        <v>0.71</v>
      </c>
      <c r="BK76" s="112">
        <v>1.1000000000000001</v>
      </c>
      <c r="BL76">
        <v>1</v>
      </c>
      <c r="BM76">
        <v>3</v>
      </c>
      <c r="BX76" s="23" t="s">
        <v>99</v>
      </c>
      <c r="BY76" s="33">
        <f t="shared" si="70"/>
        <v>2.2050000000000001</v>
      </c>
      <c r="BZ76" s="33">
        <f t="shared" si="71"/>
        <v>3.444</v>
      </c>
      <c r="CA76" s="33">
        <f t="shared" si="72"/>
        <v>1.270273</v>
      </c>
      <c r="CB76" s="33">
        <f t="shared" si="73"/>
        <v>0.98499999999999988</v>
      </c>
      <c r="CC76">
        <v>1</v>
      </c>
      <c r="CD76">
        <v>3</v>
      </c>
    </row>
    <row r="77" spans="1:97" ht="16">
      <c r="B77" s="23" t="s">
        <v>99</v>
      </c>
      <c r="C77" s="112">
        <v>3.11</v>
      </c>
      <c r="D77" s="112">
        <v>3.19</v>
      </c>
      <c r="E77" s="112">
        <v>1.57</v>
      </c>
      <c r="F77" s="112">
        <v>1.1599999999999999</v>
      </c>
      <c r="G77" s="112">
        <v>1.17</v>
      </c>
      <c r="H77" s="112">
        <v>2.16</v>
      </c>
      <c r="I77" s="112">
        <v>3.87</v>
      </c>
      <c r="J77" s="112">
        <v>1.41</v>
      </c>
      <c r="K77">
        <v>1</v>
      </c>
      <c r="L77">
        <v>3</v>
      </c>
      <c r="AP77" t="s">
        <v>144</v>
      </c>
      <c r="AQ77" s="33">
        <f>AVERAGE(AQ68:AQ76)</f>
        <v>1.2719999999999998</v>
      </c>
      <c r="AR77" s="33">
        <f>AVERAGE(AR68:AR76)</f>
        <v>1.385</v>
      </c>
      <c r="AS77" s="33">
        <f t="shared" ref="AS77" si="79">AVERAGE(AS68:AS76)</f>
        <v>0.80999999999999994</v>
      </c>
      <c r="AT77" s="33">
        <f t="shared" ref="AT77" si="80">AVERAGE(AT68:AT76)</f>
        <v>2.5547211666666665</v>
      </c>
      <c r="AU77" s="33">
        <f t="shared" ref="AU77" si="81">AVERAGE(AU68:AU76)</f>
        <v>0.77428571428571424</v>
      </c>
      <c r="AV77">
        <v>1</v>
      </c>
      <c r="AW77">
        <v>3</v>
      </c>
      <c r="BH77" s="23" t="s">
        <v>98</v>
      </c>
      <c r="BI77" s="112"/>
      <c r="BJ77" s="112">
        <v>0.82</v>
      </c>
      <c r="BK77" s="112">
        <v>0.96</v>
      </c>
      <c r="BL77">
        <v>1</v>
      </c>
      <c r="BM77">
        <v>3</v>
      </c>
      <c r="CC77">
        <v>1</v>
      </c>
      <c r="CD77">
        <v>3</v>
      </c>
      <c r="CR77" s="84"/>
      <c r="CS77" s="1"/>
    </row>
    <row r="78" spans="1:97" ht="16">
      <c r="C78" s="49">
        <f>AVERAGE(C69:C77)</f>
        <v>2.4619999999999997</v>
      </c>
      <c r="D78" s="49">
        <f t="shared" ref="D78" si="82">AVERAGE(D69:D77)</f>
        <v>3.4</v>
      </c>
      <c r="E78" s="49">
        <f t="shared" ref="E78" si="83">AVERAGE(E69:E77)</f>
        <v>1.8333333333333333</v>
      </c>
      <c r="F78" s="49">
        <f t="shared" ref="F78" si="84">AVERAGE(F69:F77)</f>
        <v>1.2716666666666667</v>
      </c>
      <c r="G78" s="49">
        <f t="shared" ref="G78" si="85">AVERAGE(G69:G77)</f>
        <v>1.8757142857142859</v>
      </c>
      <c r="H78" s="49">
        <f t="shared" ref="H78" si="86">AVERAGE(H69:H77)</f>
        <v>2.4677777777777781</v>
      </c>
      <c r="I78" s="49">
        <f t="shared" ref="I78" si="87">AVERAGE(I69:I77)</f>
        <v>4.2649999999999997</v>
      </c>
      <c r="J78" s="49">
        <f t="shared" ref="J78" si="88">AVERAGE(J69:J77)</f>
        <v>0.83000000000000007</v>
      </c>
      <c r="W78" s="23" t="s">
        <v>115</v>
      </c>
      <c r="Y78">
        <v>4</v>
      </c>
      <c r="Z78">
        <v>8</v>
      </c>
      <c r="AA78">
        <v>19</v>
      </c>
      <c r="AB78">
        <v>20</v>
      </c>
      <c r="AC78">
        <v>27</v>
      </c>
      <c r="AD78">
        <v>0.05</v>
      </c>
      <c r="AE78">
        <v>0.1</v>
      </c>
      <c r="AO78" s="23"/>
      <c r="BH78" s="23" t="s">
        <v>99</v>
      </c>
      <c r="BI78" s="112"/>
      <c r="BJ78" s="112">
        <v>0.84</v>
      </c>
      <c r="BK78" s="112">
        <v>1.1299999999999999</v>
      </c>
      <c r="BL78">
        <v>1</v>
      </c>
      <c r="BM78">
        <v>3</v>
      </c>
      <c r="BW78" s="23"/>
      <c r="CR78" s="84"/>
      <c r="CS78" s="84"/>
    </row>
    <row r="79" spans="1:97">
      <c r="A79" s="23"/>
      <c r="X79" s="23" t="s">
        <v>87</v>
      </c>
      <c r="Y79" s="112"/>
      <c r="Z79" s="112">
        <v>0.04</v>
      </c>
      <c r="AA79" s="112">
        <v>0.09</v>
      </c>
      <c r="AB79" s="112">
        <v>0.11</v>
      </c>
      <c r="AC79" s="112"/>
      <c r="AD79">
        <v>0.05</v>
      </c>
      <c r="AE79">
        <v>0.1</v>
      </c>
      <c r="AO79" t="s">
        <v>115</v>
      </c>
      <c r="AP79" s="23"/>
      <c r="AQ79">
        <v>21</v>
      </c>
      <c r="AR79">
        <v>23</v>
      </c>
      <c r="AS79">
        <v>25</v>
      </c>
      <c r="AT79">
        <v>26</v>
      </c>
      <c r="AU79">
        <v>28</v>
      </c>
      <c r="BH79" t="s">
        <v>144</v>
      </c>
      <c r="BI79" s="33">
        <f>AVERAGE(BI70:BI78)</f>
        <v>0.98749999999999993</v>
      </c>
      <c r="BJ79" s="33">
        <f>AVERAGE(BJ70:BJ78)</f>
        <v>1.1775</v>
      </c>
      <c r="BK79" s="33">
        <f t="shared" ref="BK79" si="89">AVERAGE(BK70:BK78)</f>
        <v>1.6499999999999997</v>
      </c>
      <c r="BL79">
        <v>1</v>
      </c>
      <c r="BM79">
        <v>3</v>
      </c>
      <c r="BW79" t="s">
        <v>115</v>
      </c>
      <c r="BX79" s="23"/>
      <c r="BY79" s="23" t="s">
        <v>112</v>
      </c>
      <c r="BZ79" s="23" t="s">
        <v>107</v>
      </c>
      <c r="CA79" s="23" t="s">
        <v>109</v>
      </c>
      <c r="CB79" s="23" t="s">
        <v>113</v>
      </c>
    </row>
    <row r="80" spans="1:97">
      <c r="A80" t="s">
        <v>115</v>
      </c>
      <c r="B80" s="23"/>
      <c r="C80" s="23">
        <v>1</v>
      </c>
      <c r="D80">
        <v>3</v>
      </c>
      <c r="E80">
        <v>5</v>
      </c>
      <c r="F80">
        <v>6</v>
      </c>
      <c r="G80">
        <v>7</v>
      </c>
      <c r="H80">
        <v>12</v>
      </c>
      <c r="I80">
        <v>14</v>
      </c>
      <c r="J80">
        <v>15</v>
      </c>
      <c r="X80" s="23" t="s">
        <v>88</v>
      </c>
      <c r="Y80" s="112">
        <v>0.04</v>
      </c>
      <c r="Z80" s="112">
        <v>0.04</v>
      </c>
      <c r="AA80" s="112">
        <v>0.14000000000000001</v>
      </c>
      <c r="AB80" s="112">
        <v>7.0000000000000007E-2</v>
      </c>
      <c r="AC80" s="112">
        <v>0.05</v>
      </c>
      <c r="AD80">
        <v>0.05</v>
      </c>
      <c r="AE80">
        <v>0.1</v>
      </c>
      <c r="AP80" s="23" t="s">
        <v>87</v>
      </c>
      <c r="AQ80" s="112"/>
      <c r="AR80" s="112"/>
      <c r="AS80" s="112"/>
      <c r="AT80" s="33">
        <f>(1.05*30.97)*(0.001)</f>
        <v>3.2518500000000006E-2</v>
      </c>
      <c r="AU80" s="112"/>
      <c r="AV80">
        <v>0.05</v>
      </c>
      <c r="AW80">
        <v>0.1</v>
      </c>
      <c r="BG80" s="23"/>
      <c r="BX80" s="23" t="s">
        <v>87</v>
      </c>
      <c r="BY80" s="42">
        <f t="shared" ref="BY80:BY88" si="90">AVERAGE(C81:J81)</f>
        <v>0.04</v>
      </c>
      <c r="BZ80" s="42">
        <f>AVERAGE(Y79:AC79)</f>
        <v>0.08</v>
      </c>
      <c r="CA80" s="42"/>
      <c r="CB80" s="42">
        <f>AVERAGE(BI82:BL82)</f>
        <v>7.0000000000000007E-2</v>
      </c>
      <c r="CC80">
        <v>0.05</v>
      </c>
      <c r="CD80">
        <v>0.1</v>
      </c>
    </row>
    <row r="81" spans="2:98">
      <c r="B81" s="23" t="s">
        <v>87</v>
      </c>
      <c r="C81" s="112"/>
      <c r="D81" s="112">
        <v>0.03</v>
      </c>
      <c r="E81" s="112">
        <v>0.06</v>
      </c>
      <c r="F81" s="112"/>
      <c r="G81" s="112">
        <v>0.05</v>
      </c>
      <c r="H81" s="112">
        <v>0.03</v>
      </c>
      <c r="I81" s="112">
        <v>0.03</v>
      </c>
      <c r="J81" s="112"/>
      <c r="K81">
        <v>0.05</v>
      </c>
      <c r="L81">
        <v>0.1</v>
      </c>
      <c r="X81" s="23" t="s">
        <v>89</v>
      </c>
      <c r="Y81" s="112">
        <v>0.1</v>
      </c>
      <c r="Z81" s="112">
        <v>0.04</v>
      </c>
      <c r="AA81" s="112">
        <v>0.1</v>
      </c>
      <c r="AB81" s="112">
        <v>0.09</v>
      </c>
      <c r="AC81" s="112">
        <v>0.06</v>
      </c>
      <c r="AD81">
        <v>0.05</v>
      </c>
      <c r="AE81">
        <v>0.1</v>
      </c>
      <c r="AP81" s="23" t="s">
        <v>88</v>
      </c>
      <c r="AQ81" s="112"/>
      <c r="AR81" s="112">
        <v>7.0000000000000007E-2</v>
      </c>
      <c r="AS81" s="112"/>
      <c r="AT81" s="33">
        <f>(1.35*30.97)*(0.001)</f>
        <v>4.1809499999999999E-2</v>
      </c>
      <c r="AU81" s="112"/>
      <c r="AV81">
        <v>0.05</v>
      </c>
      <c r="AW81">
        <v>0.1</v>
      </c>
      <c r="BG81" t="s">
        <v>115</v>
      </c>
      <c r="BH81" s="23"/>
      <c r="BI81">
        <v>16</v>
      </c>
      <c r="BJ81">
        <v>17</v>
      </c>
      <c r="BK81">
        <v>18</v>
      </c>
      <c r="BX81" s="23" t="s">
        <v>88</v>
      </c>
      <c r="BY81" s="42">
        <f t="shared" si="90"/>
        <v>3.8333333333333337E-2</v>
      </c>
      <c r="BZ81" s="42">
        <f t="shared" ref="BZ81:BZ88" si="91">AVERAGE(Y80:AC80)</f>
        <v>6.8000000000000005E-2</v>
      </c>
      <c r="CA81" s="42">
        <f t="shared" ref="CA81:CA88" si="92">AVERAGE(AQ81:AU81)</f>
        <v>5.5904750000000003E-2</v>
      </c>
      <c r="CB81" s="42">
        <f t="shared" ref="CB81:CB88" si="93">AVERAGE(BI83:BL83)</f>
        <v>0.06</v>
      </c>
      <c r="CC81">
        <v>0.05</v>
      </c>
      <c r="CD81">
        <v>0.1</v>
      </c>
    </row>
    <row r="82" spans="2:98">
      <c r="B82" s="23" t="s">
        <v>88</v>
      </c>
      <c r="C82" s="112">
        <v>0.06</v>
      </c>
      <c r="D82" s="112">
        <v>0.05</v>
      </c>
      <c r="E82" s="112">
        <v>0.03</v>
      </c>
      <c r="F82" s="112"/>
      <c r="G82" s="112">
        <v>0.04</v>
      </c>
      <c r="H82" s="112">
        <v>0.01</v>
      </c>
      <c r="I82" s="112">
        <v>0.04</v>
      </c>
      <c r="J82" s="112"/>
      <c r="K82">
        <v>0.05</v>
      </c>
      <c r="L82">
        <v>0.1</v>
      </c>
      <c r="X82" s="23" t="s">
        <v>90</v>
      </c>
      <c r="Y82" s="112">
        <v>0.12</v>
      </c>
      <c r="Z82" s="112">
        <v>0.04</v>
      </c>
      <c r="AA82" s="112">
        <v>0.08</v>
      </c>
      <c r="AB82" s="112">
        <v>0.1</v>
      </c>
      <c r="AC82" s="112">
        <v>0.09</v>
      </c>
      <c r="AD82">
        <v>0.05</v>
      </c>
      <c r="AE82">
        <v>0.1</v>
      </c>
      <c r="AP82" s="23" t="s">
        <v>89</v>
      </c>
      <c r="AQ82" s="112"/>
      <c r="AR82" s="112">
        <v>0.06</v>
      </c>
      <c r="AS82" s="112">
        <v>0.08</v>
      </c>
      <c r="AT82" s="33">
        <f>(3.12*30.97)*(0.001)</f>
        <v>9.6626400000000001E-2</v>
      </c>
      <c r="AU82" s="112">
        <v>0.04</v>
      </c>
      <c r="AV82">
        <v>0.05</v>
      </c>
      <c r="AW82">
        <v>0.1</v>
      </c>
      <c r="BH82" s="23" t="s">
        <v>87</v>
      </c>
      <c r="BI82" s="112">
        <v>0.09</v>
      </c>
      <c r="BJ82" s="112"/>
      <c r="BK82" s="112">
        <v>7.0000000000000007E-2</v>
      </c>
      <c r="BL82">
        <v>0.05</v>
      </c>
      <c r="BM82">
        <v>0.1</v>
      </c>
      <c r="BX82" s="23" t="s">
        <v>89</v>
      </c>
      <c r="BY82" s="42">
        <f t="shared" si="90"/>
        <v>5.6666666666666664E-2</v>
      </c>
      <c r="BZ82" s="42">
        <f t="shared" si="91"/>
        <v>7.8E-2</v>
      </c>
      <c r="CA82" s="42">
        <f t="shared" si="92"/>
        <v>6.9156599999999999E-2</v>
      </c>
      <c r="CB82" s="42">
        <f t="shared" si="93"/>
        <v>5.2500000000000005E-2</v>
      </c>
      <c r="CC82">
        <v>0.05</v>
      </c>
      <c r="CD82">
        <v>0.1</v>
      </c>
    </row>
    <row r="83" spans="2:98">
      <c r="B83" s="23" t="s">
        <v>89</v>
      </c>
      <c r="C83" s="112">
        <v>0.06</v>
      </c>
      <c r="D83" s="112">
        <v>0.05</v>
      </c>
      <c r="E83" s="112">
        <v>0.04</v>
      </c>
      <c r="F83" s="112"/>
      <c r="G83" s="112">
        <v>0.03</v>
      </c>
      <c r="H83" s="112">
        <v>0.04</v>
      </c>
      <c r="I83" s="112">
        <v>0.12</v>
      </c>
      <c r="J83" s="112"/>
      <c r="K83">
        <v>0.05</v>
      </c>
      <c r="L83">
        <v>0.1</v>
      </c>
      <c r="X83" s="23" t="s">
        <v>91</v>
      </c>
      <c r="Y83" s="112">
        <v>0.14000000000000001</v>
      </c>
      <c r="Z83" s="112">
        <v>0.03</v>
      </c>
      <c r="AA83" s="112">
        <v>0.15</v>
      </c>
      <c r="AB83" s="112">
        <v>0.2</v>
      </c>
      <c r="AC83" s="112">
        <v>0.09</v>
      </c>
      <c r="AD83">
        <v>0.05</v>
      </c>
      <c r="AE83">
        <v>0.1</v>
      </c>
      <c r="AP83" s="23" t="s">
        <v>90</v>
      </c>
      <c r="AQ83" s="112"/>
      <c r="AR83" s="112">
        <v>7.0000000000000007E-2</v>
      </c>
      <c r="AS83" s="112">
        <v>0.06</v>
      </c>
      <c r="AT83" s="33">
        <f>(2.76*30.97)*(0.001)</f>
        <v>8.5477200000000003E-2</v>
      </c>
      <c r="AU83" s="112">
        <v>0.06</v>
      </c>
      <c r="AV83">
        <v>0.05</v>
      </c>
      <c r="AW83">
        <v>0.1</v>
      </c>
      <c r="BH83" s="23" t="s">
        <v>88</v>
      </c>
      <c r="BI83" s="112">
        <v>0.06</v>
      </c>
      <c r="BJ83" s="112">
        <v>0.06</v>
      </c>
      <c r="BK83" s="112">
        <v>7.0000000000000007E-2</v>
      </c>
      <c r="BL83">
        <v>0.05</v>
      </c>
      <c r="BM83">
        <v>0.1</v>
      </c>
      <c r="BX83" s="23" t="s">
        <v>90</v>
      </c>
      <c r="BY83" s="42">
        <f t="shared" si="90"/>
        <v>6.6000000000000003E-2</v>
      </c>
      <c r="BZ83" s="42">
        <f t="shared" si="91"/>
        <v>8.5999999999999993E-2</v>
      </c>
      <c r="CA83" s="42">
        <f t="shared" si="92"/>
        <v>6.8869299999999994E-2</v>
      </c>
      <c r="CB83" s="42">
        <f t="shared" si="93"/>
        <v>6.6666666666666666E-2</v>
      </c>
      <c r="CC83">
        <v>0.05</v>
      </c>
      <c r="CD83">
        <v>0.1</v>
      </c>
    </row>
    <row r="84" spans="2:98">
      <c r="B84" s="23" t="s">
        <v>90</v>
      </c>
      <c r="C84" s="112"/>
      <c r="D84" s="112"/>
      <c r="E84" s="112">
        <v>0.09</v>
      </c>
      <c r="F84" s="112">
        <v>0.11</v>
      </c>
      <c r="G84" s="112"/>
      <c r="H84" s="112">
        <v>0.02</v>
      </c>
      <c r="I84" s="112">
        <v>0.06</v>
      </c>
      <c r="J84" s="112">
        <v>0.05</v>
      </c>
      <c r="K84">
        <v>0.05</v>
      </c>
      <c r="L84">
        <v>0.1</v>
      </c>
      <c r="X84" s="23" t="s">
        <v>92</v>
      </c>
      <c r="Y84" s="112">
        <v>0.08</v>
      </c>
      <c r="Z84" s="112">
        <v>0.03</v>
      </c>
      <c r="AA84" s="112">
        <v>0.11</v>
      </c>
      <c r="AB84" s="112">
        <v>0.09</v>
      </c>
      <c r="AC84" s="112">
        <v>0.09</v>
      </c>
      <c r="AD84">
        <v>0.05</v>
      </c>
      <c r="AE84">
        <v>0.1</v>
      </c>
      <c r="AP84" s="23" t="s">
        <v>91</v>
      </c>
      <c r="AQ84" s="112">
        <v>7.0000000000000007E-2</v>
      </c>
      <c r="AR84" s="112">
        <v>7.0000000000000007E-2</v>
      </c>
      <c r="AS84" s="112">
        <v>0.09</v>
      </c>
      <c r="AT84" s="33">
        <f>(2.5*30.97)*(0.001)</f>
        <v>7.7424999999999994E-2</v>
      </c>
      <c r="AU84" s="112">
        <v>7.0000000000000007E-2</v>
      </c>
      <c r="AV84">
        <v>0.05</v>
      </c>
      <c r="AW84">
        <v>0.1</v>
      </c>
      <c r="BH84" s="23" t="s">
        <v>89</v>
      </c>
      <c r="BI84" s="112">
        <v>0.04</v>
      </c>
      <c r="BJ84" s="112">
        <v>0.06</v>
      </c>
      <c r="BK84" s="112">
        <v>0.06</v>
      </c>
      <c r="BL84">
        <v>0.05</v>
      </c>
      <c r="BM84">
        <v>0.1</v>
      </c>
      <c r="BX84" s="23" t="s">
        <v>91</v>
      </c>
      <c r="BY84" s="42">
        <f t="shared" si="90"/>
        <v>7.1999999999999995E-2</v>
      </c>
      <c r="BZ84" s="42">
        <f t="shared" si="91"/>
        <v>0.122</v>
      </c>
      <c r="CA84" s="42">
        <f t="shared" si="92"/>
        <v>7.5484999999999997E-2</v>
      </c>
      <c r="CB84" s="42">
        <f t="shared" si="93"/>
        <v>6.6666666666666666E-2</v>
      </c>
      <c r="CC84">
        <v>0.05</v>
      </c>
      <c r="CD84">
        <v>0.1</v>
      </c>
    </row>
    <row r="85" spans="2:98">
      <c r="B85" s="23" t="s">
        <v>91</v>
      </c>
      <c r="C85" s="112"/>
      <c r="D85" s="112">
        <v>0.05</v>
      </c>
      <c r="E85" s="112">
        <v>0.1</v>
      </c>
      <c r="F85" s="112">
        <v>0.03</v>
      </c>
      <c r="G85" s="112"/>
      <c r="H85" s="112">
        <v>0.03</v>
      </c>
      <c r="I85" s="112"/>
      <c r="J85" s="112">
        <v>0.15</v>
      </c>
      <c r="K85">
        <v>0.05</v>
      </c>
      <c r="L85">
        <v>0.1</v>
      </c>
      <c r="X85" s="23" t="s">
        <v>97</v>
      </c>
      <c r="Y85" s="112">
        <v>0.1</v>
      </c>
      <c r="Z85" s="112">
        <v>0.02</v>
      </c>
      <c r="AA85" s="112">
        <v>0.12</v>
      </c>
      <c r="AB85" s="112">
        <v>0.1</v>
      </c>
      <c r="AC85" s="112">
        <v>0.08</v>
      </c>
      <c r="AD85">
        <v>0.05</v>
      </c>
      <c r="AE85">
        <v>0.1</v>
      </c>
      <c r="AP85" s="23" t="s">
        <v>92</v>
      </c>
      <c r="AQ85" s="112">
        <v>0.06</v>
      </c>
      <c r="AR85" s="112">
        <v>0.06</v>
      </c>
      <c r="AS85" s="112">
        <v>0.06</v>
      </c>
      <c r="AT85" s="33">
        <f>(2.31*30.97)*(0.001)</f>
        <v>7.1540699999999999E-2</v>
      </c>
      <c r="AU85" s="112">
        <v>0.06</v>
      </c>
      <c r="AV85">
        <v>0.05</v>
      </c>
      <c r="AW85">
        <v>0.1</v>
      </c>
      <c r="BH85" s="23" t="s">
        <v>90</v>
      </c>
      <c r="BI85" s="112"/>
      <c r="BJ85" s="112">
        <v>0.08</v>
      </c>
      <c r="BK85" s="112">
        <v>7.0000000000000007E-2</v>
      </c>
      <c r="BL85">
        <v>0.05</v>
      </c>
      <c r="BM85">
        <v>0.1</v>
      </c>
      <c r="BX85" s="23" t="s">
        <v>92</v>
      </c>
      <c r="BY85" s="42">
        <f t="shared" si="90"/>
        <v>6.0000000000000005E-2</v>
      </c>
      <c r="BZ85" s="42">
        <f t="shared" si="91"/>
        <v>0.08</v>
      </c>
      <c r="CA85" s="42">
        <f t="shared" si="92"/>
        <v>6.2308139999999998E-2</v>
      </c>
      <c r="CB85" s="42">
        <f t="shared" si="93"/>
        <v>6.5000000000000002E-2</v>
      </c>
      <c r="CC85">
        <v>0.05</v>
      </c>
      <c r="CD85">
        <v>0.1</v>
      </c>
    </row>
    <row r="86" spans="2:98">
      <c r="B86" s="23" t="s">
        <v>92</v>
      </c>
      <c r="C86" s="112"/>
      <c r="D86" s="112">
        <v>0.08</v>
      </c>
      <c r="E86" s="112">
        <v>7.0000000000000007E-2</v>
      </c>
      <c r="F86" s="112">
        <v>0.03</v>
      </c>
      <c r="G86" s="112">
        <v>0.03</v>
      </c>
      <c r="H86" s="112">
        <v>0.05</v>
      </c>
      <c r="I86" s="112">
        <v>7.0000000000000007E-2</v>
      </c>
      <c r="J86" s="112">
        <v>0.09</v>
      </c>
      <c r="K86">
        <v>0.05</v>
      </c>
      <c r="L86">
        <v>0.1</v>
      </c>
      <c r="X86" s="23" t="s">
        <v>98</v>
      </c>
      <c r="Y86" s="112">
        <v>0.06</v>
      </c>
      <c r="Z86" s="112">
        <v>0.03</v>
      </c>
      <c r="AA86" s="112">
        <v>0.09</v>
      </c>
      <c r="AB86" s="112">
        <v>0.08</v>
      </c>
      <c r="AC86" s="112">
        <v>0.05</v>
      </c>
      <c r="AD86">
        <v>0.05</v>
      </c>
      <c r="AE86">
        <v>0.1</v>
      </c>
      <c r="AP86" s="23" t="s">
        <v>97</v>
      </c>
      <c r="AQ86" s="112">
        <v>7.0000000000000007E-2</v>
      </c>
      <c r="AR86" s="112">
        <v>0.06</v>
      </c>
      <c r="AS86" s="122">
        <v>0.06</v>
      </c>
      <c r="AT86" s="33">
        <f>(1.63*30.97)*(0.001)</f>
        <v>5.0481100000000001E-2</v>
      </c>
      <c r="AU86" s="112">
        <v>0.05</v>
      </c>
      <c r="AV86">
        <v>0.05</v>
      </c>
      <c r="AW86">
        <v>0.1</v>
      </c>
      <c r="BH86" s="23" t="s">
        <v>91</v>
      </c>
      <c r="BI86" s="112"/>
      <c r="BJ86" s="112">
        <v>0.08</v>
      </c>
      <c r="BK86" s="112">
        <v>7.0000000000000007E-2</v>
      </c>
      <c r="BL86">
        <v>0.05</v>
      </c>
      <c r="BM86">
        <v>0.1</v>
      </c>
      <c r="BX86" s="23" t="s">
        <v>97</v>
      </c>
      <c r="BY86" s="42">
        <f t="shared" si="90"/>
        <v>4.9999999999999996E-2</v>
      </c>
      <c r="BZ86" s="42">
        <f t="shared" si="91"/>
        <v>8.3999999999999991E-2</v>
      </c>
      <c r="CA86" s="42">
        <f t="shared" si="92"/>
        <v>5.8096219999999997E-2</v>
      </c>
      <c r="CB86" s="42">
        <f t="shared" si="93"/>
        <v>6.6666666666666666E-2</v>
      </c>
      <c r="CC86">
        <v>0.05</v>
      </c>
      <c r="CD86">
        <v>0.1</v>
      </c>
    </row>
    <row r="87" spans="2:98">
      <c r="B87" s="23" t="s">
        <v>97</v>
      </c>
      <c r="C87" s="112">
        <v>0.1</v>
      </c>
      <c r="D87" s="112"/>
      <c r="E87" s="112">
        <v>0.04</v>
      </c>
      <c r="F87" s="112">
        <v>0.06</v>
      </c>
      <c r="G87" s="112">
        <v>0.03</v>
      </c>
      <c r="H87" s="112">
        <v>0.03</v>
      </c>
      <c r="I87" s="112">
        <v>0.04</v>
      </c>
      <c r="J87" s="112">
        <v>0.05</v>
      </c>
      <c r="K87">
        <v>0.05</v>
      </c>
      <c r="L87">
        <v>0.1</v>
      </c>
      <c r="X87" s="23" t="s">
        <v>99</v>
      </c>
      <c r="Y87" s="112">
        <v>0.04</v>
      </c>
      <c r="Z87" s="112">
        <v>0.03</v>
      </c>
      <c r="AA87" s="112">
        <v>7.0000000000000007E-2</v>
      </c>
      <c r="AB87" s="112">
        <v>7.0000000000000007E-2</v>
      </c>
      <c r="AC87" s="112">
        <v>0.04</v>
      </c>
      <c r="AD87">
        <v>0.05</v>
      </c>
      <c r="AE87">
        <v>0.1</v>
      </c>
      <c r="AP87" s="23" t="s">
        <v>98</v>
      </c>
      <c r="AQ87" s="112">
        <v>0.05</v>
      </c>
      <c r="AR87" s="112">
        <v>0.05</v>
      </c>
      <c r="AS87" s="112">
        <v>0.05</v>
      </c>
      <c r="AT87" s="33">
        <f>(2.14*30.97)*(0.001)</f>
        <v>6.627580000000001E-2</v>
      </c>
      <c r="AU87" s="112">
        <v>0.05</v>
      </c>
      <c r="AV87">
        <v>0.05</v>
      </c>
      <c r="AW87">
        <v>0.1</v>
      </c>
      <c r="BH87" s="23" t="s">
        <v>92</v>
      </c>
      <c r="BI87" s="112">
        <v>0.04</v>
      </c>
      <c r="BJ87" s="112">
        <v>0.08</v>
      </c>
      <c r="BK87" s="112">
        <v>0.09</v>
      </c>
      <c r="BL87">
        <v>0.05</v>
      </c>
      <c r="BM87">
        <v>0.1</v>
      </c>
      <c r="BX87" s="23" t="s">
        <v>98</v>
      </c>
      <c r="BY87" s="42">
        <f t="shared" si="90"/>
        <v>4.1249999999999995E-2</v>
      </c>
      <c r="BZ87" s="42">
        <f t="shared" si="91"/>
        <v>6.2E-2</v>
      </c>
      <c r="CA87" s="42">
        <f t="shared" si="92"/>
        <v>5.3255160000000003E-2</v>
      </c>
      <c r="CB87" s="42">
        <f t="shared" si="93"/>
        <v>5.3333333333333337E-2</v>
      </c>
      <c r="CC87">
        <v>0.05</v>
      </c>
      <c r="CD87">
        <v>0.1</v>
      </c>
    </row>
    <row r="88" spans="2:98">
      <c r="B88" s="23" t="s">
        <v>98</v>
      </c>
      <c r="C88" s="112">
        <v>7.0000000000000007E-2</v>
      </c>
      <c r="D88" s="112">
        <v>0.06</v>
      </c>
      <c r="E88" s="112">
        <v>0.03</v>
      </c>
      <c r="F88" s="112">
        <v>0.03</v>
      </c>
      <c r="G88" s="112">
        <v>0.03</v>
      </c>
      <c r="H88" s="112">
        <v>0.02</v>
      </c>
      <c r="I88" s="112">
        <v>0.06</v>
      </c>
      <c r="J88" s="112">
        <v>0.03</v>
      </c>
      <c r="K88">
        <v>0.05</v>
      </c>
      <c r="L88">
        <v>0.1</v>
      </c>
      <c r="X88" t="s">
        <v>144</v>
      </c>
      <c r="Y88" s="33">
        <f t="shared" ref="Y88" si="94">AVERAGE(Y79:Y87)</f>
        <v>8.500000000000002E-2</v>
      </c>
      <c r="Z88" s="33">
        <f t="shared" ref="Z88" si="95">AVERAGE(Z79:Z87)</f>
        <v>3.333333333333334E-2</v>
      </c>
      <c r="AA88" s="33">
        <f t="shared" ref="AA88" si="96">AVERAGE(AA79:AA87)</f>
        <v>0.10555555555555556</v>
      </c>
      <c r="AB88" s="33">
        <f t="shared" ref="AB88" si="97">AVERAGE(AB79:AB87)</f>
        <v>0.1011111111111111</v>
      </c>
      <c r="AC88" s="33">
        <f t="shared" ref="AC88" si="98">AVERAGE(AC79:AC87)</f>
        <v>6.8750000000000006E-2</v>
      </c>
      <c r="AD88">
        <v>0.05</v>
      </c>
      <c r="AE88">
        <v>0.1</v>
      </c>
      <c r="AP88" s="23" t="s">
        <v>99</v>
      </c>
      <c r="AQ88" s="112">
        <v>0.04</v>
      </c>
      <c r="AR88" s="112">
        <v>0.04</v>
      </c>
      <c r="AS88" s="112">
        <v>0.05</v>
      </c>
      <c r="AT88" s="33">
        <f>(1.49*30.97)*(0.001)</f>
        <v>4.61453E-2</v>
      </c>
      <c r="AU88" s="112">
        <v>0.04</v>
      </c>
      <c r="AV88">
        <v>0.05</v>
      </c>
      <c r="AW88">
        <v>0.1</v>
      </c>
      <c r="BH88" s="23" t="s">
        <v>97</v>
      </c>
      <c r="BI88" s="112"/>
      <c r="BJ88" s="112">
        <v>7.0000000000000007E-2</v>
      </c>
      <c r="BK88" s="112">
        <v>0.08</v>
      </c>
      <c r="BL88">
        <v>0.05</v>
      </c>
      <c r="BM88">
        <v>0.1</v>
      </c>
      <c r="BX88" s="23" t="s">
        <v>99</v>
      </c>
      <c r="BY88" s="42">
        <f t="shared" si="90"/>
        <v>3.5000000000000003E-2</v>
      </c>
      <c r="BZ88" s="42">
        <f t="shared" si="91"/>
        <v>0.05</v>
      </c>
      <c r="CA88" s="42">
        <f t="shared" si="92"/>
        <v>4.322906E-2</v>
      </c>
      <c r="CB88" s="42">
        <f t="shared" si="93"/>
        <v>5.3333333333333337E-2</v>
      </c>
      <c r="CC88">
        <v>0.05</v>
      </c>
      <c r="CD88">
        <v>0.1</v>
      </c>
    </row>
    <row r="89" spans="2:98" ht="16">
      <c r="B89" s="23" t="s">
        <v>99</v>
      </c>
      <c r="C89" s="112">
        <v>0.04</v>
      </c>
      <c r="D89" s="112">
        <v>0.05</v>
      </c>
      <c r="E89" s="112">
        <v>0.03</v>
      </c>
      <c r="F89" s="112">
        <v>0.04</v>
      </c>
      <c r="G89" s="112">
        <v>0.04</v>
      </c>
      <c r="H89" s="112">
        <v>0.02</v>
      </c>
      <c r="I89" s="112">
        <v>0.04</v>
      </c>
      <c r="J89" s="112">
        <v>0.02</v>
      </c>
      <c r="K89">
        <v>0.05</v>
      </c>
      <c r="L89">
        <v>0.1</v>
      </c>
      <c r="X89" s="84"/>
      <c r="Y89" s="1"/>
      <c r="AP89" t="s">
        <v>144</v>
      </c>
      <c r="AQ89" s="33">
        <f>AVERAGE(AQ80:AQ88)</f>
        <v>5.7999999999999996E-2</v>
      </c>
      <c r="AR89" s="33">
        <f>AVERAGE(AR80:AR88)</f>
        <v>0.06</v>
      </c>
      <c r="AS89" s="33">
        <f t="shared" ref="AS89" si="99">AVERAGE(AS80:AS88)</f>
        <v>6.4285714285714293E-2</v>
      </c>
      <c r="AT89" s="33">
        <f t="shared" ref="AT89" si="100">AVERAGE(AT80:AT88)</f>
        <v>6.3144388888888889E-2</v>
      </c>
      <c r="AU89" s="33">
        <f t="shared" ref="AU89" si="101">AVERAGE(AU80:AU88)</f>
        <v>5.2857142857142859E-2</v>
      </c>
      <c r="AV89">
        <v>0.05</v>
      </c>
      <c r="AW89">
        <v>0.1</v>
      </c>
      <c r="BH89" s="23" t="s">
        <v>98</v>
      </c>
      <c r="BI89" s="112"/>
      <c r="BJ89" s="112">
        <v>0.06</v>
      </c>
      <c r="BK89" s="112">
        <v>0.05</v>
      </c>
      <c r="BL89">
        <v>0.05</v>
      </c>
      <c r="BM89">
        <v>0.1</v>
      </c>
      <c r="CC89">
        <v>0.05</v>
      </c>
      <c r="CD89">
        <v>0.1</v>
      </c>
    </row>
    <row r="90" spans="2:98" ht="16">
      <c r="C90" s="49">
        <f>AVERAGE(C81:C89)</f>
        <v>6.6000000000000003E-2</v>
      </c>
      <c r="D90" s="49">
        <f t="shared" ref="D90" si="102">AVERAGE(D81:D89)</f>
        <v>5.2857142857142859E-2</v>
      </c>
      <c r="E90" s="49">
        <f t="shared" ref="E90" si="103">AVERAGE(E81:E89)</f>
        <v>5.4444444444444441E-2</v>
      </c>
      <c r="F90" s="49">
        <f t="shared" ref="F90" si="104">AVERAGE(F81:F89)</f>
        <v>4.9999999999999996E-2</v>
      </c>
      <c r="G90" s="49">
        <f t="shared" ref="G90" si="105">AVERAGE(G81:G89)</f>
        <v>3.5714285714285712E-2</v>
      </c>
      <c r="H90" s="49">
        <f t="shared" ref="H90" si="106">AVERAGE(H81:H89)</f>
        <v>2.7777777777777776E-2</v>
      </c>
      <c r="I90" s="49">
        <f t="shared" ref="I90" si="107">AVERAGE(I81:I89)</f>
        <v>5.7499999999999996E-2</v>
      </c>
      <c r="J90" s="49">
        <f t="shared" ref="J90" si="108">AVERAGE(J81:J89)</f>
        <v>6.5000000000000002E-2</v>
      </c>
      <c r="K90">
        <v>0.05</v>
      </c>
      <c r="L90">
        <v>0.1</v>
      </c>
      <c r="X90" s="84"/>
      <c r="Z90" s="84"/>
      <c r="AP90" s="84"/>
      <c r="AQ90" s="1"/>
      <c r="BH90" s="23" t="s">
        <v>99</v>
      </c>
      <c r="BI90" s="112"/>
      <c r="BJ90" s="112">
        <v>0.06</v>
      </c>
      <c r="BK90" s="112">
        <v>0.05</v>
      </c>
      <c r="BL90">
        <v>0.05</v>
      </c>
      <c r="BM90">
        <v>0.1</v>
      </c>
    </row>
    <row r="91" spans="2:98" ht="16">
      <c r="Y91" s="33"/>
      <c r="AA91" s="42"/>
      <c r="AP91" s="84"/>
      <c r="BH91" t="s">
        <v>144</v>
      </c>
      <c r="BI91" s="33">
        <f>AVERAGE(BI82:BI90)</f>
        <v>5.7500000000000002E-2</v>
      </c>
      <c r="BJ91" s="33">
        <f>AVERAGE(BJ82:BJ90)</f>
        <v>6.8750000000000006E-2</v>
      </c>
      <c r="BK91" s="33">
        <f t="shared" ref="BK91" si="109">AVERAGE(BK82:BK90)</f>
        <v>6.7777777777777784E-2</v>
      </c>
      <c r="CR91" s="84"/>
      <c r="CS91" s="1"/>
    </row>
    <row r="92" spans="2:98" ht="16">
      <c r="B92" s="23"/>
      <c r="C92" s="1"/>
      <c r="E92" s="84"/>
      <c r="F92" s="84"/>
      <c r="G92" s="1"/>
      <c r="J92" s="84"/>
      <c r="K92" s="1"/>
      <c r="Y92" s="33"/>
      <c r="AA92" s="42"/>
      <c r="AQ92" s="33"/>
      <c r="AS92" s="42"/>
      <c r="BI92" s="84"/>
      <c r="BJ92" s="1"/>
      <c r="CS92" s="84"/>
      <c r="CT92" s="84"/>
    </row>
    <row r="93" spans="2:98" ht="16">
      <c r="B93" s="23"/>
      <c r="E93" s="84"/>
      <c r="F93" s="84"/>
      <c r="J93" s="84"/>
      <c r="K93" s="23"/>
      <c r="Y93" s="33"/>
      <c r="AA93" s="42"/>
      <c r="AQ93" s="33"/>
      <c r="AS93" s="42"/>
      <c r="BI93" s="84"/>
      <c r="BK93" s="84"/>
    </row>
    <row r="94" spans="2:98">
      <c r="B94" s="23"/>
      <c r="C94" s="33"/>
      <c r="G94" s="33"/>
      <c r="K94" s="33"/>
      <c r="AQ94" s="33"/>
      <c r="AS94" s="42"/>
      <c r="BJ94" s="33"/>
      <c r="BL94" s="42"/>
    </row>
    <row r="95" spans="2:98">
      <c r="B95" s="23"/>
      <c r="C95" s="33"/>
      <c r="G95" s="33"/>
      <c r="K95" s="33"/>
      <c r="BJ95" s="33"/>
      <c r="BL95" s="42"/>
    </row>
    <row r="96" spans="2:98">
      <c r="B96" s="23"/>
      <c r="G96" s="33"/>
    </row>
    <row r="97" spans="2:65" ht="16">
      <c r="B97" s="23"/>
      <c r="C97" s="42"/>
      <c r="G97" s="33"/>
      <c r="J97" s="23"/>
      <c r="X97" s="84"/>
      <c r="Z97" s="1"/>
      <c r="AP97" s="84"/>
      <c r="AR97" s="1"/>
      <c r="BI97" s="84"/>
      <c r="BK97" s="1"/>
    </row>
    <row r="98" spans="2:65" ht="16">
      <c r="B98" s="23"/>
      <c r="C98" s="42"/>
      <c r="G98" s="33"/>
      <c r="K98" s="42"/>
      <c r="X98" s="84"/>
      <c r="Z98" s="84"/>
      <c r="AP98" s="84"/>
      <c r="AR98" s="84"/>
      <c r="BI98" s="84"/>
      <c r="BK98" s="84"/>
    </row>
    <row r="99" spans="2:65">
      <c r="B99" s="23"/>
      <c r="G99" s="33"/>
      <c r="K99" s="42"/>
      <c r="Y99" s="33"/>
      <c r="AA99" s="42"/>
      <c r="AQ99" s="33"/>
      <c r="AS99" s="42"/>
      <c r="BJ99" s="33"/>
      <c r="BL99" s="42"/>
    </row>
    <row r="100" spans="2:65" ht="16">
      <c r="B100" s="23"/>
      <c r="C100" s="1"/>
      <c r="E100" s="84"/>
      <c r="F100" s="84"/>
      <c r="Y100" s="33"/>
      <c r="AA100" s="42"/>
      <c r="AQ100" s="33"/>
      <c r="AS100" s="42"/>
    </row>
    <row r="101" spans="2:65" ht="16">
      <c r="B101" s="84"/>
      <c r="H101" s="33"/>
      <c r="Z101" s="33"/>
      <c r="AB101" s="42"/>
      <c r="AR101" s="33"/>
      <c r="AT101" s="42"/>
      <c r="BJ101" s="84"/>
      <c r="BL101" s="1"/>
    </row>
    <row r="102" spans="2:65" ht="16">
      <c r="C102" s="33"/>
      <c r="H102" s="33"/>
      <c r="Z102" s="33"/>
      <c r="AB102" s="42"/>
      <c r="BJ102" s="84"/>
      <c r="BL102" s="84"/>
    </row>
    <row r="103" spans="2:65">
      <c r="C103" s="33"/>
      <c r="H103" s="33"/>
      <c r="BK103" s="33"/>
      <c r="BM103" s="42"/>
    </row>
    <row r="104" spans="2:65" ht="16">
      <c r="B104" s="84"/>
      <c r="H104" s="33"/>
      <c r="Y104" s="84"/>
      <c r="AA104" s="1"/>
      <c r="AQ104" s="84"/>
      <c r="AS104" s="1"/>
      <c r="BK104" s="33"/>
      <c r="BM104" s="42"/>
    </row>
    <row r="105" spans="2:65" ht="16">
      <c r="C105" s="42"/>
      <c r="H105" s="33"/>
      <c r="Y105" s="84"/>
      <c r="AA105" s="84"/>
      <c r="AQ105" s="84"/>
      <c r="AS105" s="84"/>
    </row>
    <row r="106" spans="2:65">
      <c r="C106" s="42"/>
      <c r="H106" s="33"/>
      <c r="Z106" s="33"/>
      <c r="AB106" s="42"/>
      <c r="AR106" s="33"/>
      <c r="AT106" s="42"/>
    </row>
    <row r="107" spans="2:65" ht="16">
      <c r="Z107" s="33"/>
      <c r="AB107" s="42"/>
      <c r="AR107" s="33"/>
      <c r="AT107" s="42"/>
      <c r="BJ107" s="84"/>
      <c r="BL107" s="1"/>
    </row>
    <row r="108" spans="2:65" ht="16">
      <c r="B108" s="84"/>
      <c r="C108" s="1"/>
      <c r="F108" s="84"/>
      <c r="G108" s="84"/>
      <c r="H108" s="1"/>
      <c r="Z108" s="33"/>
      <c r="AB108" s="42"/>
      <c r="AR108" s="33"/>
      <c r="AT108" s="42"/>
      <c r="BJ108" s="84"/>
      <c r="BL108" s="84"/>
    </row>
    <row r="109" spans="2:65" ht="16">
      <c r="B109" s="84"/>
      <c r="F109" s="84"/>
      <c r="G109" s="84"/>
      <c r="Z109" s="33"/>
      <c r="AB109" s="42"/>
      <c r="AR109" s="33"/>
      <c r="AT109" s="42"/>
      <c r="BK109" s="33"/>
      <c r="BM109" s="42"/>
    </row>
    <row r="110" spans="2:65">
      <c r="C110" s="33"/>
      <c r="I110" s="33"/>
      <c r="Z110" s="33"/>
      <c r="AB110" s="42"/>
      <c r="BK110" s="33"/>
      <c r="BM110" s="42"/>
    </row>
    <row r="111" spans="2:65">
      <c r="C111" s="33"/>
      <c r="I111" s="33"/>
    </row>
    <row r="112" spans="2:65" ht="16">
      <c r="C112" s="33"/>
      <c r="BJ112" s="84"/>
      <c r="BL112" s="1"/>
    </row>
    <row r="113" spans="2:65" ht="16">
      <c r="C113" s="33"/>
      <c r="I113" s="42"/>
      <c r="Y113" s="84"/>
      <c r="AA113" s="1"/>
      <c r="AQ113" s="84"/>
      <c r="AS113" s="1"/>
      <c r="BJ113" s="84"/>
      <c r="BL113" s="84"/>
    </row>
    <row r="114" spans="2:65" ht="16">
      <c r="C114" s="33"/>
      <c r="I114" s="42"/>
      <c r="Y114" s="84"/>
      <c r="AA114" s="84"/>
      <c r="AQ114" s="84"/>
      <c r="AS114" s="84"/>
      <c r="BK114" s="33"/>
      <c r="BM114" s="42"/>
    </row>
    <row r="115" spans="2:65" ht="16">
      <c r="B115" s="84"/>
      <c r="Z115" s="33"/>
      <c r="AB115" s="42"/>
      <c r="AR115" s="33"/>
      <c r="AT115" s="42"/>
      <c r="BK115" s="33"/>
      <c r="BM115" s="42"/>
    </row>
    <row r="116" spans="2:65" ht="16">
      <c r="C116" s="33"/>
      <c r="F116" s="84"/>
      <c r="G116" s="84"/>
      <c r="H116" s="1"/>
      <c r="Z116" s="33"/>
      <c r="AB116" s="42"/>
      <c r="AR116" s="33"/>
      <c r="AT116" s="42"/>
      <c r="BK116" s="33"/>
      <c r="BM116" s="42"/>
    </row>
    <row r="117" spans="2:65" ht="16">
      <c r="C117" s="33"/>
      <c r="F117" s="84"/>
      <c r="G117" s="84"/>
      <c r="I117" s="23"/>
      <c r="Z117" s="33"/>
      <c r="AB117" s="42"/>
      <c r="AR117" s="33"/>
      <c r="AT117" s="42"/>
    </row>
    <row r="118" spans="2:65" ht="16">
      <c r="C118" s="33"/>
      <c r="I118" s="33"/>
      <c r="Z118" s="33"/>
      <c r="AB118" s="42"/>
      <c r="AR118" s="33"/>
      <c r="AT118" s="42"/>
      <c r="BJ118" s="84"/>
      <c r="BL118" s="1"/>
    </row>
    <row r="119" spans="2:65" ht="16">
      <c r="C119" s="33"/>
      <c r="I119" s="33"/>
      <c r="BJ119" s="84"/>
      <c r="BL119" s="84"/>
    </row>
    <row r="120" spans="2:65" ht="16">
      <c r="C120" s="33"/>
      <c r="I120" s="33"/>
      <c r="AQ120" s="84"/>
      <c r="AS120" s="1"/>
      <c r="BK120" s="33"/>
      <c r="BM120" s="42"/>
    </row>
    <row r="121" spans="2:65" ht="16">
      <c r="I121" s="33"/>
      <c r="Y121" s="84"/>
      <c r="AA121" s="1"/>
      <c r="AQ121" s="84"/>
      <c r="AS121" s="84"/>
      <c r="BK121" s="33"/>
      <c r="BM121" s="42"/>
    </row>
    <row r="122" spans="2:65" ht="16">
      <c r="I122" s="33"/>
      <c r="Y122" s="84"/>
      <c r="AA122" s="84"/>
      <c r="AR122" s="33"/>
      <c r="AT122" s="42"/>
    </row>
    <row r="123" spans="2:65" ht="16">
      <c r="Z123" s="33"/>
      <c r="AB123" s="42"/>
      <c r="AR123" s="33"/>
      <c r="AT123" s="42"/>
      <c r="BJ123" s="84"/>
      <c r="BL123" s="1"/>
    </row>
    <row r="124" spans="2:65" ht="16">
      <c r="Z124" s="33"/>
      <c r="AB124" s="42"/>
      <c r="AR124" s="33"/>
      <c r="AT124" s="42"/>
      <c r="BJ124" s="84"/>
      <c r="BL124" s="84"/>
    </row>
    <row r="125" spans="2:65">
      <c r="F125" s="86"/>
      <c r="G125" s="86"/>
      <c r="I125" s="42"/>
      <c r="Z125" s="33"/>
      <c r="AB125" s="42"/>
      <c r="BK125" s="33"/>
      <c r="BM125" s="42"/>
    </row>
    <row r="126" spans="2:65" ht="16">
      <c r="F126" s="86"/>
      <c r="G126" s="86"/>
      <c r="I126" s="42"/>
      <c r="Z126" s="33"/>
      <c r="AB126" s="42"/>
      <c r="AQ126" s="84"/>
      <c r="AS126" s="1"/>
      <c r="BK126" s="33"/>
      <c r="BM126" s="42"/>
    </row>
    <row r="127" spans="2:65" ht="16">
      <c r="F127" s="86"/>
      <c r="G127" s="86"/>
      <c r="I127" s="42"/>
      <c r="Z127" s="33"/>
      <c r="AB127" s="42"/>
      <c r="AQ127" s="84"/>
      <c r="AS127" s="84"/>
    </row>
    <row r="128" spans="2:65" ht="16">
      <c r="F128" s="86"/>
      <c r="G128" s="86"/>
      <c r="I128" s="42"/>
      <c r="AR128" s="33"/>
      <c r="AT128" s="42"/>
      <c r="BJ128" s="84"/>
      <c r="BL128" s="1"/>
    </row>
    <row r="129" spans="6:65" ht="16">
      <c r="F129" s="86"/>
      <c r="G129" s="86"/>
      <c r="I129" s="42"/>
      <c r="Y129" s="84"/>
      <c r="AA129" s="1"/>
      <c r="AR129" s="33"/>
      <c r="AT129" s="42"/>
      <c r="BJ129" s="84"/>
      <c r="BL129" s="84"/>
    </row>
    <row r="130" spans="6:65" ht="16">
      <c r="Y130" s="84"/>
      <c r="Z130" s="23"/>
      <c r="AA130" s="84"/>
      <c r="AB130" s="23"/>
      <c r="BK130" s="33"/>
      <c r="BM130" s="42"/>
    </row>
    <row r="131" spans="6:65" ht="16">
      <c r="Z131" s="33"/>
      <c r="AB131" s="42"/>
      <c r="AQ131" s="84"/>
      <c r="AS131" s="1"/>
      <c r="BK131" s="33"/>
      <c r="BM131" s="42"/>
    </row>
    <row r="132" spans="6:65" ht="16">
      <c r="Z132" s="33"/>
      <c r="AB132" s="42"/>
      <c r="AQ132" s="84"/>
      <c r="AS132" s="84"/>
    </row>
    <row r="133" spans="6:65">
      <c r="Z133" s="33"/>
      <c r="AB133" s="42"/>
      <c r="AR133" s="33"/>
      <c r="AT133" s="42"/>
    </row>
    <row r="134" spans="6:65">
      <c r="Z134" s="33"/>
      <c r="AB134" s="42"/>
      <c r="AR134" s="33"/>
      <c r="AT134" s="42"/>
    </row>
    <row r="135" spans="6:65">
      <c r="AR135" s="33"/>
      <c r="AT135" s="42"/>
    </row>
    <row r="136" spans="6:65" ht="16">
      <c r="Y136" s="84"/>
      <c r="AA136" s="1"/>
    </row>
    <row r="137" spans="6:65" ht="16">
      <c r="Y137" s="84"/>
      <c r="Z137" s="23"/>
      <c r="AA137" s="84"/>
      <c r="AB137" s="23"/>
      <c r="AQ137" s="84"/>
      <c r="AS137" s="1"/>
    </row>
    <row r="138" spans="6:65" ht="16">
      <c r="Z138" s="33"/>
      <c r="AB138" s="42"/>
      <c r="AQ138" s="84"/>
      <c r="AS138" s="84"/>
    </row>
    <row r="139" spans="6:65">
      <c r="Z139" s="33"/>
      <c r="AB139" s="42"/>
      <c r="AR139" s="33"/>
      <c r="AT139" s="42"/>
    </row>
    <row r="140" spans="6:65">
      <c r="Z140" s="33"/>
      <c r="AB140" s="42"/>
      <c r="AR140" s="33"/>
      <c r="AT140" s="42"/>
    </row>
    <row r="141" spans="6:65">
      <c r="Z141" s="33"/>
      <c r="AB141" s="42"/>
      <c r="AR141" s="33"/>
      <c r="AT141" s="42"/>
    </row>
    <row r="142" spans="6:65">
      <c r="AR142" s="33"/>
      <c r="AT142" s="42"/>
    </row>
    <row r="143" spans="6:65" ht="16">
      <c r="Y143" s="84"/>
      <c r="AA143" s="1"/>
      <c r="AR143" s="33"/>
      <c r="AT143" s="42"/>
    </row>
    <row r="144" spans="6:65" ht="16">
      <c r="Y144" s="84"/>
      <c r="Z144" s="23"/>
      <c r="AA144" s="84"/>
      <c r="AB144" s="23"/>
    </row>
    <row r="145" spans="26:28">
      <c r="Z145" s="33"/>
      <c r="AB145" s="42"/>
    </row>
    <row r="146" spans="26:28">
      <c r="Z146" s="33"/>
      <c r="AB146" s="42"/>
    </row>
    <row r="147" spans="26:28">
      <c r="Z147" s="33"/>
      <c r="AB147" s="42"/>
    </row>
    <row r="148" spans="26:28">
      <c r="Z148" s="33"/>
      <c r="AB148" s="42"/>
    </row>
    <row r="149" spans="26:28">
      <c r="Z149" s="33"/>
      <c r="AB149" s="4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>
      <selection activeCell="K21" sqref="K21"/>
    </sheetView>
  </sheetViews>
  <sheetFormatPr baseColWidth="10" defaultColWidth="8.83203125" defaultRowHeight="13"/>
  <cols>
    <col min="1" max="1" width="9.83203125" customWidth="1"/>
  </cols>
  <sheetData>
    <row r="1" spans="1:7" ht="14" thickBot="1">
      <c r="A1" s="11">
        <v>40260</v>
      </c>
      <c r="B1" s="13" t="s">
        <v>135</v>
      </c>
      <c r="C1">
        <v>1.62</v>
      </c>
      <c r="D1">
        <v>0.24</v>
      </c>
      <c r="E1">
        <f>SUM(C1:D1)</f>
        <v>1.86</v>
      </c>
      <c r="F1">
        <f>SUM(D1:E1)</f>
        <v>2.1</v>
      </c>
      <c r="G1" s="142">
        <v>4.55</v>
      </c>
    </row>
    <row r="2" spans="1:7" ht="14" thickBot="1">
      <c r="A2" s="11">
        <v>40274</v>
      </c>
      <c r="B2" s="13" t="s">
        <v>136</v>
      </c>
      <c r="C2">
        <v>0.52</v>
      </c>
      <c r="D2">
        <v>0.15</v>
      </c>
      <c r="E2">
        <f t="shared" ref="E2:E18" si="0">SUM(C2:D2)</f>
        <v>0.67</v>
      </c>
      <c r="F2">
        <f>SUM(E2:E3)</f>
        <v>0.87000000000000011</v>
      </c>
      <c r="G2" s="142">
        <v>3.34</v>
      </c>
    </row>
    <row r="3" spans="1:7" ht="14" thickBot="1">
      <c r="A3" s="11">
        <v>40288</v>
      </c>
      <c r="B3" s="13" t="s">
        <v>136</v>
      </c>
      <c r="C3">
        <v>0</v>
      </c>
      <c r="D3">
        <v>0.2</v>
      </c>
      <c r="E3">
        <f t="shared" si="0"/>
        <v>0.2</v>
      </c>
    </row>
    <row r="4" spans="1:7" ht="14" thickBot="1">
      <c r="A4" s="11">
        <v>40302</v>
      </c>
      <c r="B4" s="13" t="s">
        <v>137</v>
      </c>
      <c r="C4">
        <v>0.22</v>
      </c>
      <c r="D4">
        <v>0</v>
      </c>
      <c r="E4">
        <f t="shared" si="0"/>
        <v>0.22</v>
      </c>
      <c r="F4">
        <f>SUM(E4:E5)</f>
        <v>1.1600000000000001</v>
      </c>
      <c r="G4" s="142">
        <v>3.67</v>
      </c>
    </row>
    <row r="5" spans="1:7" ht="14" thickBot="1">
      <c r="A5" s="11">
        <v>40316</v>
      </c>
      <c r="B5" s="13" t="s">
        <v>137</v>
      </c>
      <c r="C5">
        <v>0.28000000000000003</v>
      </c>
      <c r="D5">
        <v>0.66</v>
      </c>
      <c r="E5">
        <f t="shared" si="0"/>
        <v>0.94000000000000006</v>
      </c>
    </row>
    <row r="6" spans="1:7" ht="14" thickBot="1">
      <c r="A6" s="11">
        <v>40330</v>
      </c>
      <c r="B6" s="13" t="s">
        <v>138</v>
      </c>
      <c r="C6">
        <v>0.62</v>
      </c>
      <c r="D6">
        <v>0.31</v>
      </c>
      <c r="E6">
        <f t="shared" si="0"/>
        <v>0.92999999999999994</v>
      </c>
      <c r="F6">
        <f>SUM(E6:E8)</f>
        <v>2.16</v>
      </c>
      <c r="G6" s="142">
        <v>3.62</v>
      </c>
    </row>
    <row r="7" spans="1:7">
      <c r="A7" s="11">
        <v>40344</v>
      </c>
      <c r="B7" s="13" t="s">
        <v>138</v>
      </c>
      <c r="C7">
        <v>0.05</v>
      </c>
      <c r="D7">
        <v>0.06</v>
      </c>
      <c r="E7">
        <f t="shared" si="0"/>
        <v>0.11</v>
      </c>
    </row>
    <row r="8" spans="1:7" ht="14" thickBot="1">
      <c r="A8" s="11">
        <v>40358</v>
      </c>
      <c r="B8" s="13" t="s">
        <v>138</v>
      </c>
      <c r="C8">
        <v>0.71</v>
      </c>
      <c r="D8">
        <v>0.41</v>
      </c>
      <c r="E8">
        <f t="shared" si="0"/>
        <v>1.1199999999999999</v>
      </c>
    </row>
    <row r="9" spans="1:7" ht="14" thickBot="1">
      <c r="A9" s="11">
        <v>40372</v>
      </c>
      <c r="B9" s="13" t="s">
        <v>139</v>
      </c>
      <c r="C9">
        <v>0.43</v>
      </c>
      <c r="D9">
        <v>0.34</v>
      </c>
      <c r="E9">
        <f t="shared" si="0"/>
        <v>0.77</v>
      </c>
      <c r="F9">
        <f>SUM(E9:E10)</f>
        <v>0.87</v>
      </c>
      <c r="G9" s="142">
        <v>4.54</v>
      </c>
    </row>
    <row r="10" spans="1:7" ht="14" thickBot="1">
      <c r="A10" s="11">
        <v>40386</v>
      </c>
      <c r="B10" s="13" t="s">
        <v>139</v>
      </c>
      <c r="C10">
        <v>0</v>
      </c>
      <c r="D10">
        <v>0.1</v>
      </c>
      <c r="E10">
        <f t="shared" si="0"/>
        <v>0.1</v>
      </c>
    </row>
    <row r="11" spans="1:7" ht="14" thickBot="1">
      <c r="A11" s="11">
        <v>40400</v>
      </c>
      <c r="B11" s="13" t="s">
        <v>140</v>
      </c>
      <c r="C11">
        <v>0.59</v>
      </c>
      <c r="D11">
        <v>1.22</v>
      </c>
      <c r="E11">
        <f t="shared" si="0"/>
        <v>1.81</v>
      </c>
      <c r="F11">
        <f>SUM(E11:E12)</f>
        <v>5.01</v>
      </c>
      <c r="G11" s="142">
        <v>4.72</v>
      </c>
    </row>
    <row r="12" spans="1:7" ht="14" thickBot="1">
      <c r="A12" s="11">
        <v>40414</v>
      </c>
      <c r="B12" s="13" t="s">
        <v>140</v>
      </c>
      <c r="C12">
        <v>3.08</v>
      </c>
      <c r="D12">
        <v>0.12</v>
      </c>
      <c r="E12">
        <f t="shared" si="0"/>
        <v>3.2</v>
      </c>
    </row>
    <row r="13" spans="1:7" ht="14" thickBot="1">
      <c r="A13" s="11">
        <v>40428</v>
      </c>
      <c r="B13" s="13" t="s">
        <v>141</v>
      </c>
      <c r="C13">
        <v>0.16</v>
      </c>
      <c r="D13">
        <v>0</v>
      </c>
      <c r="E13">
        <f t="shared" si="0"/>
        <v>0.16</v>
      </c>
      <c r="F13">
        <f>SUM(E13:E14)</f>
        <v>0.87</v>
      </c>
      <c r="G13" s="142">
        <v>3.99</v>
      </c>
    </row>
    <row r="14" spans="1:7" ht="14" thickBot="1">
      <c r="A14" s="11">
        <v>40442</v>
      </c>
      <c r="B14" s="13" t="s">
        <v>141</v>
      </c>
      <c r="C14">
        <v>0.71</v>
      </c>
      <c r="D14">
        <v>0</v>
      </c>
      <c r="E14">
        <f t="shared" si="0"/>
        <v>0.71</v>
      </c>
    </row>
    <row r="15" spans="1:7" ht="14" thickBot="1">
      <c r="A15" s="11">
        <v>40456</v>
      </c>
      <c r="B15" s="13" t="s">
        <v>142</v>
      </c>
      <c r="C15">
        <v>5.27</v>
      </c>
      <c r="D15">
        <v>1.2</v>
      </c>
      <c r="E15">
        <f t="shared" si="0"/>
        <v>6.47</v>
      </c>
      <c r="F15">
        <f>SUM(E15:E16)</f>
        <v>8.76</v>
      </c>
      <c r="G15" s="142">
        <v>3.43</v>
      </c>
    </row>
    <row r="16" spans="1:7" ht="14" thickBot="1">
      <c r="A16" s="11">
        <v>40470</v>
      </c>
      <c r="B16" s="13" t="s">
        <v>142</v>
      </c>
      <c r="C16">
        <v>0.54</v>
      </c>
      <c r="D16">
        <v>1.75</v>
      </c>
      <c r="E16">
        <f t="shared" si="0"/>
        <v>2.29</v>
      </c>
    </row>
    <row r="17" spans="1:7" ht="14" thickBot="1">
      <c r="A17" s="13">
        <v>40484</v>
      </c>
      <c r="B17" s="13" t="s">
        <v>143</v>
      </c>
      <c r="C17">
        <v>1.71</v>
      </c>
      <c r="D17">
        <v>0.76</v>
      </c>
      <c r="E17">
        <f t="shared" si="0"/>
        <v>2.4699999999999998</v>
      </c>
      <c r="F17">
        <f>SUM(E17:E18)</f>
        <v>2.8099999999999996</v>
      </c>
      <c r="G17" s="142">
        <v>3.17</v>
      </c>
    </row>
    <row r="18" spans="1:7">
      <c r="A18" s="13">
        <v>40498</v>
      </c>
      <c r="B18" s="13" t="s">
        <v>143</v>
      </c>
      <c r="C18">
        <v>0</v>
      </c>
      <c r="D18">
        <v>0.34</v>
      </c>
      <c r="E18">
        <f t="shared" si="0"/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Monthly Averages</vt:lpstr>
      <vt:lpstr>ALL</vt:lpstr>
      <vt:lpstr>Ponds</vt:lpstr>
      <vt:lpstr>Upper</vt:lpstr>
      <vt:lpstr>Lower</vt:lpstr>
      <vt:lpstr>Wic Crk</vt:lpstr>
      <vt:lpstr>TNTP (2)</vt:lpstr>
      <vt:lpstr>Graphs</vt:lpstr>
      <vt:lpstr>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Wicomico Creekwatchers</dc:title>
  <dc:subject>Water Quality Sampling Data Sheet</dc:subject>
  <dc:creator>_</dc:creator>
  <cp:lastModifiedBy>Christina Jane Bradley</cp:lastModifiedBy>
  <cp:lastPrinted>2004-05-12T18:20:20Z</cp:lastPrinted>
  <dcterms:created xsi:type="dcterms:W3CDTF">2004-05-12T15:29:15Z</dcterms:created>
  <dcterms:modified xsi:type="dcterms:W3CDTF">2020-05-21T16:25:23Z</dcterms:modified>
</cp:coreProperties>
</file>